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D:\Users\T0544629\Desktop\"/>
    </mc:Choice>
  </mc:AlternateContent>
  <xr:revisionPtr revIDLastSave="0" documentId="8_{2376F32F-4719-4FBD-9C27-A07769DA3FAE}" xr6:coauthVersionLast="47" xr6:coauthVersionMax="47" xr10:uidLastSave="{00000000-0000-0000-0000-000000000000}"/>
  <workbookProtection workbookPassword="B1A2" lockStructure="1"/>
  <bookViews>
    <workbookView xWindow="768" yWindow="768" windowWidth="17280" windowHeight="8964" xr2:uid="{00000000-000D-0000-FFFF-FFFF00000000}"/>
  </bookViews>
  <sheets>
    <sheet name="建築工事届（別記第40号様式）" sheetId="1" r:id="rId1"/>
    <sheet name="中間シート" sheetId="16" state="hidden" r:id="rId2"/>
    <sheet name="中間シート (2)" sheetId="17" state="hidden" r:id="rId3"/>
    <sheet name="追加記入欄" sheetId="18" r:id="rId4"/>
    <sheet name="行政集計シート※記入不要です" sheetId="9" r:id="rId5"/>
    <sheet name="市町村コード" sheetId="7" state="hidden" r:id="rId6"/>
    <sheet name="市町村コード (2)" sheetId="14" state="hidden" r:id="rId7"/>
    <sheet name="エラー23シート" sheetId="8" state="hidden" r:id="rId8"/>
    <sheet name="エラー32シート" sheetId="10" state="hidden" r:id="rId9"/>
  </sheets>
  <definedNames>
    <definedName name="_xlnm._FilterDatabase" localSheetId="0" hidden="1">'建築工事届（別記第40号様式）'!$A$81:$AE$85</definedName>
    <definedName name="_xlnm._FilterDatabase" localSheetId="5" hidden="1">市町村コード!$A$427:$Y$1862</definedName>
    <definedName name="_xlnm._FilterDatabase" localSheetId="6" hidden="1">'市町村コード (2)'!$A$1:$F$1903</definedName>
    <definedName name="_xlnm._FilterDatabase" localSheetId="1" hidden="1">中間シート!$A$5:$AX$81</definedName>
    <definedName name="_xlnm._FilterDatabase" localSheetId="2" hidden="1">'中間シート (2)'!$A$5:$AU$79</definedName>
    <definedName name="_xlnm._FilterDatabase" localSheetId="3" hidden="1">追加記入欄!#REF!</definedName>
    <definedName name="_xlnm.Print_Area" localSheetId="0">'建築工事届（別記第40号様式）'!$A$1:$AQ$285</definedName>
    <definedName name="_xlnm.Print_Area" localSheetId="4">行政集計シート※記入不要です!$A$2:$FB$65</definedName>
    <definedName name="_xlnm.Print_Area" localSheetId="1">中間シート!$A$1:$AQ$73</definedName>
    <definedName name="_xlnm.Print_Area" localSheetId="2">'中間シート (2)'!$A$1:$AU$103</definedName>
    <definedName name="_xlnm.Print_Area" localSheetId="3">追加記入欄!$A$1:$OD$79</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市町村コード!$E$3:$E$196</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 i="16" l="1"/>
  <c r="A78" i="16"/>
  <c r="AR134" i="1"/>
  <c r="AB62" i="16"/>
  <c r="AB58" i="16"/>
  <c r="AB54" i="16"/>
  <c r="AB50" i="16"/>
  <c r="AB46" i="16"/>
  <c r="AB42" i="16"/>
  <c r="AB38" i="16"/>
  <c r="AB34" i="16"/>
  <c r="AB30" i="16"/>
  <c r="AB26" i="16"/>
  <c r="AB22" i="16"/>
  <c r="AB18" i="16"/>
  <c r="AC18" i="16"/>
  <c r="AC22" i="16"/>
  <c r="AC26" i="16"/>
  <c r="AC30" i="16"/>
  <c r="AC34" i="16"/>
  <c r="AC38" i="16"/>
  <c r="AC42" i="16"/>
  <c r="AC46" i="16"/>
  <c r="AC50" i="16"/>
  <c r="AC54" i="16"/>
  <c r="AC58" i="16"/>
  <c r="AC62" i="16"/>
  <c r="AC6" i="16"/>
  <c r="AB14" i="16"/>
  <c r="AB10" i="16"/>
  <c r="AR114" i="1"/>
  <c r="AR135" i="1" l="1"/>
  <c r="AR136" i="1"/>
  <c r="AB6" i="16"/>
  <c r="EU9" i="9" l="1"/>
  <c r="EU10" i="9"/>
  <c r="EU11" i="9"/>
  <c r="EU12" i="9"/>
  <c r="EU13" i="9"/>
  <c r="EU14" i="9"/>
  <c r="EU15" i="9"/>
  <c r="EU16" i="9"/>
  <c r="EU17" i="9"/>
  <c r="EU18" i="9"/>
  <c r="EU19" i="9"/>
  <c r="EU20" i="9"/>
  <c r="EU21" i="9"/>
  <c r="EU22" i="9"/>
  <c r="EU23" i="9"/>
  <c r="EU24" i="9"/>
  <c r="EU25" i="9"/>
  <c r="EU26" i="9"/>
  <c r="EU27" i="9"/>
  <c r="EU28" i="9"/>
  <c r="EU29" i="9"/>
  <c r="EU30" i="9"/>
  <c r="EU31" i="9"/>
  <c r="EU32" i="9"/>
  <c r="EU33" i="9"/>
  <c r="EU34" i="9"/>
  <c r="EU35" i="9"/>
  <c r="EU36" i="9"/>
  <c r="EU37" i="9"/>
  <c r="EU38" i="9"/>
  <c r="EU39" i="9"/>
  <c r="EU40" i="9"/>
  <c r="EU41" i="9"/>
  <c r="EU42" i="9"/>
  <c r="EU43" i="9"/>
  <c r="EU44" i="9"/>
  <c r="EU45" i="9"/>
  <c r="EU46" i="9"/>
  <c r="EU47" i="9"/>
  <c r="EU48" i="9"/>
  <c r="EU49" i="9"/>
  <c r="EU50" i="9"/>
  <c r="EU51" i="9"/>
  <c r="EU52" i="9"/>
  <c r="EU53" i="9"/>
  <c r="EU54" i="9"/>
  <c r="EU55" i="9"/>
  <c r="EU56" i="9"/>
  <c r="EU57" i="9"/>
  <c r="EU58" i="9"/>
  <c r="EU59" i="9"/>
  <c r="EU60" i="9"/>
  <c r="EU61" i="9"/>
  <c r="EU62" i="9"/>
  <c r="EU63" i="9"/>
  <c r="EU64" i="9"/>
  <c r="EU65" i="9"/>
  <c r="EU7" i="9"/>
  <c r="EU8" i="9"/>
  <c r="G6" i="17"/>
  <c r="C26" i="16"/>
  <c r="C30" i="16"/>
  <c r="C22" i="16"/>
  <c r="C18" i="16"/>
  <c r="AN65" i="16"/>
  <c r="AN64" i="16"/>
  <c r="AN63" i="16"/>
  <c r="AN62" i="16"/>
  <c r="AN61" i="16"/>
  <c r="AN60" i="16"/>
  <c r="AN59" i="16"/>
  <c r="AN58" i="16"/>
  <c r="AN57" i="16"/>
  <c r="AN56" i="16"/>
  <c r="AN55" i="16"/>
  <c r="AN54" i="16"/>
  <c r="AN53" i="16"/>
  <c r="AN52" i="16"/>
  <c r="AN51" i="16"/>
  <c r="AN50" i="16"/>
  <c r="AN49" i="16"/>
  <c r="AN48" i="16"/>
  <c r="AN47" i="16"/>
  <c r="AN46" i="16"/>
  <c r="AN45" i="16"/>
  <c r="AN44" i="16"/>
  <c r="AN43" i="16"/>
  <c r="AK54" i="16"/>
  <c r="AJ54" i="16"/>
  <c r="AI54" i="16"/>
  <c r="AK58" i="16"/>
  <c r="AJ58" i="16"/>
  <c r="AI58" i="16"/>
  <c r="AH34" i="16"/>
  <c r="AH18" i="16"/>
  <c r="Y26" i="16"/>
  <c r="W10" i="16"/>
  <c r="AB39" i="16"/>
  <c r="AA42" i="16"/>
  <c r="AA43" i="16" s="1"/>
  <c r="AJ14" i="16"/>
  <c r="W42" i="16"/>
  <c r="W46" i="16" s="1"/>
  <c r="W50" i="16" s="1"/>
  <c r="AG18" i="16" l="1"/>
  <c r="AP6" i="16" l="1"/>
  <c r="Y6" i="16"/>
  <c r="AA6" i="16"/>
  <c r="AA18" i="16"/>
  <c r="AN42" i="16" l="1"/>
  <c r="AN41" i="16"/>
  <c r="AN40" i="16"/>
  <c r="AN39" i="16"/>
  <c r="AN38" i="16"/>
  <c r="AN37" i="16"/>
  <c r="AN36" i="16"/>
  <c r="AN35" i="16"/>
  <c r="AN34" i="16"/>
  <c r="AN33" i="16"/>
  <c r="AN32" i="16"/>
  <c r="AN31" i="16"/>
  <c r="AN30" i="16"/>
  <c r="AN29" i="16"/>
  <c r="AN28" i="16"/>
  <c r="AN27" i="16"/>
  <c r="AN26" i="16"/>
  <c r="AN25" i="16"/>
  <c r="AN24" i="16"/>
  <c r="AN23" i="16"/>
  <c r="AN22" i="16"/>
  <c r="AN21" i="16"/>
  <c r="AN20" i="16"/>
  <c r="AN19" i="16"/>
  <c r="AN18" i="16"/>
  <c r="AN17" i="16"/>
  <c r="AN16" i="16"/>
  <c r="AN15" i="16"/>
  <c r="AN14" i="16"/>
  <c r="AN13" i="16"/>
  <c r="AN12" i="16"/>
  <c r="AN11" i="16"/>
  <c r="AN10" i="16"/>
  <c r="AN9" i="16"/>
  <c r="AN8" i="16"/>
  <c r="AN7" i="16"/>
  <c r="AN6" i="16"/>
  <c r="AF6" i="16"/>
  <c r="AC63" i="16"/>
  <c r="AC64" i="16" s="1"/>
  <c r="AC65" i="16" s="1"/>
  <c r="AC55" i="16"/>
  <c r="AC56" i="16" s="1"/>
  <c r="AC57" i="16" s="1"/>
  <c r="AC51" i="16"/>
  <c r="AC52" i="16" s="1"/>
  <c r="AC53" i="16" s="1"/>
  <c r="AC47" i="16"/>
  <c r="AC48" i="16" s="1"/>
  <c r="AC49" i="16" s="1"/>
  <c r="AC43" i="16"/>
  <c r="AC44" i="16" s="1"/>
  <c r="AC45" i="16" s="1"/>
  <c r="AC14" i="16"/>
  <c r="AC10" i="16"/>
  <c r="AB59" i="16"/>
  <c r="AB60" i="16" s="1"/>
  <c r="AB61" i="16" s="1"/>
  <c r="AB43" i="16"/>
  <c r="AB44" i="16" s="1"/>
  <c r="AB45" i="16" s="1"/>
  <c r="AA62" i="16"/>
  <c r="AA63" i="16" s="1"/>
  <c r="AA64" i="16" s="1"/>
  <c r="AA65" i="16" s="1"/>
  <c r="AA58" i="16"/>
  <c r="AA59" i="16" s="1"/>
  <c r="AA60" i="16" s="1"/>
  <c r="AA61" i="16" s="1"/>
  <c r="AA54" i="16"/>
  <c r="AA55" i="16" s="1"/>
  <c r="AA56" i="16" s="1"/>
  <c r="AA57" i="16" s="1"/>
  <c r="AA50" i="16"/>
  <c r="AA51" i="16" s="1"/>
  <c r="AA52" i="16" s="1"/>
  <c r="AA53" i="16" s="1"/>
  <c r="AA46" i="16"/>
  <c r="AA44" i="16"/>
  <c r="AA45" i="16" s="1"/>
  <c r="AA38" i="16"/>
  <c r="AA39" i="16" s="1"/>
  <c r="AA34" i="16"/>
  <c r="AA30" i="16"/>
  <c r="AA26" i="16"/>
  <c r="AA22" i="16"/>
  <c r="AA14" i="16"/>
  <c r="AA10" i="16"/>
  <c r="AL65" i="16"/>
  <c r="H65" i="16" s="1"/>
  <c r="H65" i="17" s="1"/>
  <c r="AL64" i="16"/>
  <c r="H64" i="16" s="1"/>
  <c r="H64" i="17" s="1"/>
  <c r="AL63" i="16"/>
  <c r="H63" i="16" s="1"/>
  <c r="H63" i="17" s="1"/>
  <c r="AL61" i="16"/>
  <c r="AL60" i="16"/>
  <c r="H60" i="16" s="1"/>
  <c r="H60" i="17" s="1"/>
  <c r="AL60" i="17" s="1"/>
  <c r="AL59" i="16"/>
  <c r="H59" i="16" s="1"/>
  <c r="H59" i="17" s="1"/>
  <c r="AL59" i="17" s="1"/>
  <c r="AL57" i="16"/>
  <c r="AL56" i="16"/>
  <c r="H56" i="16" s="1"/>
  <c r="H56" i="17" s="1"/>
  <c r="AL56" i="17" s="1"/>
  <c r="AL55" i="16"/>
  <c r="H55" i="16" s="1"/>
  <c r="H55" i="17" s="1"/>
  <c r="AL55" i="17" s="1"/>
  <c r="AL53" i="16"/>
  <c r="H53" i="16" s="1"/>
  <c r="H53" i="17" s="1"/>
  <c r="AL53" i="17" s="1"/>
  <c r="AL52" i="16"/>
  <c r="H52" i="16" s="1"/>
  <c r="H52" i="17" s="1"/>
  <c r="AL51" i="16"/>
  <c r="H51" i="16" s="1"/>
  <c r="H51" i="17" s="1"/>
  <c r="AL51" i="17" s="1"/>
  <c r="AL49" i="16"/>
  <c r="H49" i="16" s="1"/>
  <c r="H49" i="17" s="1"/>
  <c r="AL48" i="16"/>
  <c r="H48" i="16" s="1"/>
  <c r="H48" i="17" s="1"/>
  <c r="AL48" i="17" s="1"/>
  <c r="AL47" i="16"/>
  <c r="AL45" i="16"/>
  <c r="AL44" i="16"/>
  <c r="H44" i="16" s="1"/>
  <c r="H44" i="17" s="1"/>
  <c r="AL43" i="16"/>
  <c r="H43" i="16" s="1"/>
  <c r="H43" i="17" s="1"/>
  <c r="AL43" i="17" s="1"/>
  <c r="AL42" i="16"/>
  <c r="AL41" i="16"/>
  <c r="H41" i="16" s="1"/>
  <c r="AL40" i="16"/>
  <c r="H40" i="16" s="1"/>
  <c r="AL39" i="16"/>
  <c r="H39" i="16" s="1"/>
  <c r="AL38" i="16"/>
  <c r="AL37" i="16"/>
  <c r="AL36" i="16"/>
  <c r="AL35" i="16"/>
  <c r="AL33" i="16"/>
  <c r="AL32" i="16"/>
  <c r="AL31" i="16"/>
  <c r="AL30" i="16"/>
  <c r="AL29" i="16"/>
  <c r="AL28" i="16"/>
  <c r="AL27" i="16"/>
  <c r="AL26" i="16"/>
  <c r="AL25" i="16"/>
  <c r="AL24" i="16"/>
  <c r="AL23" i="16"/>
  <c r="AL21" i="16"/>
  <c r="AL20" i="16"/>
  <c r="AL19" i="16"/>
  <c r="AL17" i="16"/>
  <c r="AL16" i="16"/>
  <c r="AL15" i="16"/>
  <c r="AL14" i="16"/>
  <c r="AL13" i="16"/>
  <c r="AL12" i="16"/>
  <c r="AL11" i="16"/>
  <c r="AL10" i="16"/>
  <c r="AL9" i="16"/>
  <c r="AL8" i="16"/>
  <c r="AL7" i="16"/>
  <c r="AL6" i="16"/>
  <c r="AH46" i="16"/>
  <c r="AH47" i="16" s="1"/>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Y66" i="17"/>
  <c r="Z66" i="17"/>
  <c r="AA66" i="17"/>
  <c r="AB66" i="17"/>
  <c r="AC66" i="17"/>
  <c r="AD66" i="17"/>
  <c r="AE66" i="17"/>
  <c r="AG66" i="17"/>
  <c r="AH66" i="17"/>
  <c r="AI66" i="17"/>
  <c r="AJ66" i="17"/>
  <c r="AK66" i="17"/>
  <c r="AL66" i="17"/>
  <c r="AM66" i="17"/>
  <c r="AN66" i="17"/>
  <c r="AQ66" i="17"/>
  <c r="R67" i="17"/>
  <c r="S67" i="17"/>
  <c r="T67" i="17"/>
  <c r="U67" i="17"/>
  <c r="V67" i="17"/>
  <c r="W67" i="17"/>
  <c r="X67" i="17"/>
  <c r="Y67" i="17"/>
  <c r="Z67" i="17"/>
  <c r="AA67" i="17"/>
  <c r="AB67" i="17"/>
  <c r="AC67" i="17"/>
  <c r="AD67" i="17"/>
  <c r="AE67" i="17"/>
  <c r="AG67" i="17"/>
  <c r="AH67" i="17"/>
  <c r="AI67" i="17"/>
  <c r="AJ67" i="17"/>
  <c r="AK67" i="17"/>
  <c r="AL67" i="17"/>
  <c r="AM67" i="17"/>
  <c r="AN67" i="17"/>
  <c r="AQ67" i="17"/>
  <c r="R68" i="17"/>
  <c r="S68" i="17"/>
  <c r="T68" i="17"/>
  <c r="U68" i="17"/>
  <c r="V68" i="17"/>
  <c r="W68" i="17"/>
  <c r="X68" i="17"/>
  <c r="Y68" i="17"/>
  <c r="Z68" i="17"/>
  <c r="AA68" i="17"/>
  <c r="AB68" i="17"/>
  <c r="AC68" i="17"/>
  <c r="AD68" i="17"/>
  <c r="AE68" i="17"/>
  <c r="AG68" i="17"/>
  <c r="AH68" i="17"/>
  <c r="AI68" i="17"/>
  <c r="AJ68" i="17"/>
  <c r="AK68" i="17"/>
  <c r="AL68" i="17"/>
  <c r="AM68" i="17"/>
  <c r="AN68" i="17"/>
  <c r="AQ68" i="17"/>
  <c r="R69" i="17"/>
  <c r="S69" i="17"/>
  <c r="T69" i="17"/>
  <c r="U69" i="17"/>
  <c r="V69" i="17"/>
  <c r="W69" i="17"/>
  <c r="X69" i="17"/>
  <c r="Y69" i="17"/>
  <c r="Z69" i="17"/>
  <c r="AA69" i="17"/>
  <c r="AB69" i="17"/>
  <c r="AC69" i="17"/>
  <c r="AD69" i="17"/>
  <c r="AE69" i="17"/>
  <c r="AG69" i="17"/>
  <c r="AH69" i="17"/>
  <c r="AI69" i="17"/>
  <c r="AJ69" i="17"/>
  <c r="AK69" i="17"/>
  <c r="AL69" i="17"/>
  <c r="AM69" i="17"/>
  <c r="AN69" i="17"/>
  <c r="AQ69" i="17"/>
  <c r="R70" i="17"/>
  <c r="S70" i="17"/>
  <c r="T70" i="17"/>
  <c r="U70" i="17"/>
  <c r="V70" i="17"/>
  <c r="W70" i="17"/>
  <c r="X70" i="17"/>
  <c r="Y70" i="17"/>
  <c r="Z70" i="17"/>
  <c r="AA70" i="17"/>
  <c r="AB70" i="17"/>
  <c r="AC70" i="17"/>
  <c r="AD70" i="17"/>
  <c r="AE70" i="17"/>
  <c r="AG70" i="17"/>
  <c r="AH70" i="17"/>
  <c r="AI70" i="17"/>
  <c r="AJ70" i="17"/>
  <c r="AK70" i="17"/>
  <c r="AL70" i="17"/>
  <c r="AM70" i="17"/>
  <c r="AN70" i="17"/>
  <c r="AQ70" i="17"/>
  <c r="R71" i="17"/>
  <c r="S71" i="17"/>
  <c r="T71" i="17"/>
  <c r="U71" i="17"/>
  <c r="V71" i="17"/>
  <c r="W71" i="17"/>
  <c r="X71" i="17"/>
  <c r="Y71" i="17"/>
  <c r="Z71" i="17"/>
  <c r="AA71" i="17"/>
  <c r="AB71" i="17"/>
  <c r="AC71" i="17"/>
  <c r="AD71" i="17"/>
  <c r="AE71" i="17"/>
  <c r="AG71" i="17"/>
  <c r="AH71" i="17"/>
  <c r="AI71" i="17"/>
  <c r="AJ71" i="17"/>
  <c r="AK71" i="17"/>
  <c r="AL71" i="17"/>
  <c r="AM71" i="17"/>
  <c r="AN71" i="17"/>
  <c r="AQ71" i="17"/>
  <c r="R72" i="17"/>
  <c r="S72" i="17"/>
  <c r="T72" i="17"/>
  <c r="U72" i="17"/>
  <c r="V72" i="17"/>
  <c r="W72" i="17"/>
  <c r="X72" i="17"/>
  <c r="Y72" i="17"/>
  <c r="Z72" i="17"/>
  <c r="AA72" i="17"/>
  <c r="AB72" i="17"/>
  <c r="AC72" i="17"/>
  <c r="AD72" i="17"/>
  <c r="AE72" i="17"/>
  <c r="AG72" i="17"/>
  <c r="AH72" i="17"/>
  <c r="AI72" i="17"/>
  <c r="AJ72" i="17"/>
  <c r="AK72" i="17"/>
  <c r="AL72" i="17"/>
  <c r="AM72" i="17"/>
  <c r="AN72" i="17"/>
  <c r="AQ72" i="17"/>
  <c r="R73" i="17"/>
  <c r="S73" i="17"/>
  <c r="T73" i="17"/>
  <c r="U73" i="17"/>
  <c r="V73" i="17"/>
  <c r="W73" i="17"/>
  <c r="X73" i="17"/>
  <c r="Y73" i="17"/>
  <c r="Z73" i="17"/>
  <c r="AA73" i="17"/>
  <c r="AB73" i="17"/>
  <c r="AC73" i="17"/>
  <c r="AD73" i="17"/>
  <c r="AE73" i="17"/>
  <c r="AG73" i="17"/>
  <c r="AH73" i="17"/>
  <c r="AI73" i="17"/>
  <c r="AJ73" i="17"/>
  <c r="AK73" i="17"/>
  <c r="AL73" i="17"/>
  <c r="AM73" i="17"/>
  <c r="AN73" i="17"/>
  <c r="AQ73" i="17"/>
  <c r="R74" i="17"/>
  <c r="S74" i="17"/>
  <c r="T74" i="17"/>
  <c r="U74" i="17"/>
  <c r="V74" i="17"/>
  <c r="W74" i="17"/>
  <c r="X74" i="17"/>
  <c r="Y74" i="17"/>
  <c r="Z74" i="17"/>
  <c r="AA74" i="17"/>
  <c r="AB74" i="17"/>
  <c r="AC74" i="17"/>
  <c r="AD74" i="17"/>
  <c r="AE74" i="17"/>
  <c r="AG74" i="17"/>
  <c r="AH74" i="17"/>
  <c r="AI74" i="17"/>
  <c r="AJ74" i="17"/>
  <c r="AK74" i="17"/>
  <c r="AL74" i="17"/>
  <c r="AM74" i="17"/>
  <c r="AN74" i="17"/>
  <c r="AQ74" i="17"/>
  <c r="R75" i="17"/>
  <c r="S75" i="17"/>
  <c r="T75" i="17"/>
  <c r="U75" i="17"/>
  <c r="V75" i="17"/>
  <c r="W75" i="17"/>
  <c r="X75" i="17"/>
  <c r="Y75" i="17"/>
  <c r="Z75" i="17"/>
  <c r="AA75" i="17"/>
  <c r="AB75" i="17"/>
  <c r="AC75" i="17"/>
  <c r="AD75" i="17"/>
  <c r="AE75" i="17"/>
  <c r="AG75" i="17"/>
  <c r="AH75" i="17"/>
  <c r="AI75" i="17"/>
  <c r="AJ75" i="17"/>
  <c r="AK75" i="17"/>
  <c r="AL75" i="17"/>
  <c r="AM75" i="17"/>
  <c r="AN75" i="17"/>
  <c r="AQ75" i="17"/>
  <c r="R76" i="17"/>
  <c r="S76" i="17"/>
  <c r="T76" i="17"/>
  <c r="U76" i="17"/>
  <c r="V76" i="17"/>
  <c r="W76" i="17"/>
  <c r="X76" i="17"/>
  <c r="Y76" i="17"/>
  <c r="Z76" i="17"/>
  <c r="AA76" i="17"/>
  <c r="AB76" i="17"/>
  <c r="AC76" i="17"/>
  <c r="AD76" i="17"/>
  <c r="AE76" i="17"/>
  <c r="AG76" i="17"/>
  <c r="AH76" i="17"/>
  <c r="AI76" i="17"/>
  <c r="AJ76" i="17"/>
  <c r="AK76" i="17"/>
  <c r="AL76" i="17"/>
  <c r="AM76" i="17"/>
  <c r="AN76" i="17"/>
  <c r="AQ76" i="17"/>
  <c r="R77" i="17"/>
  <c r="S77" i="17"/>
  <c r="T77" i="17"/>
  <c r="U77" i="17"/>
  <c r="V77" i="17"/>
  <c r="W77" i="17"/>
  <c r="X77" i="17"/>
  <c r="Y77" i="17"/>
  <c r="Z77" i="17"/>
  <c r="AA77" i="17"/>
  <c r="AB77" i="17"/>
  <c r="AC77" i="17"/>
  <c r="AD77" i="17"/>
  <c r="AE77" i="17"/>
  <c r="AG77" i="17"/>
  <c r="AH77" i="17"/>
  <c r="AI77" i="17"/>
  <c r="AJ77" i="17"/>
  <c r="AK77" i="17"/>
  <c r="AL77" i="17"/>
  <c r="AM77" i="17"/>
  <c r="AN77" i="17"/>
  <c r="AQ77" i="17"/>
  <c r="R78" i="17"/>
  <c r="S78" i="17"/>
  <c r="T78" i="17"/>
  <c r="U78" i="17"/>
  <c r="V78" i="17"/>
  <c r="W78" i="17"/>
  <c r="X78" i="17"/>
  <c r="Y78" i="17"/>
  <c r="Z78" i="17"/>
  <c r="AA78" i="17"/>
  <c r="AB78" i="17"/>
  <c r="AC78" i="17"/>
  <c r="AD78" i="17"/>
  <c r="AE78" i="17"/>
  <c r="AG78" i="17"/>
  <c r="AH78" i="17"/>
  <c r="AI78" i="17"/>
  <c r="AJ78" i="17"/>
  <c r="AK78" i="17"/>
  <c r="AL78" i="17"/>
  <c r="AM78" i="17"/>
  <c r="AN78" i="17"/>
  <c r="AQ78" i="17"/>
  <c r="AM42" i="16"/>
  <c r="AM43" i="16"/>
  <c r="AM44" i="16"/>
  <c r="AM45" i="16"/>
  <c r="AM65" i="16"/>
  <c r="AM64" i="16"/>
  <c r="AM63" i="16"/>
  <c r="AM62" i="16"/>
  <c r="AM61" i="16"/>
  <c r="AM60" i="16"/>
  <c r="AM59" i="16"/>
  <c r="AM58" i="16"/>
  <c r="AM57" i="16"/>
  <c r="AM56" i="16"/>
  <c r="AM55" i="16"/>
  <c r="AM54" i="16"/>
  <c r="AM53" i="16"/>
  <c r="AM52" i="16"/>
  <c r="AM51" i="16"/>
  <c r="AM50" i="16"/>
  <c r="AM49" i="16"/>
  <c r="AM48" i="16"/>
  <c r="AM47" i="16"/>
  <c r="AM46" i="16"/>
  <c r="AM39" i="16"/>
  <c r="AM38" i="16"/>
  <c r="AL62" i="16"/>
  <c r="AL58" i="16"/>
  <c r="H58" i="16" s="1"/>
  <c r="H42" i="16"/>
  <c r="AL46" i="16"/>
  <c r="H46" i="16" s="1"/>
  <c r="AL50" i="16"/>
  <c r="H50" i="16" s="1"/>
  <c r="AL54" i="16"/>
  <c r="H54" i="16" s="1"/>
  <c r="H38" i="16"/>
  <c r="AK62" i="16"/>
  <c r="AJ62" i="16"/>
  <c r="AJ63" i="16" s="1"/>
  <c r="AJ64" i="16" s="1"/>
  <c r="AJ65" i="16" s="1"/>
  <c r="AI62" i="16"/>
  <c r="AI63" i="16" s="1"/>
  <c r="AI64" i="16" s="1"/>
  <c r="AI65" i="16" s="1"/>
  <c r="AH62" i="16"/>
  <c r="AK59" i="16"/>
  <c r="AK60" i="16" s="1"/>
  <c r="AK61" i="16" s="1"/>
  <c r="AI59" i="16"/>
  <c r="AI60" i="16" s="1"/>
  <c r="AI61" i="16" s="1"/>
  <c r="AH58" i="16"/>
  <c r="AH59" i="16" s="1"/>
  <c r="AK55" i="16"/>
  <c r="AK56" i="16" s="1"/>
  <c r="AK57" i="16" s="1"/>
  <c r="AJ55" i="16"/>
  <c r="AJ56" i="16" s="1"/>
  <c r="AJ57" i="16" s="1"/>
  <c r="AI55" i="16"/>
  <c r="AI56" i="16" s="1"/>
  <c r="AI57" i="16" s="1"/>
  <c r="AH54" i="16"/>
  <c r="AH55" i="16" s="1"/>
  <c r="AK50" i="16"/>
  <c r="AK51" i="16" s="1"/>
  <c r="AK52" i="16" s="1"/>
  <c r="AK53" i="16" s="1"/>
  <c r="AJ50" i="16"/>
  <c r="AJ51" i="16" s="1"/>
  <c r="AJ52" i="16" s="1"/>
  <c r="AJ53" i="16" s="1"/>
  <c r="AH50" i="16"/>
  <c r="AI50" i="16"/>
  <c r="AI51" i="16" s="1"/>
  <c r="AI52" i="16" s="1"/>
  <c r="AI53" i="16" s="1"/>
  <c r="AK46" i="16"/>
  <c r="AK47" i="16" s="1"/>
  <c r="AK48" i="16" s="1"/>
  <c r="AK49" i="16" s="1"/>
  <c r="AJ46" i="16"/>
  <c r="AJ47" i="16" s="1"/>
  <c r="AJ48" i="16" s="1"/>
  <c r="AJ49" i="16" s="1"/>
  <c r="AI46" i="16"/>
  <c r="AI47" i="16" s="1"/>
  <c r="AI48" i="16" s="1"/>
  <c r="AI49" i="16" s="1"/>
  <c r="AK42" i="16"/>
  <c r="AK43" i="16" s="1"/>
  <c r="AK44" i="16" s="1"/>
  <c r="AK45" i="16" s="1"/>
  <c r="AI42" i="16"/>
  <c r="AI43" i="16" s="1"/>
  <c r="AI44" i="16" s="1"/>
  <c r="AI45" i="16" s="1"/>
  <c r="AJ42" i="16"/>
  <c r="AJ43" i="16" s="1"/>
  <c r="AJ44" i="16" s="1"/>
  <c r="AJ45" i="16" s="1"/>
  <c r="AH42" i="16"/>
  <c r="AH43" i="16" s="1"/>
  <c r="AK38" i="16"/>
  <c r="AK39" i="16" s="1"/>
  <c r="AJ38" i="16"/>
  <c r="AI38" i="16"/>
  <c r="AI39" i="16" s="1"/>
  <c r="AH38" i="16"/>
  <c r="AH39" i="16" s="1"/>
  <c r="AG62" i="16"/>
  <c r="AG58" i="16"/>
  <c r="AG59" i="16" s="1"/>
  <c r="AG60" i="16" s="1"/>
  <c r="AG61" i="16" s="1"/>
  <c r="AG54" i="16"/>
  <c r="AG55" i="16" s="1"/>
  <c r="AG56" i="16" s="1"/>
  <c r="AG57" i="16" s="1"/>
  <c r="AG50" i="16"/>
  <c r="AG51" i="16" s="1"/>
  <c r="AG52" i="16" s="1"/>
  <c r="AG53" i="16" s="1"/>
  <c r="AG46" i="16"/>
  <c r="AG47" i="16" s="1"/>
  <c r="AG48" i="16" s="1"/>
  <c r="AG49" i="16" s="1"/>
  <c r="AG42" i="16"/>
  <c r="AG43" i="16" s="1"/>
  <c r="AG44" i="16" s="1"/>
  <c r="AG45" i="16" s="1"/>
  <c r="AG38" i="16"/>
  <c r="AG39" i="16" s="1"/>
  <c r="AG40" i="16" s="1"/>
  <c r="AE50" i="16"/>
  <c r="AE51" i="16" s="1"/>
  <c r="AE52" i="16" s="1"/>
  <c r="AE53" i="16" s="1"/>
  <c r="AE62" i="16"/>
  <c r="AE63" i="16" s="1"/>
  <c r="AE64" i="16" s="1"/>
  <c r="AE65" i="16" s="1"/>
  <c r="AD62" i="16"/>
  <c r="AD63" i="16" s="1"/>
  <c r="AD64" i="16" s="1"/>
  <c r="AD65" i="16" s="1"/>
  <c r="AE58" i="16"/>
  <c r="AE59" i="16" s="1"/>
  <c r="AE60" i="16" s="1"/>
  <c r="AE61" i="16" s="1"/>
  <c r="AD58" i="16"/>
  <c r="AD59" i="16" s="1"/>
  <c r="AD60" i="16" s="1"/>
  <c r="AD61" i="16" s="1"/>
  <c r="AE54" i="16"/>
  <c r="AE55" i="16" s="1"/>
  <c r="AE56" i="16" s="1"/>
  <c r="AE57" i="16" s="1"/>
  <c r="AD54" i="16"/>
  <c r="AD55" i="16" s="1"/>
  <c r="AD56" i="16" s="1"/>
  <c r="AD57" i="16" s="1"/>
  <c r="AD50" i="16"/>
  <c r="AD51" i="16" s="1"/>
  <c r="AD52" i="16" s="1"/>
  <c r="AD53" i="16" s="1"/>
  <c r="AE46" i="16"/>
  <c r="AE47" i="16" s="1"/>
  <c r="AE48" i="16" s="1"/>
  <c r="AE49" i="16" s="1"/>
  <c r="AD46" i="16"/>
  <c r="AD47" i="16" s="1"/>
  <c r="AD48" i="16" s="1"/>
  <c r="AD49" i="16" s="1"/>
  <c r="AE42" i="16"/>
  <c r="AE43" i="16" s="1"/>
  <c r="AE44" i="16" s="1"/>
  <c r="AE45" i="16" s="1"/>
  <c r="AD42" i="16"/>
  <c r="AD43" i="16" s="1"/>
  <c r="AD44" i="16" s="1"/>
  <c r="AD45" i="16" s="1"/>
  <c r="AE38" i="16"/>
  <c r="AD38" i="16"/>
  <c r="AC59" i="16"/>
  <c r="AC60" i="16" s="1"/>
  <c r="AC61" i="16" s="1"/>
  <c r="AB55" i="16"/>
  <c r="AB56" i="16" s="1"/>
  <c r="AB57" i="16" s="1"/>
  <c r="AB51" i="16"/>
  <c r="AB52" i="16" s="1"/>
  <c r="AB53" i="16" s="1"/>
  <c r="AC39" i="16"/>
  <c r="AB63" i="16"/>
  <c r="AB64" i="16" s="1"/>
  <c r="AB65" i="16" s="1"/>
  <c r="AB47" i="16"/>
  <c r="AB48" i="16" s="1"/>
  <c r="AB49" i="16" s="1"/>
  <c r="AA47" i="16"/>
  <c r="AA48" i="16" s="1"/>
  <c r="AA49" i="16" s="1"/>
  <c r="Z62" i="16"/>
  <c r="Z63" i="16" s="1"/>
  <c r="Z64" i="16" s="1"/>
  <c r="Z65" i="16" s="1"/>
  <c r="Z58" i="16"/>
  <c r="Z59" i="16" s="1"/>
  <c r="Z60" i="16" s="1"/>
  <c r="Z61" i="16" s="1"/>
  <c r="Z54" i="16"/>
  <c r="Z55" i="16" s="1"/>
  <c r="Z56" i="16" s="1"/>
  <c r="Z57" i="16" s="1"/>
  <c r="Z50" i="16"/>
  <c r="Z51" i="16" s="1"/>
  <c r="Z52" i="16" s="1"/>
  <c r="Z53" i="16" s="1"/>
  <c r="Z46" i="16"/>
  <c r="Z47" i="16" s="1"/>
  <c r="Z48" i="16" s="1"/>
  <c r="Z49" i="16" s="1"/>
  <c r="Z42" i="16"/>
  <c r="Z43" i="16" s="1"/>
  <c r="Z44" i="16" s="1"/>
  <c r="Z45" i="16" s="1"/>
  <c r="Z38" i="16"/>
  <c r="Y18" i="16"/>
  <c r="Y22" i="16"/>
  <c r="Y30" i="16"/>
  <c r="Y34" i="16"/>
  <c r="Y38" i="16"/>
  <c r="Y39" i="16" s="1"/>
  <c r="Y40" i="16" s="1"/>
  <c r="Y42" i="16"/>
  <c r="Y43" i="16" s="1"/>
  <c r="Y44" i="16" s="1"/>
  <c r="Y45" i="16" s="1"/>
  <c r="Y46" i="16"/>
  <c r="Y47" i="16" s="1"/>
  <c r="Y48" i="16" s="1"/>
  <c r="Y49" i="16" s="1"/>
  <c r="Y62" i="16"/>
  <c r="Y63" i="16" s="1"/>
  <c r="Y64" i="16" s="1"/>
  <c r="Y65" i="16" s="1"/>
  <c r="Y58" i="16"/>
  <c r="Y59" i="16" s="1"/>
  <c r="Y60" i="16" s="1"/>
  <c r="Y61" i="16" s="1"/>
  <c r="Y50" i="16"/>
  <c r="Y51" i="16" s="1"/>
  <c r="Y52" i="16" s="1"/>
  <c r="Y53" i="16" s="1"/>
  <c r="Y54" i="16"/>
  <c r="Y55" i="16" s="1"/>
  <c r="Y56" i="16" s="1"/>
  <c r="Y57" i="16" s="1"/>
  <c r="W54" i="16"/>
  <c r="W55" i="16" s="1"/>
  <c r="W56" i="16" s="1"/>
  <c r="W57" i="16" s="1"/>
  <c r="W14" i="16"/>
  <c r="W30" i="16"/>
  <c r="R66" i="16"/>
  <c r="R67" i="16"/>
  <c r="R68" i="16"/>
  <c r="R69" i="16"/>
  <c r="R70" i="16"/>
  <c r="R71" i="16"/>
  <c r="R72" i="16"/>
  <c r="R73" i="16"/>
  <c r="H45" i="16"/>
  <c r="H45" i="17" s="1"/>
  <c r="AL45" i="17" s="1"/>
  <c r="H47" i="16"/>
  <c r="H47" i="17" s="1"/>
  <c r="H57" i="16"/>
  <c r="H57" i="17" s="1"/>
  <c r="H61" i="16"/>
  <c r="H61" i="17" s="1"/>
  <c r="C62" i="16"/>
  <c r="C63" i="16" s="1"/>
  <c r="C58" i="16"/>
  <c r="C58" i="17" s="1"/>
  <c r="C54" i="16"/>
  <c r="D54" i="16" s="1"/>
  <c r="D54" i="17" s="1"/>
  <c r="J39" i="16" l="1"/>
  <c r="J40" i="16"/>
  <c r="J38" i="16"/>
  <c r="J41" i="16"/>
  <c r="H54" i="17"/>
  <c r="AL54" i="17" s="1"/>
  <c r="J55" i="16"/>
  <c r="J56" i="16"/>
  <c r="J54" i="16"/>
  <c r="J57" i="16"/>
  <c r="J57" i="17" s="1"/>
  <c r="H50" i="17"/>
  <c r="AN50" i="17" s="1"/>
  <c r="J51" i="16"/>
  <c r="J52" i="16"/>
  <c r="J53" i="16"/>
  <c r="J50" i="16"/>
  <c r="H46" i="17"/>
  <c r="AN46" i="17" s="1"/>
  <c r="J47" i="16"/>
  <c r="J48" i="16"/>
  <c r="J48" i="17" s="1"/>
  <c r="J46" i="16"/>
  <c r="J49" i="16"/>
  <c r="H62" i="16"/>
  <c r="I63" i="16" s="1"/>
  <c r="I63" i="17" s="1"/>
  <c r="H42" i="17"/>
  <c r="J43" i="16"/>
  <c r="J44" i="16"/>
  <c r="J45" i="16"/>
  <c r="J42" i="16"/>
  <c r="J42" i="17" s="1"/>
  <c r="W38" i="16"/>
  <c r="W39" i="16" s="1"/>
  <c r="H58" i="17"/>
  <c r="AL58" i="17" s="1"/>
  <c r="J59" i="16"/>
  <c r="J60" i="16"/>
  <c r="J61" i="16"/>
  <c r="J61" i="17" s="1"/>
  <c r="J58" i="16"/>
  <c r="J62" i="16"/>
  <c r="W58" i="16"/>
  <c r="W59" i="16" s="1"/>
  <c r="W60" i="16" s="1"/>
  <c r="W61" i="16" s="1"/>
  <c r="W62" i="16"/>
  <c r="W63" i="16" s="1"/>
  <c r="W64" i="16" s="1"/>
  <c r="W65" i="16" s="1"/>
  <c r="C54" i="17"/>
  <c r="C64" i="16"/>
  <c r="D63" i="16"/>
  <c r="D63" i="17" s="1"/>
  <c r="C63" i="17"/>
  <c r="D62" i="16"/>
  <c r="D62" i="17" s="1"/>
  <c r="C62" i="17"/>
  <c r="C59" i="16"/>
  <c r="D58" i="16"/>
  <c r="D58" i="17" s="1"/>
  <c r="W43" i="16"/>
  <c r="W44" i="16" s="1"/>
  <c r="W45" i="16" s="1"/>
  <c r="AN53" i="17"/>
  <c r="AM53" i="17"/>
  <c r="AN57" i="17"/>
  <c r="AL57" i="17"/>
  <c r="AL61" i="17"/>
  <c r="AM61" i="17"/>
  <c r="AM59" i="17"/>
  <c r="AN59" i="17"/>
  <c r="AM55" i="17"/>
  <c r="AN55" i="17"/>
  <c r="AM51" i="17"/>
  <c r="AN51" i="17"/>
  <c r="AN47" i="17"/>
  <c r="AM47" i="17"/>
  <c r="AL47" i="17"/>
  <c r="AN43" i="17"/>
  <c r="AM43" i="17"/>
  <c r="AN45" i="17"/>
  <c r="AM45" i="17"/>
  <c r="AN44" i="17"/>
  <c r="AL44" i="17"/>
  <c r="AM44" i="17"/>
  <c r="AL42" i="17"/>
  <c r="AM42" i="17"/>
  <c r="AH44" i="16"/>
  <c r="AH48" i="16"/>
  <c r="AH49" i="16" s="1"/>
  <c r="AL49" i="17"/>
  <c r="AN49" i="17"/>
  <c r="AM48" i="17"/>
  <c r="AN48" i="17"/>
  <c r="AN52" i="17"/>
  <c r="AL52" i="17"/>
  <c r="AM52" i="17"/>
  <c r="AH51" i="16"/>
  <c r="AM50" i="17"/>
  <c r="AM56" i="17"/>
  <c r="AN56" i="17"/>
  <c r="AH56" i="16"/>
  <c r="AN61" i="17"/>
  <c r="AM60" i="17"/>
  <c r="AN60" i="17"/>
  <c r="AH60" i="16"/>
  <c r="AH61" i="16" s="1"/>
  <c r="AN42" i="17"/>
  <c r="AL63" i="17"/>
  <c r="AM63" i="17"/>
  <c r="AN63" i="17"/>
  <c r="AM64" i="17"/>
  <c r="AN64" i="17"/>
  <c r="AL64" i="17"/>
  <c r="AM65" i="17"/>
  <c r="AN65" i="17"/>
  <c r="AL65" i="17"/>
  <c r="AK63" i="16"/>
  <c r="AK64" i="16" s="1"/>
  <c r="AK65" i="16" s="1"/>
  <c r="AJ59" i="16"/>
  <c r="AJ60" i="16" s="1"/>
  <c r="AJ61" i="16" s="1"/>
  <c r="AH63" i="16"/>
  <c r="AG63" i="16"/>
  <c r="AG64" i="16" s="1"/>
  <c r="AG65" i="16" s="1"/>
  <c r="AM58" i="17"/>
  <c r="AM54" i="17"/>
  <c r="AL50" i="17"/>
  <c r="AM57" i="17"/>
  <c r="AM49" i="17"/>
  <c r="I58" i="16"/>
  <c r="I58" i="17" s="1"/>
  <c r="I59" i="16"/>
  <c r="I60" i="16"/>
  <c r="I60" i="17" s="1"/>
  <c r="I61" i="16"/>
  <c r="I61" i="17" s="1"/>
  <c r="J55" i="17"/>
  <c r="I57" i="16"/>
  <c r="I57" i="17" s="1"/>
  <c r="I56" i="16"/>
  <c r="I56" i="17" s="1"/>
  <c r="I55" i="16"/>
  <c r="I55" i="17" s="1"/>
  <c r="I54" i="16"/>
  <c r="I54" i="17" s="1"/>
  <c r="I51" i="16"/>
  <c r="I51" i="17" s="1"/>
  <c r="I50" i="16"/>
  <c r="I50" i="17" s="1"/>
  <c r="J51" i="17"/>
  <c r="I53" i="16"/>
  <c r="I53" i="17" s="1"/>
  <c r="I52" i="16"/>
  <c r="I52" i="17" s="1"/>
  <c r="I47" i="16"/>
  <c r="I47" i="17" s="1"/>
  <c r="I48" i="16"/>
  <c r="I48" i="17" s="1"/>
  <c r="I46" i="16"/>
  <c r="I46" i="17" s="1"/>
  <c r="I49" i="16"/>
  <c r="I49" i="17" s="1"/>
  <c r="I42" i="16"/>
  <c r="I42" i="17" s="1"/>
  <c r="J60" i="17"/>
  <c r="J56" i="17"/>
  <c r="I44" i="16"/>
  <c r="I44" i="17" s="1"/>
  <c r="I43" i="16"/>
  <c r="I43" i="17" s="1"/>
  <c r="I45" i="16"/>
  <c r="I45" i="17" s="1"/>
  <c r="I41" i="16"/>
  <c r="C50" i="16"/>
  <c r="C46" i="16"/>
  <c r="C55" i="16"/>
  <c r="C38" i="16"/>
  <c r="D38" i="16" s="1"/>
  <c r="C42" i="16"/>
  <c r="HB7" i="18"/>
  <c r="AL46" i="17" l="1"/>
  <c r="AN58" i="17"/>
  <c r="AM46" i="17"/>
  <c r="I64" i="16"/>
  <c r="I64" i="17" s="1"/>
  <c r="AN54" i="17"/>
  <c r="H62" i="17"/>
  <c r="AL62" i="17" s="1"/>
  <c r="I65" i="16"/>
  <c r="I65" i="17" s="1"/>
  <c r="I62" i="16"/>
  <c r="I62" i="17" s="1"/>
  <c r="J63" i="16"/>
  <c r="L63" i="16" s="1"/>
  <c r="J65" i="16"/>
  <c r="J65" i="17" s="1"/>
  <c r="J64" i="16"/>
  <c r="J64" i="17" s="1"/>
  <c r="C56" i="16"/>
  <c r="D55" i="16"/>
  <c r="C55" i="17"/>
  <c r="C65" i="16"/>
  <c r="D64" i="16"/>
  <c r="D64" i="17" s="1"/>
  <c r="C64" i="17"/>
  <c r="C60" i="16"/>
  <c r="C59" i="17"/>
  <c r="D59" i="16"/>
  <c r="D59" i="17" s="1"/>
  <c r="C51" i="16"/>
  <c r="C50" i="17"/>
  <c r="D50" i="16"/>
  <c r="D50" i="17" s="1"/>
  <c r="C47" i="16"/>
  <c r="D46" i="16"/>
  <c r="D46" i="17" s="1"/>
  <c r="C46" i="17"/>
  <c r="C43" i="16"/>
  <c r="D42" i="16"/>
  <c r="D42" i="17" s="1"/>
  <c r="C42" i="17"/>
  <c r="W51" i="16"/>
  <c r="W52" i="16" s="1"/>
  <c r="W53" i="16" s="1"/>
  <c r="W47" i="16"/>
  <c r="W48" i="16" s="1"/>
  <c r="W49" i="16" s="1"/>
  <c r="K49" i="16"/>
  <c r="K49" i="17" s="1"/>
  <c r="S49" i="17" s="1"/>
  <c r="J49" i="17"/>
  <c r="J45" i="17"/>
  <c r="J43" i="17"/>
  <c r="L64" i="16"/>
  <c r="L64" i="17" s="1"/>
  <c r="K53" i="16"/>
  <c r="K53" i="17" s="1"/>
  <c r="S53" i="17" s="1"/>
  <c r="J53" i="17"/>
  <c r="J44" i="17"/>
  <c r="K52" i="16"/>
  <c r="K52" i="17" s="1"/>
  <c r="S52" i="17" s="1"/>
  <c r="J52" i="17"/>
  <c r="AH45" i="16"/>
  <c r="K46" i="16"/>
  <c r="J46" i="17"/>
  <c r="K47" i="16"/>
  <c r="J47" i="17"/>
  <c r="AH52" i="16"/>
  <c r="K50" i="16"/>
  <c r="J50" i="17"/>
  <c r="K57" i="16"/>
  <c r="S57" i="16" s="1"/>
  <c r="AH57" i="16"/>
  <c r="K54" i="16"/>
  <c r="J54" i="17"/>
  <c r="J59" i="17"/>
  <c r="K58" i="16"/>
  <c r="J58" i="17"/>
  <c r="K59" i="16"/>
  <c r="I59" i="17"/>
  <c r="K62" i="16"/>
  <c r="J62" i="17"/>
  <c r="K65" i="16"/>
  <c r="AH64" i="16"/>
  <c r="L62" i="16"/>
  <c r="K61" i="16"/>
  <c r="L58" i="16"/>
  <c r="L58" i="17" s="1"/>
  <c r="AJ58" i="17" s="1"/>
  <c r="K60" i="16"/>
  <c r="K51" i="16"/>
  <c r="K55" i="16"/>
  <c r="K56" i="16"/>
  <c r="L54" i="16"/>
  <c r="L54" i="17" s="1"/>
  <c r="U54" i="17" s="1"/>
  <c r="K64" i="16"/>
  <c r="K42" i="16"/>
  <c r="K48" i="16"/>
  <c r="K44" i="16"/>
  <c r="L42" i="16"/>
  <c r="L42" i="17" s="1"/>
  <c r="Z42" i="17" s="1"/>
  <c r="K43" i="16"/>
  <c r="K45" i="16"/>
  <c r="K41" i="16"/>
  <c r="S41" i="16" s="1"/>
  <c r="L46" i="16" l="1"/>
  <c r="L46" i="17" s="1"/>
  <c r="AQ46" i="17" s="1"/>
  <c r="AM62" i="17"/>
  <c r="AN62" i="17"/>
  <c r="AA64" i="17"/>
  <c r="J63" i="17"/>
  <c r="K63" i="16"/>
  <c r="L50" i="16"/>
  <c r="L50" i="17" s="1"/>
  <c r="AI50" i="17" s="1"/>
  <c r="L63" i="17"/>
  <c r="Z63" i="17" s="1"/>
  <c r="M63" i="16"/>
  <c r="D55" i="17"/>
  <c r="L55" i="16"/>
  <c r="L55" i="17" s="1"/>
  <c r="C57" i="16"/>
  <c r="D56" i="16"/>
  <c r="C56" i="17"/>
  <c r="C65" i="17"/>
  <c r="D65" i="16"/>
  <c r="L59" i="16"/>
  <c r="L59" i="17" s="1"/>
  <c r="Y59" i="17" s="1"/>
  <c r="C61" i="16"/>
  <c r="D60" i="16"/>
  <c r="C60" i="17"/>
  <c r="C52" i="16"/>
  <c r="C51" i="17"/>
  <c r="D51" i="16"/>
  <c r="C48" i="16"/>
  <c r="C47" i="17"/>
  <c r="D47" i="16"/>
  <c r="C44" i="16"/>
  <c r="C43" i="17"/>
  <c r="D43" i="16"/>
  <c r="AK50" i="17"/>
  <c r="K57" i="17"/>
  <c r="S57" i="17" s="1"/>
  <c r="AC64" i="17"/>
  <c r="AQ64" i="17"/>
  <c r="S52" i="16"/>
  <c r="V42" i="17"/>
  <c r="V64" i="17"/>
  <c r="W64" i="17"/>
  <c r="AG42" i="17"/>
  <c r="AH64" i="17"/>
  <c r="Y64" i="17"/>
  <c r="AB64" i="17"/>
  <c r="AI64" i="17"/>
  <c r="S53" i="16"/>
  <c r="AD64" i="17"/>
  <c r="AK64" i="17"/>
  <c r="U64" i="17"/>
  <c r="X64" i="17"/>
  <c r="AE64" i="17"/>
  <c r="W42" i="17"/>
  <c r="R64" i="17"/>
  <c r="Z64" i="17"/>
  <c r="AG64" i="17"/>
  <c r="AJ64" i="17"/>
  <c r="T64" i="17"/>
  <c r="S45" i="16"/>
  <c r="K45" i="17"/>
  <c r="S45" i="17" s="1"/>
  <c r="AJ42" i="17"/>
  <c r="AI42" i="17"/>
  <c r="T42" i="17"/>
  <c r="AQ42" i="17"/>
  <c r="S42" i="16"/>
  <c r="K42" i="17"/>
  <c r="S42" i="17" s="1"/>
  <c r="S49" i="16"/>
  <c r="AB42" i="17"/>
  <c r="AK42" i="17"/>
  <c r="AE42" i="17"/>
  <c r="Y42" i="17"/>
  <c r="S43" i="16"/>
  <c r="K43" i="17"/>
  <c r="S43" i="17" s="1"/>
  <c r="S44" i="16"/>
  <c r="K44" i="17"/>
  <c r="S44" i="17" s="1"/>
  <c r="AH42" i="17"/>
  <c r="AD42" i="17"/>
  <c r="U42" i="17"/>
  <c r="AA42" i="17"/>
  <c r="AC42" i="17"/>
  <c r="AH46" i="17"/>
  <c r="AK46" i="17"/>
  <c r="W46" i="17"/>
  <c r="AD46" i="17"/>
  <c r="U46" i="17"/>
  <c r="AI46" i="17"/>
  <c r="S47" i="16"/>
  <c r="K47" i="17"/>
  <c r="S47" i="17" s="1"/>
  <c r="AJ46" i="17"/>
  <c r="Z46" i="17"/>
  <c r="T46" i="17"/>
  <c r="V46" i="17"/>
  <c r="AG46" i="17"/>
  <c r="AB46" i="17"/>
  <c r="Y46" i="17"/>
  <c r="X46" i="17"/>
  <c r="S48" i="16"/>
  <c r="K48" i="17"/>
  <c r="S48" i="17" s="1"/>
  <c r="AC46" i="17"/>
  <c r="S46" i="16"/>
  <c r="K46" i="17"/>
  <c r="S46" i="17" s="1"/>
  <c r="AA46" i="17"/>
  <c r="AE46" i="17"/>
  <c r="AH53" i="16"/>
  <c r="U50" i="17"/>
  <c r="S50" i="16"/>
  <c r="K50" i="17"/>
  <c r="S50" i="17" s="1"/>
  <c r="T50" i="17"/>
  <c r="AD50" i="17"/>
  <c r="AB50" i="17"/>
  <c r="S51" i="16"/>
  <c r="K51" i="17"/>
  <c r="S51" i="17" s="1"/>
  <c r="Z50" i="17"/>
  <c r="X50" i="17"/>
  <c r="V50" i="17"/>
  <c r="AC50" i="17"/>
  <c r="S54" i="16"/>
  <c r="K54" i="17"/>
  <c r="S54" i="17" s="1"/>
  <c r="AI54" i="17"/>
  <c r="AC54" i="17"/>
  <c r="AA54" i="17"/>
  <c r="AB54" i="17"/>
  <c r="S56" i="16"/>
  <c r="K56" i="17"/>
  <c r="S56" i="17" s="1"/>
  <c r="W54" i="17"/>
  <c r="Z54" i="17"/>
  <c r="AK54" i="17"/>
  <c r="AG54" i="17"/>
  <c r="AD54" i="17"/>
  <c r="AJ54" i="17"/>
  <c r="S55" i="16"/>
  <c r="K55" i="17"/>
  <c r="S55" i="17" s="1"/>
  <c r="AH54" i="17"/>
  <c r="AE54" i="17"/>
  <c r="Y54" i="17"/>
  <c r="V54" i="17"/>
  <c r="T54" i="17"/>
  <c r="X58" i="17"/>
  <c r="S60" i="16"/>
  <c r="K60" i="17"/>
  <c r="S60" i="17" s="1"/>
  <c r="U58" i="17"/>
  <c r="AC58" i="17"/>
  <c r="W58" i="17"/>
  <c r="AG58" i="17"/>
  <c r="Z58" i="17"/>
  <c r="Y58" i="17"/>
  <c r="AQ58" i="17"/>
  <c r="AA58" i="17"/>
  <c r="AD58" i="17"/>
  <c r="AI58" i="17"/>
  <c r="T58" i="17"/>
  <c r="S59" i="16"/>
  <c r="K59" i="17"/>
  <c r="S59" i="17" s="1"/>
  <c r="S58" i="16"/>
  <c r="K58" i="17"/>
  <c r="S58" i="17" s="1"/>
  <c r="AB58" i="17"/>
  <c r="AH58" i="17"/>
  <c r="S61" i="16"/>
  <c r="K61" i="17"/>
  <c r="S61" i="17" s="1"/>
  <c r="V58" i="17"/>
  <c r="AK58" i="17"/>
  <c r="AE58" i="17"/>
  <c r="S64" i="16"/>
  <c r="K64" i="17"/>
  <c r="S64" i="17" s="1"/>
  <c r="AG63" i="17"/>
  <c r="S63" i="16"/>
  <c r="K63" i="17"/>
  <c r="S63" i="17" s="1"/>
  <c r="S62" i="16"/>
  <c r="K62" i="17"/>
  <c r="S62" i="17" s="1"/>
  <c r="S65" i="16"/>
  <c r="K65" i="17"/>
  <c r="S65" i="17" s="1"/>
  <c r="L62" i="17"/>
  <c r="AH65" i="16"/>
  <c r="AH50" i="17" l="1"/>
  <c r="AJ63" i="17"/>
  <c r="AH63" i="17"/>
  <c r="AB63" i="17"/>
  <c r="W63" i="17"/>
  <c r="Y63" i="17"/>
  <c r="AK63" i="17"/>
  <c r="AE63" i="17"/>
  <c r="AI63" i="17"/>
  <c r="AA63" i="17"/>
  <c r="AC63" i="17"/>
  <c r="AD63" i="17"/>
  <c r="AQ50" i="17"/>
  <c r="Y50" i="17"/>
  <c r="AA50" i="17"/>
  <c r="W50" i="17"/>
  <c r="AJ50" i="17"/>
  <c r="AE50" i="17"/>
  <c r="AG50" i="17"/>
  <c r="AJ59" i="17"/>
  <c r="W59" i="17"/>
  <c r="AH59" i="17"/>
  <c r="AE59" i="17"/>
  <c r="AG59" i="17"/>
  <c r="AB59" i="17"/>
  <c r="AA59" i="17"/>
  <c r="Z59" i="17"/>
  <c r="AK59" i="17"/>
  <c r="AC59" i="17"/>
  <c r="AI59" i="17"/>
  <c r="AD59" i="17"/>
  <c r="D56" i="17"/>
  <c r="L56" i="16"/>
  <c r="L56" i="17" s="1"/>
  <c r="C57" i="17"/>
  <c r="D57" i="16"/>
  <c r="AH55" i="17"/>
  <c r="AE55" i="17"/>
  <c r="X55" i="17"/>
  <c r="Z55" i="17"/>
  <c r="AG55" i="17"/>
  <c r="AI55" i="17"/>
  <c r="Y55" i="17"/>
  <c r="AD55" i="17"/>
  <c r="AJ55" i="17"/>
  <c r="W55" i="17"/>
  <c r="AB55" i="17"/>
  <c r="AK55" i="17"/>
  <c r="AC55" i="17"/>
  <c r="AA55" i="17"/>
  <c r="D65" i="17"/>
  <c r="L65" i="16"/>
  <c r="L65" i="17" s="1"/>
  <c r="AE65" i="17" s="1"/>
  <c r="D60" i="17"/>
  <c r="L60" i="16"/>
  <c r="L60" i="17" s="1"/>
  <c r="D61" i="16"/>
  <c r="C61" i="17"/>
  <c r="D51" i="17"/>
  <c r="L51" i="16"/>
  <c r="L51" i="17" s="1"/>
  <c r="C53" i="16"/>
  <c r="C52" i="17"/>
  <c r="D52" i="16"/>
  <c r="D47" i="17"/>
  <c r="L47" i="16"/>
  <c r="L47" i="17" s="1"/>
  <c r="C49" i="16"/>
  <c r="C48" i="17"/>
  <c r="D48" i="16"/>
  <c r="D43" i="17"/>
  <c r="L43" i="16"/>
  <c r="L43" i="17" s="1"/>
  <c r="C45" i="16"/>
  <c r="C44" i="17"/>
  <c r="D44" i="16"/>
  <c r="Y62" i="17"/>
  <c r="AC62" i="17"/>
  <c r="U62" i="17"/>
  <c r="AK62" i="17"/>
  <c r="AG62" i="17"/>
  <c r="V62" i="17"/>
  <c r="AE62" i="17"/>
  <c r="AH62" i="17"/>
  <c r="X62" i="17"/>
  <c r="W62" i="17"/>
  <c r="Z62" i="17"/>
  <c r="AJ62" i="17"/>
  <c r="AI62" i="17"/>
  <c r="AB62" i="17"/>
  <c r="AQ62" i="17"/>
  <c r="AA62" i="17"/>
  <c r="AD62" i="17"/>
  <c r="T62" i="17"/>
  <c r="Z65" i="17" l="1"/>
  <c r="Y65" i="17"/>
  <c r="AJ65" i="17"/>
  <c r="AA65" i="17"/>
  <c r="R65" i="17"/>
  <c r="AB65" i="17"/>
  <c r="X65" i="17"/>
  <c r="AD65" i="17"/>
  <c r="AC65" i="17"/>
  <c r="AI65" i="17"/>
  <c r="V65" i="17"/>
  <c r="U65" i="17"/>
  <c r="W65" i="17"/>
  <c r="AQ65" i="17"/>
  <c r="AK65" i="17"/>
  <c r="AH65" i="17"/>
  <c r="AG65" i="17"/>
  <c r="T65" i="17"/>
  <c r="R56" i="17"/>
  <c r="AJ56" i="17"/>
  <c r="AC56" i="17"/>
  <c r="V56" i="17"/>
  <c r="AH56" i="17"/>
  <c r="AD56" i="17"/>
  <c r="U56" i="17"/>
  <c r="AK56" i="17"/>
  <c r="X56" i="17"/>
  <c r="T56" i="17"/>
  <c r="Y56" i="17"/>
  <c r="AE56" i="17"/>
  <c r="AA56" i="17"/>
  <c r="AQ56" i="17"/>
  <c r="AB56" i="17"/>
  <c r="AG56" i="17"/>
  <c r="Z56" i="17"/>
  <c r="W56" i="17"/>
  <c r="AI56" i="17"/>
  <c r="D57" i="17"/>
  <c r="L57" i="16"/>
  <c r="L57" i="17" s="1"/>
  <c r="V60" i="17"/>
  <c r="AK60" i="17"/>
  <c r="AD60" i="17"/>
  <c r="U60" i="17"/>
  <c r="Z60" i="17"/>
  <c r="AG60" i="17"/>
  <c r="R60" i="17"/>
  <c r="AA60" i="17"/>
  <c r="AI60" i="17"/>
  <c r="AB60" i="17"/>
  <c r="X60" i="17"/>
  <c r="AJ60" i="17"/>
  <c r="W60" i="17"/>
  <c r="AC60" i="17"/>
  <c r="Y60" i="17"/>
  <c r="AE60" i="17"/>
  <c r="AQ60" i="17"/>
  <c r="T60" i="17"/>
  <c r="AH60" i="17"/>
  <c r="D61" i="17"/>
  <c r="L61" i="16"/>
  <c r="L61" i="17" s="1"/>
  <c r="C53" i="17"/>
  <c r="D53" i="16"/>
  <c r="AA51" i="17"/>
  <c r="AJ51" i="17"/>
  <c r="AI51" i="17"/>
  <c r="AE51" i="17"/>
  <c r="Z51" i="17"/>
  <c r="Y51" i="17"/>
  <c r="W51" i="17"/>
  <c r="AB51" i="17"/>
  <c r="AC51" i="17"/>
  <c r="AK51" i="17"/>
  <c r="AD51" i="17"/>
  <c r="AH51" i="17"/>
  <c r="AG51" i="17"/>
  <c r="D52" i="17"/>
  <c r="L52" i="16"/>
  <c r="L52" i="17" s="1"/>
  <c r="C49" i="17"/>
  <c r="D49" i="16"/>
  <c r="AK47" i="17"/>
  <c r="W47" i="17"/>
  <c r="AD47" i="17"/>
  <c r="Z47" i="17"/>
  <c r="AJ47" i="17"/>
  <c r="AE47" i="17"/>
  <c r="AC47" i="17"/>
  <c r="AH47" i="17"/>
  <c r="Y47" i="17"/>
  <c r="AG47" i="17"/>
  <c r="AI47" i="17"/>
  <c r="AB47" i="17"/>
  <c r="AA47" i="17"/>
  <c r="D48" i="17"/>
  <c r="L48" i="16"/>
  <c r="L48" i="17" s="1"/>
  <c r="C45" i="17"/>
  <c r="D45" i="16"/>
  <c r="AJ43" i="17"/>
  <c r="AE43" i="17"/>
  <c r="AH43" i="17"/>
  <c r="AA43" i="17"/>
  <c r="Y43" i="17"/>
  <c r="AD43" i="17"/>
  <c r="AK43" i="17"/>
  <c r="AC43" i="17"/>
  <c r="AB43" i="17"/>
  <c r="AG43" i="17"/>
  <c r="W43" i="17"/>
  <c r="Z43" i="17"/>
  <c r="AI43" i="17"/>
  <c r="D44" i="17"/>
  <c r="L44" i="16"/>
  <c r="L44" i="17" s="1"/>
  <c r="FL7" i="18"/>
  <c r="DU7" i="18"/>
  <c r="X62" i="16" l="1"/>
  <c r="X58" i="16"/>
  <c r="X54" i="16"/>
  <c r="X54" i="17" s="1"/>
  <c r="X46" i="16"/>
  <c r="X42" i="16"/>
  <c r="X50" i="16"/>
  <c r="X59" i="16"/>
  <c r="X63" i="16"/>
  <c r="Y57" i="17"/>
  <c r="AC57" i="17"/>
  <c r="U57" i="17"/>
  <c r="W57" i="17"/>
  <c r="AJ57" i="17"/>
  <c r="T57" i="17"/>
  <c r="X57" i="17"/>
  <c r="V57" i="17"/>
  <c r="AK57" i="17"/>
  <c r="AQ57" i="17"/>
  <c r="AI57" i="17"/>
  <c r="AA57" i="17"/>
  <c r="AB57" i="17"/>
  <c r="AD57" i="17"/>
  <c r="AH57" i="17"/>
  <c r="Z57" i="17"/>
  <c r="AG57" i="17"/>
  <c r="R57" i="17"/>
  <c r="AE57" i="17"/>
  <c r="X61" i="17"/>
  <c r="AJ61" i="17"/>
  <c r="Z61" i="17"/>
  <c r="AA61" i="17"/>
  <c r="AB61" i="17"/>
  <c r="AQ61" i="17"/>
  <c r="AE61" i="17"/>
  <c r="AD61" i="17"/>
  <c r="AK61" i="17"/>
  <c r="V61" i="17"/>
  <c r="AH61" i="17"/>
  <c r="W61" i="17"/>
  <c r="Y61" i="17"/>
  <c r="T61" i="17"/>
  <c r="U61" i="17"/>
  <c r="AG61" i="17"/>
  <c r="R61" i="17"/>
  <c r="AI61" i="17"/>
  <c r="AC61" i="17"/>
  <c r="R52" i="17"/>
  <c r="AQ52" i="17"/>
  <c r="AD52" i="17"/>
  <c r="W52" i="17"/>
  <c r="AK52" i="17"/>
  <c r="AG52" i="17"/>
  <c r="AH52" i="17"/>
  <c r="AI52" i="17"/>
  <c r="U52" i="17"/>
  <c r="Z52" i="17"/>
  <c r="AE52" i="17"/>
  <c r="AB52" i="17"/>
  <c r="AA52" i="17"/>
  <c r="X52" i="17"/>
  <c r="T52" i="17"/>
  <c r="AJ52" i="17"/>
  <c r="Y52" i="17"/>
  <c r="AC52" i="17"/>
  <c r="V52" i="17"/>
  <c r="D53" i="17"/>
  <c r="L53" i="16"/>
  <c r="L53" i="17" s="1"/>
  <c r="D49" i="17"/>
  <c r="L49" i="16"/>
  <c r="L49" i="17" s="1"/>
  <c r="AA48" i="17"/>
  <c r="AD48" i="17"/>
  <c r="AI48" i="17"/>
  <c r="AG48" i="17"/>
  <c r="AK48" i="17"/>
  <c r="AC48" i="17"/>
  <c r="U48" i="17"/>
  <c r="V48" i="17"/>
  <c r="AE48" i="17"/>
  <c r="AH48" i="17"/>
  <c r="AB48" i="17"/>
  <c r="R48" i="17"/>
  <c r="W48" i="17"/>
  <c r="Z48" i="17"/>
  <c r="AQ48" i="17"/>
  <c r="X48" i="17"/>
  <c r="AJ48" i="17"/>
  <c r="Y48" i="17"/>
  <c r="T48" i="17"/>
  <c r="Y44" i="17"/>
  <c r="AK44" i="17"/>
  <c r="W44" i="17"/>
  <c r="AH44" i="17"/>
  <c r="AE44" i="17"/>
  <c r="U44" i="17"/>
  <c r="AD44" i="17"/>
  <c r="R44" i="17"/>
  <c r="Z44" i="17"/>
  <c r="T44" i="17"/>
  <c r="AQ44" i="17"/>
  <c r="AJ44" i="17"/>
  <c r="AG44" i="17"/>
  <c r="AB44" i="17"/>
  <c r="V44" i="17"/>
  <c r="X44" i="17"/>
  <c r="AC44" i="17"/>
  <c r="AA44" i="17"/>
  <c r="AI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AM41" i="16"/>
  <c r="AM40" i="16"/>
  <c r="AM37" i="16"/>
  <c r="AM36" i="16"/>
  <c r="AM35" i="16"/>
  <c r="AM34" i="16"/>
  <c r="AM33" i="16"/>
  <c r="AM32" i="16"/>
  <c r="AM31" i="16"/>
  <c r="AM30" i="16"/>
  <c r="AM29" i="16"/>
  <c r="AM28" i="16"/>
  <c r="AM27" i="16"/>
  <c r="AM26" i="16"/>
  <c r="AM23" i="16"/>
  <c r="AM22" i="16"/>
  <c r="H41" i="17"/>
  <c r="AN41" i="17" s="1"/>
  <c r="H37" i="16"/>
  <c r="H36" i="16"/>
  <c r="H35" i="16"/>
  <c r="H35" i="17" s="1"/>
  <c r="AL34" i="16"/>
  <c r="H34" i="16" s="1"/>
  <c r="H33" i="16"/>
  <c r="H32" i="16"/>
  <c r="H32" i="17" s="1"/>
  <c r="H31" i="16"/>
  <c r="H31" i="17" s="1"/>
  <c r="H29" i="16"/>
  <c r="H28" i="16"/>
  <c r="H27" i="16"/>
  <c r="H26" i="16"/>
  <c r="H23" i="16"/>
  <c r="AL22" i="16"/>
  <c r="H22" i="16" s="1"/>
  <c r="I22" i="16" s="1"/>
  <c r="I22" i="17" s="1"/>
  <c r="AK40" i="16"/>
  <c r="AK41" i="16" s="1"/>
  <c r="AK34" i="16"/>
  <c r="AK35" i="16" s="1"/>
  <c r="AK36" i="16" s="1"/>
  <c r="AK37" i="16" s="1"/>
  <c r="AK30" i="16"/>
  <c r="AK31" i="16" s="1"/>
  <c r="AK32" i="16" s="1"/>
  <c r="AK33" i="16" s="1"/>
  <c r="AK26" i="16"/>
  <c r="AK27" i="16" s="1"/>
  <c r="AK28" i="16" s="1"/>
  <c r="AK29" i="16" s="1"/>
  <c r="AK22" i="16"/>
  <c r="AJ39" i="16"/>
  <c r="AJ40" i="16" s="1"/>
  <c r="AJ41" i="16" s="1"/>
  <c r="AJ34" i="16"/>
  <c r="AJ35" i="16" s="1"/>
  <c r="AJ36" i="16" s="1"/>
  <c r="AJ37" i="16" s="1"/>
  <c r="AJ30" i="16"/>
  <c r="AJ31" i="16" s="1"/>
  <c r="AJ32" i="16" s="1"/>
  <c r="AJ33" i="16" s="1"/>
  <c r="AJ26" i="16"/>
  <c r="AJ27" i="16" s="1"/>
  <c r="AJ28" i="16" s="1"/>
  <c r="AJ29" i="16" s="1"/>
  <c r="AJ22" i="16"/>
  <c r="AJ23" i="16" s="1"/>
  <c r="AI40" i="16"/>
  <c r="AI41" i="16" s="1"/>
  <c r="AI34" i="16"/>
  <c r="AI35" i="16" s="1"/>
  <c r="AI36" i="16" s="1"/>
  <c r="AI37" i="16" s="1"/>
  <c r="AI30" i="16"/>
  <c r="AI31" i="16" s="1"/>
  <c r="AI32" i="16" s="1"/>
  <c r="AI33" i="16" s="1"/>
  <c r="AI26" i="16"/>
  <c r="AI27" i="16" s="1"/>
  <c r="AI28" i="16" s="1"/>
  <c r="AI29" i="16" s="1"/>
  <c r="AI22" i="16"/>
  <c r="AI23" i="16" s="1"/>
  <c r="AH35" i="16"/>
  <c r="AH36" i="16" s="1"/>
  <c r="AH37" i="16" s="1"/>
  <c r="AH30" i="16"/>
  <c r="AH31" i="16" s="1"/>
  <c r="AH32" i="16" s="1"/>
  <c r="AH33" i="16" s="1"/>
  <c r="AH26" i="16"/>
  <c r="AH22" i="16"/>
  <c r="AG41" i="16"/>
  <c r="AG34" i="16"/>
  <c r="AG35" i="16" s="1"/>
  <c r="AG36" i="16" s="1"/>
  <c r="AG37" i="16" s="1"/>
  <c r="AG30" i="16"/>
  <c r="AG31" i="16" s="1"/>
  <c r="AG32" i="16" s="1"/>
  <c r="AG33" i="16" s="1"/>
  <c r="AG34" i="18"/>
  <c r="AG26" i="16"/>
  <c r="AG27" i="16" s="1"/>
  <c r="AG28" i="16" s="1"/>
  <c r="AG29" i="16" s="1"/>
  <c r="AG22" i="16"/>
  <c r="AG23" i="16" s="1"/>
  <c r="AE39" i="16"/>
  <c r="AE40" i="16" s="1"/>
  <c r="AE41" i="16" s="1"/>
  <c r="AE34" i="16"/>
  <c r="AE35" i="16" s="1"/>
  <c r="AE36" i="16" s="1"/>
  <c r="AE37" i="16" s="1"/>
  <c r="AE30" i="16"/>
  <c r="AE31" i="16" s="1"/>
  <c r="AE32" i="16" s="1"/>
  <c r="AE33" i="16" s="1"/>
  <c r="AE26" i="16"/>
  <c r="AE27" i="16" s="1"/>
  <c r="AE28" i="16" s="1"/>
  <c r="AE29" i="16" s="1"/>
  <c r="AD39" i="16"/>
  <c r="AD40" i="16" s="1"/>
  <c r="AD41" i="16" s="1"/>
  <c r="AD34" i="16"/>
  <c r="AD35" i="16" s="1"/>
  <c r="AD36" i="16" s="1"/>
  <c r="AD37" i="16" s="1"/>
  <c r="AD30" i="16"/>
  <c r="AD31" i="16" s="1"/>
  <c r="AD32" i="16" s="1"/>
  <c r="AD33" i="16" s="1"/>
  <c r="AD26" i="16"/>
  <c r="AD27" i="16" s="1"/>
  <c r="AD28" i="16" s="1"/>
  <c r="AD29" i="16" s="1"/>
  <c r="AD22" i="16"/>
  <c r="AC27" i="16"/>
  <c r="AC28" i="16" s="1"/>
  <c r="AC29" i="16" s="1"/>
  <c r="AC40" i="16"/>
  <c r="AC41" i="16" s="1"/>
  <c r="AC35" i="16"/>
  <c r="AC36" i="16" s="1"/>
  <c r="AC37" i="16" s="1"/>
  <c r="AC31" i="16"/>
  <c r="AC32" i="16" s="1"/>
  <c r="AC33" i="16" s="1"/>
  <c r="AB40" i="16"/>
  <c r="AB41" i="16" s="1"/>
  <c r="AB35" i="16"/>
  <c r="AB36" i="16" s="1"/>
  <c r="AB37" i="16" s="1"/>
  <c r="AB31" i="16"/>
  <c r="AB32" i="16" s="1"/>
  <c r="AB33" i="16" s="1"/>
  <c r="AB27" i="16"/>
  <c r="AB28" i="16" s="1"/>
  <c r="AB29" i="16" s="1"/>
  <c r="AA40" i="16"/>
  <c r="AA41" i="16" s="1"/>
  <c r="AA35" i="16"/>
  <c r="AA36" i="16" s="1"/>
  <c r="AA37" i="16" s="1"/>
  <c r="AA31" i="16"/>
  <c r="AA32" i="16" s="1"/>
  <c r="AA33" i="16" s="1"/>
  <c r="AA27" i="16"/>
  <c r="AA28" i="16" s="1"/>
  <c r="AA29" i="16" s="1"/>
  <c r="AA23" i="16"/>
  <c r="Z39" i="16"/>
  <c r="Z40" i="16" s="1"/>
  <c r="Z41" i="16" s="1"/>
  <c r="Z34" i="16"/>
  <c r="Z35" i="16" s="1"/>
  <c r="Z36" i="16" s="1"/>
  <c r="Z37" i="16" s="1"/>
  <c r="Z30" i="16"/>
  <c r="Z31" i="16" s="1"/>
  <c r="Z32" i="16" s="1"/>
  <c r="Z33" i="16" s="1"/>
  <c r="Z26" i="16"/>
  <c r="Z27" i="16" s="1"/>
  <c r="Z28" i="16" s="1"/>
  <c r="Z29" i="16" s="1"/>
  <c r="Y14" i="16"/>
  <c r="Y27" i="16"/>
  <c r="Y28" i="16" s="1"/>
  <c r="Y29" i="16" s="1"/>
  <c r="Y31" i="16"/>
  <c r="Y32" i="16" s="1"/>
  <c r="Y33" i="16" s="1"/>
  <c r="Y41" i="16"/>
  <c r="Y35" i="16"/>
  <c r="Y36" i="16" s="1"/>
  <c r="Y37" i="16" s="1"/>
  <c r="Y23" i="16"/>
  <c r="W31" i="16"/>
  <c r="W32" i="16" s="1"/>
  <c r="W33" i="16" s="1"/>
  <c r="W18" i="16"/>
  <c r="W26" i="16" s="1"/>
  <c r="W27" i="16" s="1"/>
  <c r="D38" i="17"/>
  <c r="C39" i="16"/>
  <c r="C34" i="16"/>
  <c r="C35" i="16" s="1"/>
  <c r="C36" i="16" s="1"/>
  <c r="C37" i="16" s="1"/>
  <c r="C37" i="17" s="1"/>
  <c r="C30" i="17"/>
  <c r="C23" i="16"/>
  <c r="D23" i="16" s="1"/>
  <c r="C27" i="16"/>
  <c r="C28" i="16" s="1"/>
  <c r="C29" i="16" s="1"/>
  <c r="D29" i="16" s="1"/>
  <c r="CD7" i="18"/>
  <c r="AM7" i="18"/>
  <c r="X55" i="16" l="1"/>
  <c r="X56" i="16" s="1"/>
  <c r="X57" i="16" s="1"/>
  <c r="X30" i="16"/>
  <c r="X38" i="16"/>
  <c r="X34" i="16"/>
  <c r="X35" i="16" s="1"/>
  <c r="X36" i="16" s="1"/>
  <c r="X37" i="16" s="1"/>
  <c r="X26" i="16"/>
  <c r="X22" i="16"/>
  <c r="X23" i="16" s="1"/>
  <c r="X24" i="16" s="1"/>
  <c r="X25" i="16" s="1"/>
  <c r="X18" i="16"/>
  <c r="J35" i="16"/>
  <c r="J36" i="16"/>
  <c r="J37" i="16"/>
  <c r="J34" i="16"/>
  <c r="J28" i="16"/>
  <c r="J29" i="16"/>
  <c r="M62" i="16"/>
  <c r="X43" i="16"/>
  <c r="X44" i="16" s="1"/>
  <c r="X45" i="16" s="1"/>
  <c r="X42" i="17"/>
  <c r="X64" i="16"/>
  <c r="X65" i="16" s="1"/>
  <c r="X63" i="17"/>
  <c r="X60" i="16"/>
  <c r="X61" i="16" s="1"/>
  <c r="X59" i="17"/>
  <c r="AB53" i="17"/>
  <c r="AC53" i="17"/>
  <c r="U53" i="17"/>
  <c r="AA53" i="17"/>
  <c r="AG53" i="17"/>
  <c r="T53" i="17"/>
  <c r="AQ53" i="17"/>
  <c r="W53" i="17"/>
  <c r="X53" i="17"/>
  <c r="AE53" i="17"/>
  <c r="R53" i="17"/>
  <c r="Z53" i="17"/>
  <c r="AJ53" i="17"/>
  <c r="V53" i="17"/>
  <c r="AI53" i="17"/>
  <c r="Y53" i="17"/>
  <c r="AD53" i="17"/>
  <c r="AH53" i="17"/>
  <c r="AK53" i="17"/>
  <c r="AQ49" i="17"/>
  <c r="AE49" i="17"/>
  <c r="W49" i="17"/>
  <c r="U49" i="17"/>
  <c r="AA49" i="17"/>
  <c r="T49" i="17"/>
  <c r="AG49" i="17"/>
  <c r="X49" i="17"/>
  <c r="V49" i="17"/>
  <c r="Z49" i="17"/>
  <c r="AK49" i="17"/>
  <c r="AD49" i="17"/>
  <c r="Y49" i="17"/>
  <c r="AB49" i="17"/>
  <c r="AH49" i="17"/>
  <c r="R49" i="17"/>
  <c r="AC49" i="17"/>
  <c r="AJ49" i="17"/>
  <c r="AI49" i="17"/>
  <c r="W45" i="17"/>
  <c r="AG45" i="17"/>
  <c r="AI45" i="17"/>
  <c r="AE45" i="17"/>
  <c r="U45" i="17"/>
  <c r="AD45" i="17"/>
  <c r="AB45" i="17"/>
  <c r="AC45" i="17"/>
  <c r="V45" i="17"/>
  <c r="X45" i="17"/>
  <c r="AH45" i="17"/>
  <c r="Z45" i="17"/>
  <c r="AA45" i="17"/>
  <c r="AQ45" i="17"/>
  <c r="T45" i="17"/>
  <c r="R45" i="17"/>
  <c r="AJ45" i="17"/>
  <c r="Y45" i="17"/>
  <c r="AK45" i="17"/>
  <c r="X48" i="16"/>
  <c r="X49" i="16" s="1"/>
  <c r="X47" i="17"/>
  <c r="X52" i="16"/>
  <c r="X53" i="16" s="1"/>
  <c r="X51" i="17"/>
  <c r="X43" i="17"/>
  <c r="X39" i="16"/>
  <c r="X40" i="16" s="1"/>
  <c r="X41" i="16" s="1"/>
  <c r="C40" i="16"/>
  <c r="C41" i="16" s="1"/>
  <c r="D39" i="16"/>
  <c r="D39" i="17" s="1"/>
  <c r="J27" i="16"/>
  <c r="J26" i="16"/>
  <c r="I37" i="16"/>
  <c r="I37" i="17" s="1"/>
  <c r="X27" i="16"/>
  <c r="X28" i="16" s="1"/>
  <c r="X29" i="16" s="1"/>
  <c r="I39" i="16"/>
  <c r="I36" i="16"/>
  <c r="I36" i="17" s="1"/>
  <c r="W34" i="16"/>
  <c r="X31" i="16"/>
  <c r="X32" i="16" s="1"/>
  <c r="X33" i="16" s="1"/>
  <c r="D22" i="16"/>
  <c r="I40" i="16"/>
  <c r="I40" i="17" s="1"/>
  <c r="W40" i="16"/>
  <c r="W41" i="16" s="1"/>
  <c r="AN32" i="17"/>
  <c r="AL32" i="17"/>
  <c r="AM32" i="17"/>
  <c r="AL35" i="17"/>
  <c r="AM35" i="17"/>
  <c r="AN35" i="17"/>
  <c r="AM31" i="17"/>
  <c r="AN31" i="17"/>
  <c r="AL31" i="17"/>
  <c r="I26" i="16"/>
  <c r="I26" i="17" s="1"/>
  <c r="I27" i="16"/>
  <c r="H34" i="17"/>
  <c r="I34" i="16"/>
  <c r="I34" i="17" s="1"/>
  <c r="I38" i="16"/>
  <c r="I41" i="17"/>
  <c r="H38" i="17"/>
  <c r="I28" i="16"/>
  <c r="C39" i="17"/>
  <c r="H40" i="17"/>
  <c r="H39" i="17"/>
  <c r="H37" i="17"/>
  <c r="AM41" i="17"/>
  <c r="AL41" i="17"/>
  <c r="W19" i="16"/>
  <c r="I35" i="16"/>
  <c r="I35" i="17" s="1"/>
  <c r="W28" i="16"/>
  <c r="W29" i="16" s="1"/>
  <c r="W22" i="16"/>
  <c r="W23" i="16" s="1"/>
  <c r="W24" i="16" s="1"/>
  <c r="W25" i="16" s="1"/>
  <c r="AH27" i="16"/>
  <c r="H36" i="17"/>
  <c r="D36" i="16"/>
  <c r="D36" i="17" s="1"/>
  <c r="C35" i="17"/>
  <c r="D37" i="16"/>
  <c r="D37" i="17" s="1"/>
  <c r="C36" i="17"/>
  <c r="C31" i="16"/>
  <c r="D31" i="16" s="1"/>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M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AM25" i="16"/>
  <c r="AM24" i="16"/>
  <c r="H25" i="16"/>
  <c r="H24" i="16"/>
  <c r="AK23" i="16"/>
  <c r="AK24" i="16" s="1"/>
  <c r="AK25" i="16" s="1"/>
  <c r="AJ24" i="16"/>
  <c r="AJ25" i="16" s="1"/>
  <c r="AI24" i="16"/>
  <c r="AI25" i="16" s="1"/>
  <c r="AH23" i="16"/>
  <c r="AE22" i="16"/>
  <c r="AE23" i="16" s="1"/>
  <c r="AE24" i="16" s="1"/>
  <c r="AE25" i="16" s="1"/>
  <c r="AD23" i="16"/>
  <c r="AD24" i="16" s="1"/>
  <c r="AD25" i="16" s="1"/>
  <c r="AC23" i="16"/>
  <c r="AC24" i="16" s="1"/>
  <c r="AC25" i="16" s="1"/>
  <c r="AB23" i="16"/>
  <c r="AB24" i="16" s="1"/>
  <c r="AB25" i="16" s="1"/>
  <c r="Z22" i="16"/>
  <c r="Z23" i="16" s="1"/>
  <c r="Z18" i="16"/>
  <c r="Y10" i="16"/>
  <c r="Y24" i="16"/>
  <c r="Y25" i="16" s="1"/>
  <c r="V18" i="16"/>
  <c r="U6" i="16"/>
  <c r="U18" i="16"/>
  <c r="T6" i="16"/>
  <c r="T18" i="16"/>
  <c r="T19" i="16" s="1"/>
  <c r="T20" i="16" s="1"/>
  <c r="T21" i="16" s="1"/>
  <c r="AM21" i="16"/>
  <c r="AM20" i="16"/>
  <c r="AM19" i="16"/>
  <c r="AM18" i="16"/>
  <c r="H19" i="16"/>
  <c r="H19" i="17" s="1"/>
  <c r="AL18" i="16"/>
  <c r="AK18" i="16"/>
  <c r="AK19" i="16" s="1"/>
  <c r="AK20" i="16" s="1"/>
  <c r="AK21" i="16" s="1"/>
  <c r="AJ18" i="16"/>
  <c r="AJ19" i="16" s="1"/>
  <c r="AJ20" i="16" s="1"/>
  <c r="AJ21" i="16" s="1"/>
  <c r="AI18" i="16"/>
  <c r="AI19" i="16" s="1"/>
  <c r="AI20" i="16" s="1"/>
  <c r="AI21" i="16" s="1"/>
  <c r="AG19" i="16"/>
  <c r="AG20" i="16" s="1"/>
  <c r="AG21" i="16" s="1"/>
  <c r="AG14" i="16"/>
  <c r="AM17" i="16"/>
  <c r="AM16" i="16"/>
  <c r="AM15" i="16"/>
  <c r="AM14" i="16"/>
  <c r="AM12" i="16"/>
  <c r="AM10" i="16"/>
  <c r="AK14" i="16"/>
  <c r="AI14" i="16"/>
  <c r="AH14" i="16"/>
  <c r="AG10" i="16"/>
  <c r="J31" i="16" l="1"/>
  <c r="J32" i="16"/>
  <c r="J33" i="16"/>
  <c r="J30" i="16"/>
  <c r="J30" i="17" s="1"/>
  <c r="C40" i="17"/>
  <c r="C41" i="17"/>
  <c r="D41" i="16"/>
  <c r="D41" i="17" s="1"/>
  <c r="D40" i="16"/>
  <c r="D40" i="17" s="1"/>
  <c r="W35" i="16"/>
  <c r="W36" i="16" s="1"/>
  <c r="W37" i="16" s="1"/>
  <c r="U22" i="16"/>
  <c r="U54" i="16"/>
  <c r="U55" i="16" s="1"/>
  <c r="U38" i="16"/>
  <c r="U39" i="16" s="1"/>
  <c r="U40" i="16" s="1"/>
  <c r="U41" i="16" s="1"/>
  <c r="U42" i="16"/>
  <c r="U43" i="16" s="1"/>
  <c r="U50" i="16"/>
  <c r="U51" i="16" s="1"/>
  <c r="U58" i="16"/>
  <c r="U59" i="16" s="1"/>
  <c r="U62" i="16"/>
  <c r="U63" i="16" s="1"/>
  <c r="U46" i="16"/>
  <c r="U47" i="16" s="1"/>
  <c r="T54" i="16"/>
  <c r="T38" i="16"/>
  <c r="T39" i="16" s="1"/>
  <c r="T42" i="16"/>
  <c r="T50" i="16"/>
  <c r="T62" i="16"/>
  <c r="T46" i="16"/>
  <c r="T58" i="16"/>
  <c r="I33" i="16"/>
  <c r="I33" i="17" s="1"/>
  <c r="J32" i="17"/>
  <c r="J31" i="17"/>
  <c r="J33" i="17"/>
  <c r="J22" i="16"/>
  <c r="K22" i="16" s="1"/>
  <c r="S22" i="16" s="1"/>
  <c r="J23" i="16"/>
  <c r="K23" i="16" s="1"/>
  <c r="I38" i="17"/>
  <c r="K38" i="16"/>
  <c r="S38" i="16" s="1"/>
  <c r="I39" i="17"/>
  <c r="K39" i="16"/>
  <c r="S39" i="16" s="1"/>
  <c r="AM40" i="17"/>
  <c r="AN40" i="17"/>
  <c r="AL40" i="17"/>
  <c r="AL38" i="17"/>
  <c r="AM38" i="17"/>
  <c r="AN38" i="17"/>
  <c r="AH28" i="16"/>
  <c r="AH19" i="16"/>
  <c r="AQ18" i="16"/>
  <c r="AH24" i="16"/>
  <c r="AL27" i="17"/>
  <c r="AM27" i="17"/>
  <c r="AN27" i="17"/>
  <c r="AN37" i="17"/>
  <c r="AL37" i="17"/>
  <c r="AM37" i="17"/>
  <c r="AM36" i="17"/>
  <c r="AN36" i="17"/>
  <c r="AL36" i="17"/>
  <c r="AL34" i="17"/>
  <c r="AM34" i="17"/>
  <c r="AN34" i="17"/>
  <c r="AH40" i="16"/>
  <c r="AL39" i="17"/>
  <c r="AM39" i="17"/>
  <c r="AN39" i="17"/>
  <c r="C32" i="16"/>
  <c r="C31" i="17"/>
  <c r="I31" i="16"/>
  <c r="I31" i="17" s="1"/>
  <c r="H30" i="17"/>
  <c r="I30" i="16"/>
  <c r="I30" i="17" s="1"/>
  <c r="I32" i="16"/>
  <c r="I32" i="17" s="1"/>
  <c r="AL33" i="17"/>
  <c r="AM33" i="17"/>
  <c r="AN33" i="17"/>
  <c r="AM29" i="17"/>
  <c r="AN29" i="17"/>
  <c r="AL29" i="17"/>
  <c r="AM28" i="17"/>
  <c r="AN28" i="17"/>
  <c r="AL28" i="17"/>
  <c r="H25" i="17"/>
  <c r="AL25" i="17" s="1"/>
  <c r="H24" i="17"/>
  <c r="AL24" i="17" s="1"/>
  <c r="J39" i="17"/>
  <c r="J35" i="17"/>
  <c r="I29" i="17"/>
  <c r="I24" i="16"/>
  <c r="I24" i="17" s="1"/>
  <c r="J36" i="17"/>
  <c r="J38" i="17"/>
  <c r="J34" i="17"/>
  <c r="I28" i="17"/>
  <c r="J41" i="17"/>
  <c r="J37" i="17"/>
  <c r="I27" i="17"/>
  <c r="J40" i="17"/>
  <c r="U30" i="16"/>
  <c r="U31" i="16" s="1"/>
  <c r="U32" i="16" s="1"/>
  <c r="U33" i="16" s="1"/>
  <c r="U26" i="16"/>
  <c r="U27" i="16" s="1"/>
  <c r="U28" i="16" s="1"/>
  <c r="U29" i="16" s="1"/>
  <c r="U34" i="16"/>
  <c r="U35" i="16" s="1"/>
  <c r="U36" i="16" s="1"/>
  <c r="U37" i="16" s="1"/>
  <c r="T26" i="16"/>
  <c r="T22" i="16"/>
  <c r="T30" i="16"/>
  <c r="T34" i="16"/>
  <c r="AL26" i="17"/>
  <c r="W20" i="16"/>
  <c r="W21" i="16" s="1"/>
  <c r="H22" i="17"/>
  <c r="AL22" i="17" s="1"/>
  <c r="AM19" i="17"/>
  <c r="AL19" i="17"/>
  <c r="I25" i="16"/>
  <c r="I25" i="17" s="1"/>
  <c r="H23" i="17"/>
  <c r="AL23" i="17" s="1"/>
  <c r="AA24" i="16"/>
  <c r="AA25" i="16" s="1"/>
  <c r="AN26" i="17"/>
  <c r="AN19" i="17"/>
  <c r="J24" i="16"/>
  <c r="J25" i="16"/>
  <c r="AG24" i="16"/>
  <c r="AG25" i="16" s="1"/>
  <c r="Z24" i="16"/>
  <c r="Z25" i="16" s="1"/>
  <c r="H14" i="16"/>
  <c r="H18" i="16"/>
  <c r="C14" i="16"/>
  <c r="C15" i="16" s="1"/>
  <c r="C10" i="16"/>
  <c r="D10" i="16" s="1"/>
  <c r="AM13" i="16"/>
  <c r="AM11" i="16"/>
  <c r="AM6" i="16"/>
  <c r="H6" i="16"/>
  <c r="H6" i="17" s="1"/>
  <c r="AN6" i="17" s="1"/>
  <c r="AK10" i="16"/>
  <c r="AJ10" i="16"/>
  <c r="AI10" i="16"/>
  <c r="AH10" i="16"/>
  <c r="AG11" i="16"/>
  <c r="AE18" i="16"/>
  <c r="AE19" i="16" s="1"/>
  <c r="AE20" i="16" s="1"/>
  <c r="AE21" i="16" s="1"/>
  <c r="AE14" i="16"/>
  <c r="AD18" i="16"/>
  <c r="AD19" i="16" s="1"/>
  <c r="AD20" i="16" s="1"/>
  <c r="AD21" i="16" s="1"/>
  <c r="AD14" i="16"/>
  <c r="AC19" i="16"/>
  <c r="AC20" i="16" s="1"/>
  <c r="AC21" i="16" s="1"/>
  <c r="AB19" i="16"/>
  <c r="AB20" i="16" s="1"/>
  <c r="AB21" i="16" s="1"/>
  <c r="AA19" i="16"/>
  <c r="AA20" i="16" s="1"/>
  <c r="AA21" i="16" s="1"/>
  <c r="Z19" i="16"/>
  <c r="Z20" i="16" s="1"/>
  <c r="Z21" i="16" s="1"/>
  <c r="Z14" i="16"/>
  <c r="Y15" i="16"/>
  <c r="Y19" i="16"/>
  <c r="Y20" i="16" s="1"/>
  <c r="Y21" i="16" s="1"/>
  <c r="X19" i="16"/>
  <c r="X20" i="16" s="1"/>
  <c r="X21" i="16" s="1"/>
  <c r="AL91" i="1"/>
  <c r="X14" i="16" s="1"/>
  <c r="X15" i="16" s="1"/>
  <c r="V19" i="16"/>
  <c r="V20" i="16" s="1"/>
  <c r="V21" i="16" s="1"/>
  <c r="V14" i="16"/>
  <c r="U19" i="16"/>
  <c r="U20" i="16" s="1"/>
  <c r="U21" i="16" s="1"/>
  <c r="U14" i="16"/>
  <c r="U10" i="16"/>
  <c r="T14" i="16"/>
  <c r="AQ14" i="16" s="1"/>
  <c r="T7" i="16"/>
  <c r="T10" i="16"/>
  <c r="W6" i="16"/>
  <c r="W7" i="16" s="1"/>
  <c r="W8" i="16" s="1"/>
  <c r="V6" i="16"/>
  <c r="AQ10" i="16" l="1"/>
  <c r="L41" i="16"/>
  <c r="U48" i="16"/>
  <c r="U49" i="16" s="1"/>
  <c r="U47" i="17"/>
  <c r="U44" i="16"/>
  <c r="U45" i="16" s="1"/>
  <c r="U43" i="17"/>
  <c r="U64" i="16"/>
  <c r="U65" i="16" s="1"/>
  <c r="U63" i="17"/>
  <c r="U60" i="16"/>
  <c r="U61" i="16" s="1"/>
  <c r="U59" i="17"/>
  <c r="U56" i="16"/>
  <c r="U57" i="16" s="1"/>
  <c r="U55" i="17"/>
  <c r="U52" i="16"/>
  <c r="U53" i="16" s="1"/>
  <c r="U51" i="17"/>
  <c r="T51" i="16"/>
  <c r="AQ50" i="16"/>
  <c r="T43" i="16"/>
  <c r="AQ42" i="16"/>
  <c r="T47" i="16"/>
  <c r="AQ46" i="16"/>
  <c r="T59" i="16"/>
  <c r="AQ58" i="16"/>
  <c r="T63" i="16"/>
  <c r="AQ62" i="16"/>
  <c r="T55" i="16"/>
  <c r="AQ54" i="16"/>
  <c r="AQ54" i="17" s="1"/>
  <c r="V54" i="16"/>
  <c r="V55" i="16" s="1"/>
  <c r="V38" i="16"/>
  <c r="V39" i="16" s="1"/>
  <c r="V40" i="16" s="1"/>
  <c r="V41" i="16" s="1"/>
  <c r="V58" i="16"/>
  <c r="V59" i="16" s="1"/>
  <c r="V50" i="16"/>
  <c r="V51" i="16" s="1"/>
  <c r="V62" i="16"/>
  <c r="V63" i="16" s="1"/>
  <c r="V46" i="16"/>
  <c r="V47" i="16" s="1"/>
  <c r="V42" i="16"/>
  <c r="V43" i="16" s="1"/>
  <c r="X6" i="16"/>
  <c r="X7" i="16" s="1"/>
  <c r="AQ38" i="16"/>
  <c r="T27" i="16"/>
  <c r="AQ26" i="16"/>
  <c r="T23" i="16"/>
  <c r="AQ22" i="16"/>
  <c r="T35" i="16"/>
  <c r="AQ34" i="16"/>
  <c r="V26" i="16"/>
  <c r="V27" i="16" s="1"/>
  <c r="V28" i="16" s="1"/>
  <c r="V29" i="16" s="1"/>
  <c r="V30" i="16"/>
  <c r="V31" i="16" s="1"/>
  <c r="V32" i="16" s="1"/>
  <c r="V33" i="16" s="1"/>
  <c r="V34" i="16"/>
  <c r="V35" i="16" s="1"/>
  <c r="V36" i="16" s="1"/>
  <c r="V37" i="16" s="1"/>
  <c r="V22" i="16"/>
  <c r="V23" i="16" s="1"/>
  <c r="V24" i="16" s="1"/>
  <c r="V25" i="16" s="1"/>
  <c r="T31" i="16"/>
  <c r="AQ30" i="16"/>
  <c r="AM25" i="17"/>
  <c r="AN25" i="17"/>
  <c r="AH41" i="16"/>
  <c r="AH29" i="16"/>
  <c r="AN24" i="17"/>
  <c r="AH25" i="16"/>
  <c r="AH20" i="16"/>
  <c r="AQ19" i="16"/>
  <c r="C33" i="16"/>
  <c r="C32" i="17"/>
  <c r="D32" i="16"/>
  <c r="D32" i="17" s="1"/>
  <c r="AM30" i="17"/>
  <c r="AN30" i="17"/>
  <c r="AL30" i="17"/>
  <c r="H13" i="16"/>
  <c r="AM24" i="17"/>
  <c r="J23" i="17"/>
  <c r="K31" i="16"/>
  <c r="L31" i="16"/>
  <c r="L31" i="17" s="1"/>
  <c r="AU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41" i="17"/>
  <c r="L26" i="16"/>
  <c r="K26" i="16"/>
  <c r="J26" i="17"/>
  <c r="K27" i="16"/>
  <c r="L27" i="16"/>
  <c r="J27" i="17"/>
  <c r="AM22" i="17"/>
  <c r="AN22" i="17"/>
  <c r="AM23" i="17"/>
  <c r="C23" i="17"/>
  <c r="C22" i="17"/>
  <c r="H18" i="17"/>
  <c r="I19" i="16"/>
  <c r="I19" i="17" s="1"/>
  <c r="I18" i="16"/>
  <c r="I18" i="17" s="1"/>
  <c r="I14" i="16"/>
  <c r="I14" i="17" s="1"/>
  <c r="K24" i="16"/>
  <c r="S24" i="16" s="1"/>
  <c r="J24" i="17"/>
  <c r="C19" i="16"/>
  <c r="C19" i="17" s="1"/>
  <c r="C18" i="17"/>
  <c r="K22" i="17"/>
  <c r="S22" i="17" s="1"/>
  <c r="J22" i="17"/>
  <c r="AN23" i="17"/>
  <c r="C17" i="16"/>
  <c r="C16" i="16"/>
  <c r="N6" i="16"/>
  <c r="AK128" i="1"/>
  <c r="AG6" i="16"/>
  <c r="H20" i="16"/>
  <c r="H20" i="17" s="1"/>
  <c r="H21" i="16"/>
  <c r="H21" i="17" s="1"/>
  <c r="T56" i="16" l="1"/>
  <c r="AQ55" i="16"/>
  <c r="AQ55" i="17" s="1"/>
  <c r="T55" i="17"/>
  <c r="T60" i="16"/>
  <c r="AQ59" i="16"/>
  <c r="AQ59" i="17" s="1"/>
  <c r="T59" i="17"/>
  <c r="T44" i="16"/>
  <c r="AQ43" i="16"/>
  <c r="AQ43" i="17" s="1"/>
  <c r="T43" i="17"/>
  <c r="T64" i="16"/>
  <c r="AQ63" i="16"/>
  <c r="AQ63" i="17" s="1"/>
  <c r="T63" i="17"/>
  <c r="T48" i="16"/>
  <c r="AQ47" i="16"/>
  <c r="AQ47" i="17" s="1"/>
  <c r="T47" i="17"/>
  <c r="T52" i="16"/>
  <c r="AQ51" i="16"/>
  <c r="AQ51" i="17" s="1"/>
  <c r="T51" i="17"/>
  <c r="V44" i="16"/>
  <c r="V45" i="16" s="1"/>
  <c r="V43" i="17"/>
  <c r="V60" i="16"/>
  <c r="V61" i="16" s="1"/>
  <c r="V59" i="17"/>
  <c r="V52" i="16"/>
  <c r="V53" i="16" s="1"/>
  <c r="V51" i="17"/>
  <c r="V48" i="16"/>
  <c r="V49" i="16" s="1"/>
  <c r="V47" i="17"/>
  <c r="V64" i="16"/>
  <c r="V65" i="16" s="1"/>
  <c r="V63" i="17"/>
  <c r="V56" i="16"/>
  <c r="V57" i="16" s="1"/>
  <c r="V55" i="17"/>
  <c r="J18" i="16"/>
  <c r="T41" i="17"/>
  <c r="R41" i="17"/>
  <c r="V41" i="17"/>
  <c r="L38" i="17"/>
  <c r="AC38" i="17" s="1"/>
  <c r="T32" i="16"/>
  <c r="AQ31" i="16"/>
  <c r="T36" i="16"/>
  <c r="AQ35" i="16"/>
  <c r="AQ35" i="17" s="1"/>
  <c r="T28" i="16"/>
  <c r="AQ27" i="16"/>
  <c r="T24" i="16"/>
  <c r="AQ23" i="16"/>
  <c r="T40" i="16"/>
  <c r="T41" i="16" s="1"/>
  <c r="AQ41" i="16" s="1"/>
  <c r="AQ39" i="16"/>
  <c r="L32" i="16"/>
  <c r="L32" i="17" s="1"/>
  <c r="AU32" i="17" s="1"/>
  <c r="V31" i="17"/>
  <c r="AH21" i="16"/>
  <c r="AQ21" i="16" s="1"/>
  <c r="AQ20" i="16"/>
  <c r="AQ31" i="17"/>
  <c r="T31" i="17"/>
  <c r="AA31" i="17"/>
  <c r="AB31" i="17"/>
  <c r="W31" i="17"/>
  <c r="AC31" i="17"/>
  <c r="AI31" i="17"/>
  <c r="Y31" i="17"/>
  <c r="AK31" i="17"/>
  <c r="AJ31" i="17"/>
  <c r="AE31" i="17"/>
  <c r="C33" i="17"/>
  <c r="D33" i="16"/>
  <c r="AU37" i="17"/>
  <c r="AK37" i="17"/>
  <c r="AC37" i="17"/>
  <c r="AG37" i="17"/>
  <c r="AB37" i="17"/>
  <c r="X37" i="17"/>
  <c r="V37" i="17"/>
  <c r="U37" i="17"/>
  <c r="T37" i="17"/>
  <c r="AI37" i="17"/>
  <c r="AE37" i="17"/>
  <c r="Z37" i="17"/>
  <c r="W37" i="17"/>
  <c r="AH37" i="17"/>
  <c r="AD37" i="17"/>
  <c r="Y37" i="17"/>
  <c r="R37" i="17"/>
  <c r="AQ37" i="17"/>
  <c r="AJ37" i="17"/>
  <c r="AA37" i="17"/>
  <c r="AK34" i="17"/>
  <c r="AB34" i="17"/>
  <c r="AQ34" i="17"/>
  <c r="AI34" i="17"/>
  <c r="AD34" i="17"/>
  <c r="Z34" i="17"/>
  <c r="X34" i="17"/>
  <c r="AH34" i="17"/>
  <c r="AC34" i="17"/>
  <c r="AG34" i="17"/>
  <c r="Y34" i="17"/>
  <c r="W34" i="17"/>
  <c r="V34" i="17"/>
  <c r="U34" i="17"/>
  <c r="T34" i="17"/>
  <c r="AU34" i="17"/>
  <c r="AJ34" i="17"/>
  <c r="AE34" i="17"/>
  <c r="AA34" i="17"/>
  <c r="AQ36" i="17"/>
  <c r="AK36" i="17"/>
  <c r="AD36" i="17"/>
  <c r="AB36" i="17"/>
  <c r="R36" i="17"/>
  <c r="AI36" i="17"/>
  <c r="Z36" i="17"/>
  <c r="X36" i="17"/>
  <c r="V36" i="17"/>
  <c r="U36" i="17"/>
  <c r="T36" i="17"/>
  <c r="AU36" i="17"/>
  <c r="AH36" i="17"/>
  <c r="AE36" i="17"/>
  <c r="Y36" i="17"/>
  <c r="W36" i="17"/>
  <c r="AJ36" i="17"/>
  <c r="AC36" i="17"/>
  <c r="AG36" i="17"/>
  <c r="AA36" i="17"/>
  <c r="AK35" i="17"/>
  <c r="AE35" i="17"/>
  <c r="AB35" i="17"/>
  <c r="X35" i="17"/>
  <c r="AU35" i="17"/>
  <c r="AI35" i="17"/>
  <c r="AC35" i="17"/>
  <c r="Z35" i="17"/>
  <c r="V35" i="17"/>
  <c r="U35" i="17"/>
  <c r="T35" i="17"/>
  <c r="W35" i="17"/>
  <c r="AH35" i="17"/>
  <c r="Y35" i="17"/>
  <c r="AG35" i="17"/>
  <c r="AJ35" i="17"/>
  <c r="AD35" i="17"/>
  <c r="AA35" i="17"/>
  <c r="U31" i="17"/>
  <c r="AH31" i="17"/>
  <c r="AD31" i="17"/>
  <c r="AG31" i="17"/>
  <c r="Z31" i="17"/>
  <c r="X31" i="17"/>
  <c r="AU40" i="17"/>
  <c r="AH40" i="17"/>
  <c r="AE40" i="17"/>
  <c r="Y40" i="17"/>
  <c r="W40" i="17"/>
  <c r="AI40" i="17"/>
  <c r="Z40" i="17"/>
  <c r="X40" i="17"/>
  <c r="AJ40" i="17"/>
  <c r="AC40" i="17"/>
  <c r="AG40" i="17"/>
  <c r="AA40" i="17"/>
  <c r="V40" i="17"/>
  <c r="U40" i="17"/>
  <c r="T40" i="17"/>
  <c r="R40" i="17"/>
  <c r="AQ40" i="17"/>
  <c r="AK40" i="17"/>
  <c r="AD40" i="17"/>
  <c r="AB40" i="17"/>
  <c r="AE39" i="17"/>
  <c r="AQ39" i="17"/>
  <c r="AH39" i="17"/>
  <c r="Y39" i="17"/>
  <c r="AU39" i="17"/>
  <c r="AI39" i="17"/>
  <c r="AC39" i="17"/>
  <c r="AG39" i="17"/>
  <c r="Z39" i="17"/>
  <c r="V39" i="17"/>
  <c r="U39" i="17"/>
  <c r="T39" i="17"/>
  <c r="AJ39" i="17"/>
  <c r="AD39" i="17"/>
  <c r="AA39" i="17"/>
  <c r="W39" i="17"/>
  <c r="AK39" i="17"/>
  <c r="X39" i="17"/>
  <c r="AB39" i="17"/>
  <c r="AH41" i="17"/>
  <c r="AD41" i="17"/>
  <c r="Y41" i="17"/>
  <c r="AI41" i="17"/>
  <c r="AE41" i="17"/>
  <c r="Z41" i="17"/>
  <c r="AQ41" i="17"/>
  <c r="AJ41" i="17"/>
  <c r="AA41" i="17"/>
  <c r="W41" i="17"/>
  <c r="AU41" i="17"/>
  <c r="AK41" i="17"/>
  <c r="AG41" i="17"/>
  <c r="AB41" i="17"/>
  <c r="U41" i="17"/>
  <c r="AC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C24" i="16"/>
  <c r="C25" i="16" s="1"/>
  <c r="K24" i="17"/>
  <c r="S24" i="17" s="1"/>
  <c r="J19" i="16"/>
  <c r="J19" i="17" s="1"/>
  <c r="J21" i="16"/>
  <c r="J21" i="17" s="1"/>
  <c r="AM20" i="17"/>
  <c r="AN20" i="17"/>
  <c r="AL20" i="17"/>
  <c r="I21" i="16"/>
  <c r="I21" i="17" s="1"/>
  <c r="AL18" i="17"/>
  <c r="AM18" i="17"/>
  <c r="AN18" i="17"/>
  <c r="D22" i="17"/>
  <c r="L22" i="16"/>
  <c r="AM21" i="17"/>
  <c r="AN21" i="17"/>
  <c r="AL21" i="17"/>
  <c r="J20" i="16"/>
  <c r="J20" i="17" s="1"/>
  <c r="I20" i="16"/>
  <c r="I20" i="17" s="1"/>
  <c r="S25" i="16"/>
  <c r="K25" i="17"/>
  <c r="S25" i="17" s="1"/>
  <c r="S23" i="16"/>
  <c r="K23" i="17"/>
  <c r="S23" i="17" s="1"/>
  <c r="C21" i="16"/>
  <c r="C21" i="17" s="1"/>
  <c r="C20" i="16"/>
  <c r="C20" i="17" s="1"/>
  <c r="D18" i="16"/>
  <c r="T61" i="16" l="1"/>
  <c r="AQ61" i="16" s="1"/>
  <c r="AQ60" i="16"/>
  <c r="T65" i="16"/>
  <c r="AQ65" i="16" s="1"/>
  <c r="AQ64" i="16"/>
  <c r="T45" i="16"/>
  <c r="AQ45" i="16" s="1"/>
  <c r="AQ44" i="16"/>
  <c r="T49" i="16"/>
  <c r="AQ49" i="16" s="1"/>
  <c r="AQ48" i="16"/>
  <c r="T53" i="16"/>
  <c r="AQ53" i="16" s="1"/>
  <c r="AQ52" i="16"/>
  <c r="T57" i="16"/>
  <c r="AQ57" i="16" s="1"/>
  <c r="AQ56" i="16"/>
  <c r="AH32" i="17"/>
  <c r="AH38" i="17"/>
  <c r="AA38" i="17"/>
  <c r="X38" i="17"/>
  <c r="AQ38" i="17"/>
  <c r="W38" i="17"/>
  <c r="Z38" i="17"/>
  <c r="T38" i="17"/>
  <c r="Y38" i="17"/>
  <c r="AB38" i="17"/>
  <c r="AJ38" i="17"/>
  <c r="AD38" i="17"/>
  <c r="U38" i="17"/>
  <c r="AG38" i="17"/>
  <c r="AE38" i="17"/>
  <c r="AK38" i="17"/>
  <c r="AU38" i="17"/>
  <c r="AI38" i="17"/>
  <c r="V38" i="17"/>
  <c r="AB32" i="17"/>
  <c r="AC32" i="17"/>
  <c r="R32" i="17"/>
  <c r="T32" i="17"/>
  <c r="AA32" i="17"/>
  <c r="X32" i="17"/>
  <c r="AK32" i="17"/>
  <c r="AI32" i="17"/>
  <c r="V32" i="17"/>
  <c r="AG32" i="17"/>
  <c r="Z32" i="17"/>
  <c r="Y32" i="17"/>
  <c r="AJ32" i="17"/>
  <c r="AE32" i="17"/>
  <c r="AQ32" i="17"/>
  <c r="U32" i="17"/>
  <c r="AD32" i="17"/>
  <c r="W32" i="17"/>
  <c r="AQ40" i="16"/>
  <c r="T37" i="16"/>
  <c r="AQ37" i="16" s="1"/>
  <c r="AQ36" i="16"/>
  <c r="T25" i="16"/>
  <c r="AQ25" i="16" s="1"/>
  <c r="AQ24" i="16"/>
  <c r="T29" i="16"/>
  <c r="AQ29" i="16" s="1"/>
  <c r="AQ28" i="16"/>
  <c r="T33" i="16"/>
  <c r="AQ33" i="16" s="1"/>
  <c r="AQ32" i="16"/>
  <c r="D33" i="17"/>
  <c r="L33" i="16"/>
  <c r="L33" i="17" s="1"/>
  <c r="R33" i="17" s="1"/>
  <c r="X26" i="17"/>
  <c r="W26" i="17"/>
  <c r="AA26" i="17"/>
  <c r="V26" i="17"/>
  <c r="T26" i="17"/>
  <c r="Z26" i="17"/>
  <c r="Y26" i="17"/>
  <c r="U26" i="17"/>
  <c r="AH27" i="17"/>
  <c r="AC27" i="17"/>
  <c r="AG27" i="17"/>
  <c r="AB27" i="17"/>
  <c r="W27" i="17"/>
  <c r="V27" i="17"/>
  <c r="T27" i="17"/>
  <c r="AK27" i="17"/>
  <c r="AA27" i="17"/>
  <c r="AI27" i="17"/>
  <c r="AD27" i="17"/>
  <c r="Y27" i="17"/>
  <c r="X27" i="17"/>
  <c r="AQ27" i="17"/>
  <c r="AJ27" i="17"/>
  <c r="AE27" i="17"/>
  <c r="Z27" i="17"/>
  <c r="U27" i="17"/>
  <c r="AU27" i="17"/>
  <c r="AU30" i="17"/>
  <c r="AC30" i="17"/>
  <c r="X30" i="17"/>
  <c r="AK30" i="17"/>
  <c r="Y30" i="17"/>
  <c r="AG30" i="17"/>
  <c r="AJ30" i="17"/>
  <c r="V30" i="17"/>
  <c r="AE30" i="17"/>
  <c r="AH30" i="17"/>
  <c r="W30" i="17"/>
  <c r="U30" i="17"/>
  <c r="AQ30" i="17"/>
  <c r="Z30" i="17"/>
  <c r="AD30" i="17"/>
  <c r="T30" i="17"/>
  <c r="AB30" i="17"/>
  <c r="AI30" i="17"/>
  <c r="AA30" i="17"/>
  <c r="AU29" i="17"/>
  <c r="AK29" i="17"/>
  <c r="V29" i="17"/>
  <c r="AC29" i="17"/>
  <c r="T29" i="17"/>
  <c r="AE29" i="17"/>
  <c r="AQ29" i="17"/>
  <c r="Z29" i="17"/>
  <c r="W29" i="17"/>
  <c r="AD29" i="17"/>
  <c r="AH29" i="17"/>
  <c r="U29" i="17"/>
  <c r="AA29" i="17"/>
  <c r="AG29" i="17"/>
  <c r="Y29" i="17"/>
  <c r="X29" i="17"/>
  <c r="AB29" i="17"/>
  <c r="R29" i="17"/>
  <c r="AI29" i="17"/>
  <c r="AJ29" i="17"/>
  <c r="AU28" i="17"/>
  <c r="AQ28" i="17"/>
  <c r="V28" i="17"/>
  <c r="Z28" i="17"/>
  <c r="AC28" i="17"/>
  <c r="T28" i="17"/>
  <c r="AB28" i="17"/>
  <c r="AK28" i="17"/>
  <c r="U28" i="17"/>
  <c r="W28" i="17"/>
  <c r="AG28" i="17"/>
  <c r="R28" i="17"/>
  <c r="AE28" i="17"/>
  <c r="AH28" i="17"/>
  <c r="AA28" i="17"/>
  <c r="AJ28" i="17"/>
  <c r="Y28" i="17"/>
  <c r="AI28" i="17"/>
  <c r="X28" i="17"/>
  <c r="AD28" i="17"/>
  <c r="AU26" i="17"/>
  <c r="AE26" i="17"/>
  <c r="AC26" i="17"/>
  <c r="AQ26" i="17"/>
  <c r="AK26" i="17"/>
  <c r="AJ26" i="17"/>
  <c r="AH26" i="17"/>
  <c r="AB26" i="17"/>
  <c r="AD26" i="17"/>
  <c r="AG26" i="17"/>
  <c r="AI26" i="17"/>
  <c r="D24" i="16"/>
  <c r="C24" i="17"/>
  <c r="D21" i="16"/>
  <c r="D21" i="17" s="1"/>
  <c r="D23" i="17"/>
  <c r="L23" i="16"/>
  <c r="L23" i="17" s="1"/>
  <c r="L22" i="17"/>
  <c r="D25" i="16"/>
  <c r="L25" i="16" s="1"/>
  <c r="C25" i="17"/>
  <c r="K18" i="16"/>
  <c r="J18" i="17"/>
  <c r="D18" i="17"/>
  <c r="L18" i="16"/>
  <c r="M18" i="16" s="1"/>
  <c r="AE33" i="17" l="1"/>
  <c r="AA33" i="17"/>
  <c r="U33" i="17"/>
  <c r="Z33" i="17"/>
  <c r="X33" i="17"/>
  <c r="T33" i="17"/>
  <c r="AB33" i="17"/>
  <c r="Y33" i="17"/>
  <c r="W33" i="17"/>
  <c r="AQ33" i="17"/>
  <c r="V33" i="17"/>
  <c r="AH33" i="17"/>
  <c r="AG33" i="17"/>
  <c r="AD33" i="17"/>
  <c r="AC33" i="17"/>
  <c r="AI33" i="17"/>
  <c r="AK33" i="17"/>
  <c r="AU33" i="17"/>
  <c r="AJ33" i="17"/>
  <c r="AQ23" i="17"/>
  <c r="D24" i="17"/>
  <c r="L24" i="16"/>
  <c r="L24" i="17" s="1"/>
  <c r="Y23" i="17"/>
  <c r="V23" i="17"/>
  <c r="AD23" i="17"/>
  <c r="W23" i="17"/>
  <c r="AA23" i="17"/>
  <c r="AC23" i="17"/>
  <c r="AK23" i="17"/>
  <c r="AG23" i="17"/>
  <c r="AE23" i="17"/>
  <c r="AJ23" i="17"/>
  <c r="AI23" i="17"/>
  <c r="AB23" i="17"/>
  <c r="AU23" i="17"/>
  <c r="Z23" i="17"/>
  <c r="T23" i="17"/>
  <c r="X23" i="17"/>
  <c r="AH23" i="17"/>
  <c r="K18" i="17"/>
  <c r="S18" i="17" s="1"/>
  <c r="S18" i="16"/>
  <c r="D25" i="17"/>
  <c r="L18" i="17"/>
  <c r="AU22" i="17"/>
  <c r="AD22" i="17"/>
  <c r="AQ22" i="17"/>
  <c r="AC22" i="17"/>
  <c r="W22" i="17"/>
  <c r="T22" i="17"/>
  <c r="AJ22" i="17"/>
  <c r="AG22" i="17"/>
  <c r="AA22" i="17"/>
  <c r="Z22" i="17"/>
  <c r="AH22" i="17"/>
  <c r="AE22" i="17"/>
  <c r="X22" i="17"/>
  <c r="U22" i="17"/>
  <c r="AK22" i="17"/>
  <c r="V22" i="17"/>
  <c r="AI22" i="17"/>
  <c r="AB22" i="17"/>
  <c r="Y22" i="17"/>
  <c r="L25" i="17" l="1"/>
  <c r="T25" i="17" s="1"/>
  <c r="AU24" i="17"/>
  <c r="U24" i="17"/>
  <c r="AQ24" i="17"/>
  <c r="AG24" i="17"/>
  <c r="Y24" i="17"/>
  <c r="R24" i="17"/>
  <c r="AH24" i="17"/>
  <c r="AA24" i="17"/>
  <c r="V24" i="17"/>
  <c r="AB24" i="17"/>
  <c r="Z24" i="17"/>
  <c r="AE24" i="17"/>
  <c r="AK24" i="17"/>
  <c r="AJ24" i="17"/>
  <c r="X24" i="17"/>
  <c r="AI24" i="17"/>
  <c r="AC24" i="17"/>
  <c r="T24" i="17"/>
  <c r="W24" i="17"/>
  <c r="AD24" i="17"/>
  <c r="AU18" i="17"/>
  <c r="AG18" i="17"/>
  <c r="AI18" i="17"/>
  <c r="AE18" i="17"/>
  <c r="AK18" i="17"/>
  <c r="T18" i="17"/>
  <c r="W18" i="17"/>
  <c r="U18" i="17"/>
  <c r="AC18" i="17"/>
  <c r="X18" i="17"/>
  <c r="AB18" i="17"/>
  <c r="Z18" i="17"/>
  <c r="V18" i="17"/>
  <c r="AA18" i="17"/>
  <c r="AH18" i="17"/>
  <c r="AD18" i="17"/>
  <c r="AQ18" i="17"/>
  <c r="Y18" i="17"/>
  <c r="AJ18" i="17"/>
  <c r="AR133" i="1"/>
  <c r="AR132" i="1"/>
  <c r="V25" i="17" l="1"/>
  <c r="AC25" i="17"/>
  <c r="Y25" i="17"/>
  <c r="AE25" i="17"/>
  <c r="AH25" i="17"/>
  <c r="Z25" i="17"/>
  <c r="AB25" i="17"/>
  <c r="AJ25" i="17"/>
  <c r="AK25" i="17"/>
  <c r="AA25" i="17"/>
  <c r="AI25" i="17"/>
  <c r="AD25" i="17"/>
  <c r="AU25" i="17"/>
  <c r="U25" i="17"/>
  <c r="AQ25" i="17"/>
  <c r="R25" i="17"/>
  <c r="X25" i="17"/>
  <c r="W25" i="17"/>
  <c r="AG25" i="17"/>
  <c r="AN115" i="1" l="1"/>
  <c r="AM115" i="1"/>
  <c r="AR137" i="1"/>
  <c r="AM7" i="16" l="1"/>
  <c r="AM8" i="16"/>
  <c r="AM9" i="16"/>
  <c r="AN83" i="16" a="1"/>
  <c r="AL85" i="16" l="1" a="1"/>
  <c r="AL85" i="16" s="1"/>
  <c r="AN83" i="16"/>
  <c r="AL86" i="16" l="1"/>
  <c r="AL87" i="16"/>
  <c r="AL88" i="16"/>
  <c r="H10" i="16"/>
  <c r="H11" i="16"/>
  <c r="H12" i="16"/>
  <c r="H15" i="16"/>
  <c r="H16" i="16"/>
  <c r="H17" i="16"/>
  <c r="AI11" i="16"/>
  <c r="AI12" i="16" s="1"/>
  <c r="AI13" i="16" s="1"/>
  <c r="C11" i="16"/>
  <c r="D11" i="16" s="1"/>
  <c r="AR153" i="1"/>
  <c r="AR145" i="1"/>
  <c r="AR150" i="1"/>
  <c r="AR151" i="1"/>
  <c r="AR128" i="1"/>
  <c r="AR130" i="1"/>
  <c r="J14" i="16" l="1"/>
  <c r="J10" i="16"/>
  <c r="I15" i="16"/>
  <c r="I16" i="16"/>
  <c r="I11" i="16"/>
  <c r="I13" i="16"/>
  <c r="I10" i="16"/>
  <c r="K19" i="16"/>
  <c r="C13" i="16"/>
  <c r="D13" i="16" s="1"/>
  <c r="C12" i="16"/>
  <c r="D12" i="16" s="1"/>
  <c r="AR120" i="1"/>
  <c r="AR116" i="1"/>
  <c r="AR115" i="1"/>
  <c r="AR117" i="1"/>
  <c r="AR76" i="1"/>
  <c r="S19" i="16" l="1"/>
  <c r="K19" i="17"/>
  <c r="S19" i="17" s="1"/>
  <c r="K20" i="16"/>
  <c r="K21" i="16"/>
  <c r="L21" i="16"/>
  <c r="AR97" i="1"/>
  <c r="AR67" i="1"/>
  <c r="AR68" i="1"/>
  <c r="S20" i="16" l="1"/>
  <c r="K20" i="17"/>
  <c r="S20" i="17" s="1"/>
  <c r="S21" i="16"/>
  <c r="K21" i="17"/>
  <c r="S21" i="17" s="1"/>
  <c r="L21" i="17"/>
  <c r="AR82" i="1"/>
  <c r="AR91" i="1"/>
  <c r="AU21" i="17" l="1"/>
  <c r="AG21" i="17"/>
  <c r="T21" i="17"/>
  <c r="R21" i="17"/>
  <c r="Y21" i="17"/>
  <c r="AQ21" i="17"/>
  <c r="U21" i="17"/>
  <c r="X21" i="17"/>
  <c r="Z21" i="17"/>
  <c r="AC21" i="17"/>
  <c r="AB21" i="17"/>
  <c r="AJ21" i="17"/>
  <c r="AH21" i="17"/>
  <c r="AI21" i="17"/>
  <c r="AA21" i="17"/>
  <c r="W21" i="17"/>
  <c r="AK21" i="17"/>
  <c r="AD21" i="17"/>
  <c r="AE21" i="17"/>
  <c r="V21" i="17"/>
  <c r="AK114" i="1"/>
  <c r="AK117" i="1"/>
  <c r="AK116" i="1"/>
  <c r="AR112" i="1"/>
  <c r="AK112" i="1" s="1"/>
  <c r="AK135" i="1" l="1"/>
  <c r="AK153" i="1"/>
  <c r="AK154" i="1"/>
  <c r="AR154" i="1"/>
  <c r="AR152" i="1"/>
  <c r="AK152" i="1"/>
  <c r="AK151" i="1"/>
  <c r="AK150" i="1"/>
  <c r="AK149" i="1"/>
  <c r="AK148" i="1"/>
  <c r="AK145" i="1"/>
  <c r="AK120" i="1"/>
  <c r="AK115" i="1"/>
  <c r="AK76" i="1"/>
  <c r="AK97" i="1"/>
  <c r="AK91" i="1"/>
  <c r="AK88" i="1"/>
  <c r="AK83" i="1"/>
  <c r="AK82" i="1"/>
  <c r="AK72" i="1"/>
  <c r="AK67" i="1"/>
  <c r="AK68" i="1"/>
  <c r="AK137" i="1" l="1"/>
  <c r="AK130" i="1"/>
  <c r="AK132" i="1"/>
  <c r="AK134" i="1"/>
  <c r="AK136" i="1"/>
  <c r="AC15" i="16" l="1"/>
  <c r="AC16" i="16" s="1"/>
  <c r="AC17" i="16" s="1"/>
  <c r="AC11" i="16"/>
  <c r="AC12" i="16" s="1"/>
  <c r="AC13" i="16" s="1"/>
  <c r="X10" i="16" l="1"/>
  <c r="X11" i="16" s="1"/>
  <c r="X12" i="16" s="1"/>
  <c r="X13" i="16" s="1"/>
  <c r="Z15" i="16"/>
  <c r="Z16" i="16" s="1"/>
  <c r="Z17" i="16" s="1"/>
  <c r="Z10" i="16"/>
  <c r="Z11" i="16" s="1"/>
  <c r="Z12" i="16" s="1"/>
  <c r="Z13" i="16" s="1"/>
  <c r="Z6" i="16"/>
  <c r="W15" i="16"/>
  <c r="W16" i="16" s="1"/>
  <c r="W17" i="16" s="1"/>
  <c r="W11" i="16"/>
  <c r="W12" i="16" s="1"/>
  <c r="W13" i="16" s="1"/>
  <c r="V15" i="16"/>
  <c r="V16" i="16" s="1"/>
  <c r="V17" i="16" s="1"/>
  <c r="V10" i="16"/>
  <c r="V11" i="16" s="1"/>
  <c r="V12" i="16" s="1"/>
  <c r="V13" i="16" s="1"/>
  <c r="U15" i="16"/>
  <c r="U16" i="16" s="1"/>
  <c r="U17" i="16" s="1"/>
  <c r="U11" i="16"/>
  <c r="U12" i="16" s="1"/>
  <c r="U13" i="16" s="1"/>
  <c r="A81" i="16"/>
  <c r="A80" i="16"/>
  <c r="A79" i="16"/>
  <c r="AK15" i="16"/>
  <c r="AK16" i="16" s="1"/>
  <c r="AK17" i="16" s="1"/>
  <c r="AJ15" i="16"/>
  <c r="AJ16" i="16" s="1"/>
  <c r="AJ17" i="16" s="1"/>
  <c r="AI15" i="16"/>
  <c r="AI16" i="16" s="1"/>
  <c r="AI17" i="16" s="1"/>
  <c r="AH15" i="16"/>
  <c r="AE15" i="16"/>
  <c r="AE16" i="16" s="1"/>
  <c r="AE17" i="16" s="1"/>
  <c r="AD15" i="16"/>
  <c r="AD16" i="16" s="1"/>
  <c r="AD17" i="16" s="1"/>
  <c r="AB15" i="16"/>
  <c r="AB16" i="16" s="1"/>
  <c r="AB17" i="16" s="1"/>
  <c r="AA15" i="16"/>
  <c r="AA16" i="16" s="1"/>
  <c r="AA17" i="16" s="1"/>
  <c r="Y16" i="16"/>
  <c r="Y17" i="16" s="1"/>
  <c r="T15" i="16"/>
  <c r="AK11" i="16"/>
  <c r="AK12" i="16" s="1"/>
  <c r="AK13" i="16" s="1"/>
  <c r="AJ11" i="16"/>
  <c r="AJ12" i="16" s="1"/>
  <c r="AJ13" i="16" s="1"/>
  <c r="AH11" i="16"/>
  <c r="AG12" i="16"/>
  <c r="AG13" i="16" s="1"/>
  <c r="AE10" i="16"/>
  <c r="AE11" i="16" s="1"/>
  <c r="AE12" i="16" s="1"/>
  <c r="AE13" i="16" s="1"/>
  <c r="AD10" i="16"/>
  <c r="AD11" i="16" s="1"/>
  <c r="AD12" i="16" s="1"/>
  <c r="AD13" i="16" s="1"/>
  <c r="AB11" i="16"/>
  <c r="AB12" i="16" s="1"/>
  <c r="AB13" i="16" s="1"/>
  <c r="AA11" i="16"/>
  <c r="AA12" i="16" s="1"/>
  <c r="AA13" i="16" s="1"/>
  <c r="Y11" i="16"/>
  <c r="Y12" i="16" s="1"/>
  <c r="Y13" i="16" s="1"/>
  <c r="T11" i="16"/>
  <c r="T12" i="16" s="1"/>
  <c r="T13" i="16" s="1"/>
  <c r="H9" i="16"/>
  <c r="H8" i="16"/>
  <c r="H7" i="16"/>
  <c r="AK6" i="16"/>
  <c r="AJ6" i="16"/>
  <c r="AI6" i="16"/>
  <c r="AI7" i="16" s="1"/>
  <c r="AI8" i="16" s="1"/>
  <c r="AI9" i="16" s="1"/>
  <c r="AH6" i="16"/>
  <c r="AQ6" i="16" s="1"/>
  <c r="AE6" i="16"/>
  <c r="AD6" i="16"/>
  <c r="C6" i="16"/>
  <c r="D6" i="16" s="1"/>
  <c r="P17" i="17"/>
  <c r="O17" i="17"/>
  <c r="P16" i="17"/>
  <c r="O16" i="17"/>
  <c r="P15" i="17"/>
  <c r="O15" i="17"/>
  <c r="P14" i="17"/>
  <c r="O14" i="17"/>
  <c r="P13" i="17"/>
  <c r="O13" i="17"/>
  <c r="P12" i="17"/>
  <c r="O12" i="17"/>
  <c r="P11" i="17"/>
  <c r="O11" i="17"/>
  <c r="P10" i="17"/>
  <c r="O10" i="17"/>
  <c r="N5" i="8"/>
  <c r="M5" i="8"/>
  <c r="L5" i="8"/>
  <c r="N6" i="8"/>
  <c r="M6" i="8"/>
  <c r="L6" i="8"/>
  <c r="N7" i="8"/>
  <c r="M7" i="8"/>
  <c r="L7" i="8"/>
  <c r="D6" i="17" l="1"/>
  <c r="AO7" i="16"/>
  <c r="AO8" i="16"/>
  <c r="AO9" i="16"/>
  <c r="AP9" i="16"/>
  <c r="AP7" i="16"/>
  <c r="AP8" i="16"/>
  <c r="J6" i="16"/>
  <c r="AH16" i="16"/>
  <c r="AQ15" i="16"/>
  <c r="AH12" i="16"/>
  <c r="AQ11" i="16"/>
  <c r="T16" i="16"/>
  <c r="AF7" i="16"/>
  <c r="AF8" i="16" s="1"/>
  <c r="AF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K6" i="16"/>
  <c r="K6" i="17" s="1"/>
  <c r="L6" i="16"/>
  <c r="M6" i="16" s="1"/>
  <c r="F6" i="16"/>
  <c r="F6" i="17" s="1"/>
  <c r="E6" i="17"/>
  <c r="AH13" i="16"/>
  <c r="AQ13" i="16" s="1"/>
  <c r="AQ12" i="16"/>
  <c r="AH17" i="16"/>
  <c r="AQ16" i="16"/>
  <c r="K17" i="16"/>
  <c r="S17" i="16" s="1"/>
  <c r="T17" i="16"/>
  <c r="D17" i="16"/>
  <c r="L17" i="16" s="1"/>
  <c r="D20" i="16"/>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4" i="17"/>
  <c r="AR10" i="17"/>
  <c r="AR6" i="17"/>
  <c r="AQ17" i="16" l="1"/>
  <c r="L20" i="16"/>
  <c r="D20" i="17"/>
  <c r="D19" i="16"/>
  <c r="AM6" i="17"/>
  <c r="AL6" i="17"/>
  <c r="AN94" i="17" a="1"/>
  <c r="I6" i="16"/>
  <c r="I6" i="17" s="1"/>
  <c r="H17" i="17"/>
  <c r="H16" i="17"/>
  <c r="H15" i="17"/>
  <c r="H14" i="17"/>
  <c r="H13" i="17"/>
  <c r="H12" i="17"/>
  <c r="H10" i="17"/>
  <c r="H9" i="17"/>
  <c r="H8" i="17"/>
  <c r="AK7" i="16"/>
  <c r="AK8" i="16" s="1"/>
  <c r="AK9" i="16" s="1"/>
  <c r="AJ7" i="16"/>
  <c r="AJ8" i="16" s="1"/>
  <c r="AJ9" i="16" s="1"/>
  <c r="AH7" i="16"/>
  <c r="AG7" i="16"/>
  <c r="AG8" i="16" s="1"/>
  <c r="AG9" i="16" s="1"/>
  <c r="AE7" i="16"/>
  <c r="AE8" i="16" s="1"/>
  <c r="AE9" i="16" s="1"/>
  <c r="AD7" i="16"/>
  <c r="AD8" i="16" s="1"/>
  <c r="AD9" i="16" s="1"/>
  <c r="AC7" i="16"/>
  <c r="AB7" i="16"/>
  <c r="AB8" i="16" s="1"/>
  <c r="AB9" i="16" s="1"/>
  <c r="AA7" i="16"/>
  <c r="AA8" i="16" s="1"/>
  <c r="Y7" i="16"/>
  <c r="Y8" i="16" s="1"/>
  <c r="Y9" i="16" s="1"/>
  <c r="X8" i="16"/>
  <c r="X9" i="16" s="1"/>
  <c r="W9" i="16"/>
  <c r="U7" i="16"/>
  <c r="O6" i="16"/>
  <c r="O7" i="16" s="1"/>
  <c r="O8" i="16" s="1"/>
  <c r="O9" i="16" s="1"/>
  <c r="N7" i="16"/>
  <c r="N8" i="16" s="1"/>
  <c r="N9" i="16" s="1"/>
  <c r="AO9" i="17" l="1"/>
  <c r="AP9" i="17"/>
  <c r="AA9" i="16"/>
  <c r="AO8" i="17"/>
  <c r="AP8" i="17"/>
  <c r="AH8" i="16"/>
  <c r="AH9" i="16" s="1"/>
  <c r="AQ7" i="16"/>
  <c r="L19" i="16"/>
  <c r="D19" i="17"/>
  <c r="L20" i="17"/>
  <c r="U8" i="16"/>
  <c r="U23" i="16"/>
  <c r="U23" i="17" s="1"/>
  <c r="AC8" i="16"/>
  <c r="AN94" i="17"/>
  <c r="AM14" i="17"/>
  <c r="AL14" i="17"/>
  <c r="AN14" i="17"/>
  <c r="AN17" i="17"/>
  <c r="AL17" i="17"/>
  <c r="AM17" i="17"/>
  <c r="AM8" i="17"/>
  <c r="AL8" i="17"/>
  <c r="AN8" i="17"/>
  <c r="C14" i="17"/>
  <c r="I7" i="16"/>
  <c r="H7" i="17"/>
  <c r="AM10" i="17"/>
  <c r="AL10" i="17"/>
  <c r="AN10" i="17"/>
  <c r="AN13" i="17"/>
  <c r="AL13" i="17"/>
  <c r="AM13" i="17"/>
  <c r="AN15" i="17"/>
  <c r="AM15" i="17"/>
  <c r="AL15" i="17"/>
  <c r="AN9" i="17"/>
  <c r="AL9" i="17"/>
  <c r="AM9" i="17"/>
  <c r="AM16" i="17"/>
  <c r="AL16" i="17"/>
  <c r="AN16" i="17"/>
  <c r="C6" i="17"/>
  <c r="AM12" i="17"/>
  <c r="AL12" i="17"/>
  <c r="AN12" i="17"/>
  <c r="T8" i="16"/>
  <c r="C10" i="17"/>
  <c r="I8" i="16"/>
  <c r="C9" i="16"/>
  <c r="C8" i="16"/>
  <c r="D8" i="16" s="1"/>
  <c r="C7" i="16"/>
  <c r="D7" i="16" s="1"/>
  <c r="D7" i="17" s="1"/>
  <c r="I9" i="16"/>
  <c r="J8" i="16"/>
  <c r="J9" i="16"/>
  <c r="J7" i="16"/>
  <c r="V7" i="16"/>
  <c r="V8" i="16" s="1"/>
  <c r="V9" i="16" s="1"/>
  <c r="Z7" i="16"/>
  <c r="AR5" i="16"/>
  <c r="T80" i="16"/>
  <c r="T81" i="16"/>
  <c r="FD5" i="9"/>
  <c r="FC5" i="9"/>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P6" i="16" l="1"/>
  <c r="AP7" i="17"/>
  <c r="AM7" i="17"/>
  <c r="AN7" i="17"/>
  <c r="AO7" i="17"/>
  <c r="T9" i="16"/>
  <c r="AQ9" i="16" s="1"/>
  <c r="AQ8" i="16"/>
  <c r="AU20" i="17"/>
  <c r="T20" i="17"/>
  <c r="Z20" i="17"/>
  <c r="AK20" i="17"/>
  <c r="AB20" i="17"/>
  <c r="Y20" i="17"/>
  <c r="AI20" i="17"/>
  <c r="AG20" i="17"/>
  <c r="W20" i="17"/>
  <c r="AH20" i="17"/>
  <c r="AD20" i="17"/>
  <c r="U20" i="17"/>
  <c r="AC20" i="17"/>
  <c r="AJ20" i="17"/>
  <c r="V20" i="17"/>
  <c r="AE20" i="17"/>
  <c r="AA20" i="17"/>
  <c r="AQ20" i="17"/>
  <c r="X20" i="17"/>
  <c r="R20" i="17"/>
  <c r="U9" i="16"/>
  <c r="U25" i="16" s="1"/>
  <c r="U24" i="16"/>
  <c r="L19" i="17"/>
  <c r="K7" i="16"/>
  <c r="S7" i="16" s="1"/>
  <c r="K9" i="16"/>
  <c r="S9" i="16" s="1"/>
  <c r="K8" i="16"/>
  <c r="S8" i="16" s="1"/>
  <c r="S6" i="16"/>
  <c r="L7" i="16"/>
  <c r="I10" i="17"/>
  <c r="L8" i="16"/>
  <c r="D9" i="16"/>
  <c r="L9" i="16" s="1"/>
  <c r="I15" i="17"/>
  <c r="I17" i="17"/>
  <c r="I16" i="17"/>
  <c r="I8" i="17"/>
  <c r="K14" i="16"/>
  <c r="S14" i="16" s="1"/>
  <c r="L14" i="16"/>
  <c r="I7" i="17"/>
  <c r="I9" i="17"/>
  <c r="J9" i="17"/>
  <c r="J8" i="17"/>
  <c r="AC9" i="16"/>
  <c r="C17" i="17"/>
  <c r="H11" i="17"/>
  <c r="J16" i="17"/>
  <c r="C9" i="17"/>
  <c r="D10" i="17"/>
  <c r="J7" i="17"/>
  <c r="J15" i="17"/>
  <c r="J14" i="17"/>
  <c r="C7" i="17"/>
  <c r="C15" i="17"/>
  <c r="D14" i="17"/>
  <c r="AS5" i="16"/>
  <c r="J17" i="17"/>
  <c r="C8" i="17"/>
  <c r="C16" i="17"/>
  <c r="R6" i="16"/>
  <c r="AL7" i="17"/>
  <c r="Z8" i="16"/>
  <c r="Z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E5" i="9"/>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M60" i="16" l="1"/>
  <c r="M60" i="17" s="1"/>
  <c r="M64" i="16"/>
  <c r="M64" i="17" s="1"/>
  <c r="M49" i="16"/>
  <c r="M49" i="17" s="1"/>
  <c r="M56" i="16"/>
  <c r="M56" i="17" s="1"/>
  <c r="M61" i="16"/>
  <c r="M61" i="17" s="1"/>
  <c r="M48" i="16"/>
  <c r="M48" i="17" s="1"/>
  <c r="M52" i="16"/>
  <c r="M52" i="17" s="1"/>
  <c r="M44" i="16"/>
  <c r="M44" i="17" s="1"/>
  <c r="M42" i="16"/>
  <c r="M42" i="17" s="1"/>
  <c r="M58" i="16"/>
  <c r="M58" i="17" s="1"/>
  <c r="M41" i="16"/>
  <c r="M41" i="17" s="1"/>
  <c r="M62" i="17"/>
  <c r="M45" i="16"/>
  <c r="M45" i="17" s="1"/>
  <c r="M50" i="16"/>
  <c r="M50" i="17" s="1"/>
  <c r="M46" i="16"/>
  <c r="M46" i="17" s="1"/>
  <c r="M54" i="16"/>
  <c r="M54" i="17" s="1"/>
  <c r="M7" i="16"/>
  <c r="M9" i="16"/>
  <c r="AU19" i="17"/>
  <c r="W19" i="17"/>
  <c r="AH19" i="17"/>
  <c r="AB19" i="17"/>
  <c r="AQ19" i="17"/>
  <c r="AK19" i="17"/>
  <c r="AC19" i="17"/>
  <c r="AE19" i="17"/>
  <c r="T19" i="17"/>
  <c r="AD19" i="17"/>
  <c r="AG19" i="17"/>
  <c r="X19" i="17"/>
  <c r="AJ19" i="17"/>
  <c r="V19" i="17"/>
  <c r="Z19" i="17"/>
  <c r="AI19" i="17"/>
  <c r="Y19" i="17"/>
  <c r="U19" i="17"/>
  <c r="AA19" i="17"/>
  <c r="L10" i="16"/>
  <c r="M55" i="16" s="1"/>
  <c r="M55" i="17" s="1"/>
  <c r="M8" i="16"/>
  <c r="L6" i="17"/>
  <c r="I11" i="17"/>
  <c r="I13" i="17"/>
  <c r="I12" i="17"/>
  <c r="P7" i="16"/>
  <c r="D8" i="17"/>
  <c r="L8" i="17"/>
  <c r="K17" i="17"/>
  <c r="S17" i="17" s="1"/>
  <c r="L14" i="17"/>
  <c r="AU14" i="17" s="1"/>
  <c r="J10" i="17"/>
  <c r="L17" i="17"/>
  <c r="AU17" i="17" s="1"/>
  <c r="D17" i="17"/>
  <c r="D11" i="17"/>
  <c r="D15" i="17"/>
  <c r="K15" i="17"/>
  <c r="S15" i="17" s="1"/>
  <c r="L9" i="17"/>
  <c r="AU9" i="17" s="1"/>
  <c r="D9" i="17"/>
  <c r="K16" i="17"/>
  <c r="S16" i="17" s="1"/>
  <c r="J13" i="17"/>
  <c r="E7" i="16"/>
  <c r="F7" i="16" s="1"/>
  <c r="R7" i="16" s="1"/>
  <c r="K8" i="17"/>
  <c r="S8" i="17" s="1"/>
  <c r="D16" i="17"/>
  <c r="AN11" i="17"/>
  <c r="AM11" i="17"/>
  <c r="AL11" i="17"/>
  <c r="J11" i="17"/>
  <c r="K9" i="17"/>
  <c r="S9" i="17" s="1"/>
  <c r="AL96" i="17" a="1"/>
  <c r="L7" i="17"/>
  <c r="AU7" i="17" s="1"/>
  <c r="K14" i="17"/>
  <c r="S14" i="17" s="1"/>
  <c r="K7" i="17"/>
  <c r="S7" i="17" s="1"/>
  <c r="S6" i="17"/>
  <c r="J12" i="17"/>
  <c r="D13" i="17"/>
  <c r="D12" i="17"/>
  <c r="FF5" i="9"/>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AU6" i="17" l="1"/>
  <c r="AO6" i="17"/>
  <c r="AP6" i="17"/>
  <c r="AU8" i="17"/>
  <c r="AA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AG10" i="17" s="1"/>
  <c r="AB6" i="17"/>
  <c r="T6" i="17"/>
  <c r="X6" i="17"/>
  <c r="AD6" i="17"/>
  <c r="U6" i="17"/>
  <c r="R6" i="17"/>
  <c r="AJ6" i="17"/>
  <c r="AK6" i="17"/>
  <c r="AF6" i="17"/>
  <c r="AI6" i="17"/>
  <c r="AQ6" i="17"/>
  <c r="W6" i="17"/>
  <c r="AH6" i="17"/>
  <c r="AC6" i="17"/>
  <c r="V6" i="17"/>
  <c r="AG6" i="17"/>
  <c r="Y6" i="17"/>
  <c r="Z6" i="17"/>
  <c r="AA6" i="17"/>
  <c r="AE6" i="17"/>
  <c r="L11" i="17"/>
  <c r="AH11" i="17" s="1"/>
  <c r="E7" i="17"/>
  <c r="P8" i="16"/>
  <c r="AC17" i="17"/>
  <c r="AJ17" i="17"/>
  <c r="AQ17" i="17"/>
  <c r="W17" i="17"/>
  <c r="Z17" i="17"/>
  <c r="Y17" i="17"/>
  <c r="AI17" i="17"/>
  <c r="AH17" i="17"/>
  <c r="AK17" i="17"/>
  <c r="U17" i="17"/>
  <c r="AB17" i="17"/>
  <c r="AE17" i="17"/>
  <c r="AD17" i="17"/>
  <c r="V17" i="17"/>
  <c r="AG17" i="17"/>
  <c r="AA17" i="17"/>
  <c r="T17" i="17"/>
  <c r="AQ8" i="17"/>
  <c r="Y8" i="17"/>
  <c r="AF8" i="17"/>
  <c r="AI8" i="17"/>
  <c r="T8" i="17"/>
  <c r="AE8" i="17"/>
  <c r="AK8" i="17"/>
  <c r="U8" i="17"/>
  <c r="AB8" i="17"/>
  <c r="AD8" i="17"/>
  <c r="AH8" i="17"/>
  <c r="W8" i="17"/>
  <c r="AG8" i="17"/>
  <c r="X8" i="17"/>
  <c r="V8" i="17"/>
  <c r="Z8" i="17"/>
  <c r="AC8" i="17"/>
  <c r="AJ8" i="17"/>
  <c r="R8" i="17"/>
  <c r="L13" i="17"/>
  <c r="AU13" i="17" s="1"/>
  <c r="AH7" i="17"/>
  <c r="AK7" i="17"/>
  <c r="AE7" i="17"/>
  <c r="W7" i="17"/>
  <c r="T7" i="17"/>
  <c r="AD7" i="17"/>
  <c r="AG7" i="17"/>
  <c r="V7" i="17"/>
  <c r="AI7" i="17"/>
  <c r="R7" i="17"/>
  <c r="AQ7" i="17"/>
  <c r="Y7" i="17"/>
  <c r="AC7" i="17"/>
  <c r="AJ7" i="17"/>
  <c r="AA7" i="17"/>
  <c r="Z7" i="17"/>
  <c r="U7" i="17"/>
  <c r="X7" i="17"/>
  <c r="AB7" i="17"/>
  <c r="AF7" i="17"/>
  <c r="AL96" i="17"/>
  <c r="AL99" i="17"/>
  <c r="AL98" i="17"/>
  <c r="AL97" i="17"/>
  <c r="K11" i="17"/>
  <c r="S11" i="17" s="1"/>
  <c r="L15" i="17"/>
  <c r="AU15" i="17" s="1"/>
  <c r="AI14" i="17"/>
  <c r="T14" i="17"/>
  <c r="V14" i="17"/>
  <c r="AB14" i="17"/>
  <c r="AE14" i="17"/>
  <c r="AH14" i="17"/>
  <c r="AK14" i="17"/>
  <c r="X14" i="17"/>
  <c r="AA14" i="17"/>
  <c r="AD14" i="17"/>
  <c r="U14" i="17"/>
  <c r="AC14" i="17"/>
  <c r="AJ14" i="17"/>
  <c r="W14" i="17"/>
  <c r="Z14" i="17"/>
  <c r="AQ14" i="17"/>
  <c r="Y14" i="17"/>
  <c r="E8" i="16"/>
  <c r="F8" i="16" s="1"/>
  <c r="R8" i="16" s="1"/>
  <c r="K12" i="17"/>
  <c r="S12" i="17" s="1"/>
  <c r="K13" i="17"/>
  <c r="S13" i="17" s="1"/>
  <c r="AJ9" i="17"/>
  <c r="AQ9" i="17"/>
  <c r="W9" i="17"/>
  <c r="AD9" i="17"/>
  <c r="AG9" i="17"/>
  <c r="AF9" i="17"/>
  <c r="AI9" i="17"/>
  <c r="T9" i="17"/>
  <c r="Z9" i="17"/>
  <c r="AK9" i="17"/>
  <c r="AC9" i="17"/>
  <c r="AB9" i="17"/>
  <c r="AE9" i="17"/>
  <c r="V9" i="17"/>
  <c r="U9" i="17"/>
  <c r="X9" i="17"/>
  <c r="AA9" i="17"/>
  <c r="AH9" i="17"/>
  <c r="Y9" i="17"/>
  <c r="L16" i="17"/>
  <c r="AU16" i="17" s="1"/>
  <c r="K10" i="17"/>
  <c r="S10" i="17" s="1"/>
  <c r="L12" i="17"/>
  <c r="AU12" i="17" s="1"/>
  <c r="AU10" i="17" l="1"/>
  <c r="W10" i="17"/>
  <c r="Z10" i="17"/>
  <c r="AC10" i="17"/>
  <c r="AA10" i="17"/>
  <c r="AQ10" i="17"/>
  <c r="AH10" i="17"/>
  <c r="AB10" i="17"/>
  <c r="AI10" i="17"/>
  <c r="AJ10" i="17"/>
  <c r="Y10" i="17"/>
  <c r="T10" i="17"/>
  <c r="AD10" i="17"/>
  <c r="AE10" i="17"/>
  <c r="U10" i="17"/>
  <c r="V10" i="17"/>
  <c r="X10" i="17"/>
  <c r="AK10" i="17"/>
  <c r="AQ3" i="17"/>
  <c r="V11" i="17"/>
  <c r="AD11" i="17"/>
  <c r="W11" i="17"/>
  <c r="X11" i="17"/>
  <c r="AG11" i="17"/>
  <c r="AU11" i="17"/>
  <c r="AQ11" i="17"/>
  <c r="AK11" i="17"/>
  <c r="AB11" i="17"/>
  <c r="U11" i="17"/>
  <c r="AJ11" i="17"/>
  <c r="AC11" i="17"/>
  <c r="Y11" i="17"/>
  <c r="AI11" i="17"/>
  <c r="Z11" i="17"/>
  <c r="AE11" i="17"/>
  <c r="AA11" i="17"/>
  <c r="T11" i="17"/>
  <c r="E8" i="17"/>
  <c r="P9" i="16"/>
  <c r="F7" i="17"/>
  <c r="E9" i="16"/>
  <c r="E10" i="16" s="1"/>
  <c r="E11" i="16" s="1"/>
  <c r="AQ15" i="17"/>
  <c r="W15" i="17"/>
  <c r="AD15" i="17"/>
  <c r="AK15" i="17"/>
  <c r="U15" i="17"/>
  <c r="AB15" i="17"/>
  <c r="AI15" i="17"/>
  <c r="T15" i="17"/>
  <c r="Z15" i="17"/>
  <c r="AJ15" i="17"/>
  <c r="X15" i="17"/>
  <c r="AE15" i="17"/>
  <c r="V15" i="17"/>
  <c r="AC15" i="17"/>
  <c r="AA15" i="17"/>
  <c r="AH15" i="17"/>
  <c r="Y15" i="17"/>
  <c r="Z16" i="17"/>
  <c r="AG16" i="17"/>
  <c r="X16" i="17"/>
  <c r="AA16" i="17"/>
  <c r="V16" i="17"/>
  <c r="AC16" i="17"/>
  <c r="AJ16" i="17"/>
  <c r="T16" i="17"/>
  <c r="AH16" i="17"/>
  <c r="AQ16" i="17"/>
  <c r="Y16" i="17"/>
  <c r="AI16" i="17"/>
  <c r="W16" i="17"/>
  <c r="AD16" i="17"/>
  <c r="AK16" i="17"/>
  <c r="U16" i="17"/>
  <c r="AB16" i="17"/>
  <c r="AE16" i="17"/>
  <c r="R16" i="17"/>
  <c r="AD12" i="17"/>
  <c r="AK12" i="17"/>
  <c r="U12" i="17"/>
  <c r="AB12" i="17"/>
  <c r="AI12" i="17"/>
  <c r="R12" i="17"/>
  <c r="Z12" i="17"/>
  <c r="AG12" i="17"/>
  <c r="X12" i="17"/>
  <c r="AE12" i="17"/>
  <c r="V12" i="17"/>
  <c r="AC12" i="17"/>
  <c r="AJ12" i="17"/>
  <c r="W12" i="17"/>
  <c r="AH12" i="17"/>
  <c r="AQ12" i="17"/>
  <c r="Y12" i="17"/>
  <c r="T12" i="17"/>
  <c r="AA12" i="17"/>
  <c r="AC13" i="17"/>
  <c r="AI13" i="17"/>
  <c r="V13" i="17"/>
  <c r="Y13" i="17"/>
  <c r="AB13" i="17"/>
  <c r="AE13" i="17"/>
  <c r="AH13" i="17"/>
  <c r="Z13" i="17"/>
  <c r="AK13" i="17"/>
  <c r="U13" i="17"/>
  <c r="X13" i="17"/>
  <c r="AA13" i="17"/>
  <c r="T13" i="17"/>
  <c r="AG13" i="17"/>
  <c r="AJ13" i="17"/>
  <c r="AQ13" i="17"/>
  <c r="W13" i="17"/>
  <c r="AD13" i="17"/>
  <c r="F8" i="17"/>
  <c r="F9" i="16" l="1"/>
  <c r="R9" i="16" s="1"/>
  <c r="E9" i="17"/>
  <c r="R9" i="17"/>
  <c r="AL115" i="1"/>
  <c r="AQ152" i="1"/>
  <c r="AQ149" i="1"/>
  <c r="AR149" i="1" s="1"/>
  <c r="AQ148" i="1"/>
  <c r="AR148" i="1" s="1"/>
  <c r="AQ135" i="1"/>
  <c r="AQ134" i="1"/>
  <c r="AQ133" i="1"/>
  <c r="AQ132" i="1"/>
  <c r="AQ130" i="1"/>
  <c r="AQ129" i="1"/>
  <c r="AQ128" i="1"/>
  <c r="AQ109" i="1"/>
  <c r="AR109" i="1" s="1"/>
  <c r="AQ108" i="1"/>
  <c r="AR108" i="1" s="1"/>
  <c r="AQ107" i="1"/>
  <c r="AR107" i="1" s="1"/>
  <c r="AQ100" i="1"/>
  <c r="AQ99" i="1"/>
  <c r="AR99" i="1" s="1"/>
  <c r="AQ98" i="1"/>
  <c r="AR98" i="1" s="1"/>
  <c r="AQ88" i="1"/>
  <c r="AR88" i="1" s="1"/>
  <c r="AQ83" i="1"/>
  <c r="AR83" i="1" s="1"/>
  <c r="AQ77" i="1"/>
  <c r="AR77" i="1" s="1"/>
  <c r="AQ72" i="1"/>
  <c r="AR72" i="1" s="1"/>
  <c r="F10" i="16" l="1"/>
  <c r="R10" i="16" s="1"/>
  <c r="R10" i="17" s="1"/>
  <c r="AK106" i="1"/>
  <c r="AR100" i="1"/>
  <c r="AK98" i="1" s="1"/>
  <c r="E10" i="17"/>
  <c r="F9" i="17"/>
  <c r="M6" i="17"/>
  <c r="E12" i="16" l="1"/>
  <c r="F11" i="16"/>
  <c r="R11" i="16" s="1"/>
  <c r="R11" i="17" s="1"/>
  <c r="E11" i="17"/>
  <c r="F10" i="17"/>
  <c r="O6" i="17"/>
  <c r="P6" i="17"/>
  <c r="N6" i="17"/>
  <c r="M9" i="17"/>
  <c r="M8" i="17"/>
  <c r="M7" i="17"/>
  <c r="J8" i="9" s="1"/>
  <c r="P25" i="9" l="1"/>
  <c r="C6" i="9"/>
  <c r="K8" i="9"/>
  <c r="T6" i="9"/>
  <c r="AD6" i="9"/>
  <c r="V64" i="9"/>
  <c r="U6" i="9"/>
  <c r="CY6" i="9" s="1"/>
  <c r="V6" i="9"/>
  <c r="B50" i="9"/>
  <c r="Q7" i="9"/>
  <c r="AE6" i="9"/>
  <c r="N6" i="9"/>
  <c r="N7" i="9"/>
  <c r="X6" i="9"/>
  <c r="Q6" i="9"/>
  <c r="Y6" i="9"/>
  <c r="AA6" i="9"/>
  <c r="J6" i="9"/>
  <c r="R6" i="9"/>
  <c r="AB6" i="9"/>
  <c r="I6" i="9"/>
  <c r="M6" i="9"/>
  <c r="S6" i="9"/>
  <c r="L6" i="9"/>
  <c r="Z6" i="9"/>
  <c r="H6" i="9"/>
  <c r="AC6" i="9"/>
  <c r="K6" i="9"/>
  <c r="O6" i="9"/>
  <c r="W6" i="9"/>
  <c r="P6" i="9"/>
  <c r="B65" i="9"/>
  <c r="I63" i="9"/>
  <c r="P64" i="9"/>
  <c r="B56" i="9"/>
  <c r="B63" i="9"/>
  <c r="Z63" i="9"/>
  <c r="AB10" i="9"/>
  <c r="V65" i="9"/>
  <c r="J63" i="9"/>
  <c r="M65" i="9"/>
  <c r="B53" i="9"/>
  <c r="H63" i="9"/>
  <c r="O63" i="9"/>
  <c r="X64" i="9"/>
  <c r="J64" i="9"/>
  <c r="I62" i="9"/>
  <c r="T63" i="9"/>
  <c r="S65" i="9"/>
  <c r="O62" i="9"/>
  <c r="AB63" i="9"/>
  <c r="G65" i="9"/>
  <c r="J65" i="9"/>
  <c r="N62" i="9"/>
  <c r="B49" i="9"/>
  <c r="W62" i="9"/>
  <c r="Z64" i="9"/>
  <c r="N65" i="9"/>
  <c r="M64" i="9"/>
  <c r="P65" i="9"/>
  <c r="L62" i="9"/>
  <c r="W65" i="9"/>
  <c r="I65" i="9"/>
  <c r="B52" i="9"/>
  <c r="G63" i="9"/>
  <c r="S62" i="9"/>
  <c r="B59" i="9"/>
  <c r="B14" i="9"/>
  <c r="AB9" i="9"/>
  <c r="AC13" i="9"/>
  <c r="V63" i="9"/>
  <c r="B55" i="9"/>
  <c r="B46" i="9"/>
  <c r="AC62" i="9"/>
  <c r="AB64" i="9"/>
  <c r="B44" i="9"/>
  <c r="Z65" i="9"/>
  <c r="N63" i="9"/>
  <c r="AC10" i="9"/>
  <c r="AC9" i="9"/>
  <c r="Y64" i="9"/>
  <c r="AA62" i="9"/>
  <c r="M63" i="9"/>
  <c r="T64" i="9"/>
  <c r="AB65" i="9"/>
  <c r="V62" i="9"/>
  <c r="R64" i="9"/>
  <c r="I64" i="9"/>
  <c r="L65" i="9"/>
  <c r="H62" i="9"/>
  <c r="G64" i="9"/>
  <c r="O65" i="9"/>
  <c r="K62" i="9"/>
  <c r="AA65" i="9"/>
  <c r="X62" i="9"/>
  <c r="Y65" i="9"/>
  <c r="R63" i="9"/>
  <c r="AA63" i="9"/>
  <c r="L64" i="9"/>
  <c r="P10" i="9"/>
  <c r="CY7" i="9"/>
  <c r="N8" i="9"/>
  <c r="W9" i="9"/>
  <c r="S10" i="9"/>
  <c r="N11" i="9"/>
  <c r="W12" i="9"/>
  <c r="P13" i="9"/>
  <c r="K14" i="9"/>
  <c r="AA14" i="9"/>
  <c r="T15" i="9"/>
  <c r="M16" i="9"/>
  <c r="AC16" i="9"/>
  <c r="V17" i="9"/>
  <c r="O18" i="9"/>
  <c r="H19" i="9"/>
  <c r="X19" i="9"/>
  <c r="Q20" i="9"/>
  <c r="J21" i="9"/>
  <c r="Z21" i="9"/>
  <c r="H8" i="9"/>
  <c r="X8" i="9"/>
  <c r="Q9" i="9"/>
  <c r="L10" i="9"/>
  <c r="H11" i="9"/>
  <c r="X11" i="9"/>
  <c r="Q12" i="9"/>
  <c r="J13" i="9"/>
  <c r="Z13" i="9"/>
  <c r="CY14" i="9"/>
  <c r="N15" i="9"/>
  <c r="W16" i="9"/>
  <c r="P17" i="9"/>
  <c r="I18" i="9"/>
  <c r="Y18" i="9"/>
  <c r="R19" i="9"/>
  <c r="K20" i="9"/>
  <c r="I8" i="9"/>
  <c r="R9" i="9"/>
  <c r="I11" i="9"/>
  <c r="R12" i="9"/>
  <c r="AA13" i="9"/>
  <c r="O15" i="9"/>
  <c r="X16" i="9"/>
  <c r="J18" i="9"/>
  <c r="S19" i="9"/>
  <c r="W20" i="9"/>
  <c r="CY21" i="9"/>
  <c r="P22" i="9"/>
  <c r="I23" i="9"/>
  <c r="Y23" i="9"/>
  <c r="R24" i="9"/>
  <c r="K25" i="9"/>
  <c r="AA25" i="9"/>
  <c r="T26" i="9"/>
  <c r="M27" i="9"/>
  <c r="AC27" i="9"/>
  <c r="V28" i="9"/>
  <c r="R7" i="9"/>
  <c r="AA8" i="9"/>
  <c r="O10" i="9"/>
  <c r="AA11" i="9"/>
  <c r="M13" i="9"/>
  <c r="X14" i="9"/>
  <c r="J16" i="9"/>
  <c r="S17" i="9"/>
  <c r="AB18" i="9"/>
  <c r="N20" i="9"/>
  <c r="L21" i="9"/>
  <c r="I22" i="9"/>
  <c r="Y22" i="9"/>
  <c r="R23" i="9"/>
  <c r="K24" i="9"/>
  <c r="AA24" i="9"/>
  <c r="T25" i="9"/>
  <c r="T7" i="9"/>
  <c r="AC8" i="9"/>
  <c r="R10" i="9"/>
  <c r="AC11" i="9"/>
  <c r="O13" i="9"/>
  <c r="Z14" i="9"/>
  <c r="L16" i="9"/>
  <c r="CY17" i="9"/>
  <c r="O20" i="9"/>
  <c r="M21" i="9"/>
  <c r="J22" i="9"/>
  <c r="Z22" i="9"/>
  <c r="S23" i="9"/>
  <c r="L24" i="9"/>
  <c r="AB24" i="9"/>
  <c r="CY25" i="9"/>
  <c r="N26" i="9"/>
  <c r="G27" i="9"/>
  <c r="W27" i="9"/>
  <c r="P28" i="9"/>
  <c r="M7" i="9"/>
  <c r="I13" i="9"/>
  <c r="X18" i="9"/>
  <c r="W22" i="9"/>
  <c r="R25" i="9"/>
  <c r="J27" i="9"/>
  <c r="S28" i="9"/>
  <c r="T29" i="9"/>
  <c r="O30" i="9"/>
  <c r="J31" i="9"/>
  <c r="Z31" i="9"/>
  <c r="S32" i="9"/>
  <c r="L33" i="9"/>
  <c r="G34" i="9"/>
  <c r="W34" i="9"/>
  <c r="P35" i="9"/>
  <c r="I36" i="9"/>
  <c r="Y36" i="9"/>
  <c r="R37" i="9"/>
  <c r="K38" i="9"/>
  <c r="AA38" i="9"/>
  <c r="T39" i="9"/>
  <c r="M40" i="9"/>
  <c r="H12" i="9"/>
  <c r="W17" i="9"/>
  <c r="K22" i="9"/>
  <c r="AC24" i="9"/>
  <c r="DL24" i="9" s="1"/>
  <c r="AA26" i="9"/>
  <c r="M28" i="9"/>
  <c r="Q29" i="9"/>
  <c r="L30" i="9"/>
  <c r="G31" i="9"/>
  <c r="W31" i="9"/>
  <c r="P32" i="9"/>
  <c r="I33" i="9"/>
  <c r="Y33" i="9"/>
  <c r="T34" i="9"/>
  <c r="M35" i="9"/>
  <c r="AC35" i="9"/>
  <c r="V36" i="9"/>
  <c r="O37" i="9"/>
  <c r="H38" i="9"/>
  <c r="X38" i="9"/>
  <c r="Q39" i="9"/>
  <c r="Y13" i="9"/>
  <c r="H23" i="9"/>
  <c r="N27" i="9"/>
  <c r="V29" i="9"/>
  <c r="L31" i="9"/>
  <c r="CY32" i="9"/>
  <c r="I34" i="9"/>
  <c r="R35" i="9"/>
  <c r="AA36" i="9"/>
  <c r="M38" i="9"/>
  <c r="V39" i="9"/>
  <c r="S40" i="9"/>
  <c r="L41" i="9"/>
  <c r="AB41" i="9"/>
  <c r="CY42" i="9"/>
  <c r="P43" i="9"/>
  <c r="K44" i="9"/>
  <c r="AA44" i="9"/>
  <c r="V45" i="9"/>
  <c r="Q46" i="9"/>
  <c r="J47" i="9"/>
  <c r="Z47" i="9"/>
  <c r="S48" i="9"/>
  <c r="L49" i="9"/>
  <c r="AB49" i="9"/>
  <c r="CY50" i="9"/>
  <c r="N51" i="9"/>
  <c r="G52" i="9"/>
  <c r="W52" i="9"/>
  <c r="P53" i="9"/>
  <c r="I54" i="9"/>
  <c r="Y54" i="9"/>
  <c r="R55" i="9"/>
  <c r="K56" i="9"/>
  <c r="AA56" i="9"/>
  <c r="T57" i="9"/>
  <c r="M58" i="9"/>
  <c r="I59" i="9"/>
  <c r="AB59" i="9"/>
  <c r="CY60" i="9"/>
  <c r="Q61" i="9"/>
  <c r="O8" i="9"/>
  <c r="Y19" i="9"/>
  <c r="G26" i="9"/>
  <c r="Y28" i="9"/>
  <c r="R30" i="9"/>
  <c r="AC31" i="9"/>
  <c r="O33" i="9"/>
  <c r="Z34" i="9"/>
  <c r="L36" i="9"/>
  <c r="CY37" i="9"/>
  <c r="G39" i="9"/>
  <c r="K40" i="9"/>
  <c r="AB40" i="9"/>
  <c r="H18" i="9"/>
  <c r="J25" i="9"/>
  <c r="O28" i="9"/>
  <c r="M30" i="9"/>
  <c r="X31" i="9"/>
  <c r="J33" i="9"/>
  <c r="K29" i="9"/>
  <c r="M34" i="9"/>
  <c r="H37" i="9"/>
  <c r="Y39" i="9"/>
  <c r="K41" i="9"/>
  <c r="J42" i="9"/>
  <c r="J43" i="9"/>
  <c r="J44" i="9"/>
  <c r="K45" i="9"/>
  <c r="K46" i="9"/>
  <c r="I47" i="9"/>
  <c r="H48" i="9"/>
  <c r="AC48" i="9"/>
  <c r="AA49" i="9"/>
  <c r="Z50" i="9"/>
  <c r="X51" i="9"/>
  <c r="V52" i="9"/>
  <c r="CY53" i="9"/>
  <c r="S54" i="9"/>
  <c r="Q55" i="9"/>
  <c r="P56" i="9"/>
  <c r="N57" i="9"/>
  <c r="L58" i="9"/>
  <c r="N59" i="9"/>
  <c r="O60" i="9"/>
  <c r="P61" i="9"/>
  <c r="Y44" i="9"/>
  <c r="T46" i="9"/>
  <c r="AC47" i="9"/>
  <c r="O49" i="9"/>
  <c r="G51" i="9"/>
  <c r="S22" i="9"/>
  <c r="R32" i="9"/>
  <c r="W35" i="9"/>
  <c r="R38" i="9"/>
  <c r="V40" i="9"/>
  <c r="W41" i="9"/>
  <c r="V42" i="9"/>
  <c r="V43" i="9"/>
  <c r="V44" i="9"/>
  <c r="W45" i="9"/>
  <c r="W46" i="9"/>
  <c r="CY47" i="9"/>
  <c r="T48" i="9"/>
  <c r="R49" i="9"/>
  <c r="P50" i="9"/>
  <c r="O51" i="9"/>
  <c r="M52" i="9"/>
  <c r="K53" i="9"/>
  <c r="J54" i="9"/>
  <c r="H55" i="9"/>
  <c r="AC55" i="9"/>
  <c r="AB56" i="9"/>
  <c r="Z57" i="9"/>
  <c r="AA58" i="9"/>
  <c r="AC59" i="9"/>
  <c r="G61" i="9"/>
  <c r="AB23" i="9"/>
  <c r="Z32" i="9"/>
  <c r="G36" i="9"/>
  <c r="Y38" i="9"/>
  <c r="Y40" i="9"/>
  <c r="Y41" i="9"/>
  <c r="W42" i="9"/>
  <c r="W43" i="9"/>
  <c r="X44" i="9"/>
  <c r="X45" i="9"/>
  <c r="X46" i="9"/>
  <c r="W47" i="9"/>
  <c r="CY48" i="9"/>
  <c r="S49" i="9"/>
  <c r="R50" i="9"/>
  <c r="P51" i="9"/>
  <c r="N52" i="9"/>
  <c r="M53" i="9"/>
  <c r="K54" i="9"/>
  <c r="I55" i="9"/>
  <c r="H56" i="9"/>
  <c r="AC56" i="9"/>
  <c r="AA57" i="9"/>
  <c r="AC58" i="9"/>
  <c r="G60" i="9"/>
  <c r="H61" i="9"/>
  <c r="N25" i="9"/>
  <c r="K33" i="9"/>
  <c r="H36" i="9"/>
  <c r="Z38" i="9"/>
  <c r="Z40" i="9"/>
  <c r="H42" i="9"/>
  <c r="I43" i="9"/>
  <c r="N44" i="9"/>
  <c r="H47" i="9"/>
  <c r="CY49" i="9"/>
  <c r="AB51" i="9"/>
  <c r="CY55" i="9"/>
  <c r="R59" i="9"/>
  <c r="H60" i="9"/>
  <c r="M57" i="9"/>
  <c r="AB54" i="9"/>
  <c r="V58" i="9"/>
  <c r="K55" i="9"/>
  <c r="J61" i="9"/>
  <c r="P55" i="9"/>
  <c r="Y60" i="9"/>
  <c r="AC45" i="9"/>
  <c r="AB44" i="9"/>
  <c r="Z59" i="9"/>
  <c r="Y59" i="9"/>
  <c r="AB29" i="9"/>
  <c r="AB30" i="9"/>
  <c r="O64" i="9"/>
  <c r="P62" i="9"/>
  <c r="T65" i="9"/>
  <c r="Q64" i="9"/>
  <c r="R62" i="9"/>
  <c r="B62" i="9"/>
  <c r="W63" i="9"/>
  <c r="T62" i="9"/>
  <c r="AC65" i="9"/>
  <c r="DL65" i="9" s="1"/>
  <c r="B42" i="9"/>
  <c r="CY64" i="9"/>
  <c r="H7" i="9"/>
  <c r="Y7" i="9"/>
  <c r="R8" i="9"/>
  <c r="K9" i="9"/>
  <c r="AA9" i="9"/>
  <c r="W10" i="9"/>
  <c r="R11" i="9"/>
  <c r="K12" i="9"/>
  <c r="AA12" i="9"/>
  <c r="T13" i="9"/>
  <c r="O14" i="9"/>
  <c r="H15" i="9"/>
  <c r="X15" i="9"/>
  <c r="Q16" i="9"/>
  <c r="J17" i="9"/>
  <c r="Z17" i="9"/>
  <c r="S18" i="9"/>
  <c r="L19" i="9"/>
  <c r="AB19" i="9"/>
  <c r="CY20" i="9"/>
  <c r="N21" i="9"/>
  <c r="S7" i="9"/>
  <c r="L8" i="9"/>
  <c r="AB8" i="9"/>
  <c r="CY9" i="9"/>
  <c r="Q10" i="9"/>
  <c r="L11" i="9"/>
  <c r="AB11" i="9"/>
  <c r="CY12" i="9"/>
  <c r="N13" i="9"/>
  <c r="I14" i="9"/>
  <c r="Y14" i="9"/>
  <c r="R15" i="9"/>
  <c r="K16" i="9"/>
  <c r="AA16" i="9"/>
  <c r="T17" i="9"/>
  <c r="M18" i="9"/>
  <c r="AC18" i="9"/>
  <c r="V19" i="9"/>
  <c r="Q8" i="9"/>
  <c r="Z9" i="9"/>
  <c r="Q11" i="9"/>
  <c r="Z12" i="9"/>
  <c r="N14" i="9"/>
  <c r="W15" i="9"/>
  <c r="I17" i="9"/>
  <c r="R18" i="9"/>
  <c r="AA19" i="9"/>
  <c r="AB20" i="9"/>
  <c r="AA21" i="9"/>
  <c r="T22" i="9"/>
  <c r="M23" i="9"/>
  <c r="AC23" i="9"/>
  <c r="DL23" i="9" s="1"/>
  <c r="V24" i="9"/>
  <c r="O25" i="9"/>
  <c r="H26" i="9"/>
  <c r="X26" i="9"/>
  <c r="Q27" i="9"/>
  <c r="J28" i="9"/>
  <c r="Z28" i="9"/>
  <c r="Z7" i="9"/>
  <c r="L9" i="9"/>
  <c r="X10" i="9"/>
  <c r="L12" i="9"/>
  <c r="CY13" i="9"/>
  <c r="I15" i="9"/>
  <c r="R16" i="9"/>
  <c r="AA17" i="9"/>
  <c r="M19" i="9"/>
  <c r="S20" i="9"/>
  <c r="Q21" i="9"/>
  <c r="M22" i="9"/>
  <c r="AC22" i="9"/>
  <c r="V23" i="9"/>
  <c r="O24" i="9"/>
  <c r="H25" i="9"/>
  <c r="X25" i="9"/>
  <c r="AB7" i="9"/>
  <c r="N9" i="9"/>
  <c r="Z10" i="9"/>
  <c r="N12" i="9"/>
  <c r="W13" i="9"/>
  <c r="K15" i="9"/>
  <c r="T16" i="9"/>
  <c r="AC17" i="9"/>
  <c r="O19" i="9"/>
  <c r="T20" i="9"/>
  <c r="S21" i="9"/>
  <c r="N22" i="9"/>
  <c r="G23" i="9"/>
  <c r="W23" i="9"/>
  <c r="P24" i="9"/>
  <c r="I25" i="9"/>
  <c r="Y25" i="9"/>
  <c r="R26" i="9"/>
  <c r="K27" i="9"/>
  <c r="AA27" i="9"/>
  <c r="T28" i="9"/>
  <c r="W8" i="9"/>
  <c r="T14" i="9"/>
  <c r="J20" i="9"/>
  <c r="P23" i="9"/>
  <c r="I26" i="9"/>
  <c r="R27" i="9"/>
  <c r="AA28" i="9"/>
  <c r="X29" i="9"/>
  <c r="S30" i="9"/>
  <c r="N31" i="9"/>
  <c r="G32" i="9"/>
  <c r="W32" i="9"/>
  <c r="P33" i="9"/>
  <c r="K34" i="9"/>
  <c r="AA34" i="9"/>
  <c r="T35" i="9"/>
  <c r="M36" i="9"/>
  <c r="AC36" i="9"/>
  <c r="V37" i="9"/>
  <c r="O38" i="9"/>
  <c r="H39" i="9"/>
  <c r="X39" i="9"/>
  <c r="V7" i="9"/>
  <c r="Q13" i="9"/>
  <c r="I19" i="9"/>
  <c r="AA22" i="9"/>
  <c r="V25" i="9"/>
  <c r="L27" i="9"/>
  <c r="CY28" i="9"/>
  <c r="CY29" i="9"/>
  <c r="P30" i="9"/>
  <c r="K31" i="9"/>
  <c r="AA31" i="9"/>
  <c r="T32" i="9"/>
  <c r="M33" i="9"/>
  <c r="H34" i="9"/>
  <c r="X34" i="9"/>
  <c r="Q35" i="9"/>
  <c r="J36" i="9"/>
  <c r="Z36" i="9"/>
  <c r="S37" i="9"/>
  <c r="L38" i="9"/>
  <c r="AB38" i="9"/>
  <c r="CY39" i="9"/>
  <c r="V16" i="9"/>
  <c r="Q24" i="9"/>
  <c r="G28" i="9"/>
  <c r="I30" i="9"/>
  <c r="T31" i="9"/>
  <c r="AC32" i="9"/>
  <c r="Q34" i="9"/>
  <c r="Z35" i="9"/>
  <c r="L37" i="9"/>
  <c r="CY38" i="9"/>
  <c r="AA39" i="9"/>
  <c r="W40" i="9"/>
  <c r="P41" i="9"/>
  <c r="I42" i="9"/>
  <c r="Y42" i="9"/>
  <c r="T43" i="9"/>
  <c r="O44" i="9"/>
  <c r="J45" i="9"/>
  <c r="Z45" i="9"/>
  <c r="CY46" i="9"/>
  <c r="N47" i="9"/>
  <c r="G48" i="9"/>
  <c r="W48" i="9"/>
  <c r="P49" i="9"/>
  <c r="I50" i="9"/>
  <c r="Y50" i="9"/>
  <c r="R51" i="9"/>
  <c r="K52" i="9"/>
  <c r="AA52" i="9"/>
  <c r="T53" i="9"/>
  <c r="M54" i="9"/>
  <c r="AC54" i="9"/>
  <c r="DL54" i="9" s="1"/>
  <c r="V55" i="9"/>
  <c r="O56" i="9"/>
  <c r="H57" i="9"/>
  <c r="X57" i="9"/>
  <c r="Q58" i="9"/>
  <c r="M59" i="9"/>
  <c r="I60" i="9"/>
  <c r="AB60" i="9"/>
  <c r="CY61" i="9"/>
  <c r="O11" i="9"/>
  <c r="Y21" i="9"/>
  <c r="W26" i="9"/>
  <c r="O29" i="9"/>
  <c r="Z30" i="9"/>
  <c r="N32" i="9"/>
  <c r="W33" i="9"/>
  <c r="K35" i="9"/>
  <c r="T36" i="9"/>
  <c r="AC37" i="9"/>
  <c r="O39" i="9"/>
  <c r="P40" i="9"/>
  <c r="P9" i="9"/>
  <c r="V20" i="9"/>
  <c r="M26" i="9"/>
  <c r="J29" i="9"/>
  <c r="CY30" i="9"/>
  <c r="I32" i="9"/>
  <c r="X9" i="9"/>
  <c r="V30" i="9"/>
  <c r="AC34" i="9"/>
  <c r="X37" i="9"/>
  <c r="L40" i="9"/>
  <c r="Q41" i="9"/>
  <c r="O42" i="9"/>
  <c r="O43" i="9"/>
  <c r="P44" i="9"/>
  <c r="P45" i="9"/>
  <c r="P46" i="9"/>
  <c r="O47" i="9"/>
  <c r="M48" i="9"/>
  <c r="K49" i="9"/>
  <c r="J50" i="9"/>
  <c r="H51" i="9"/>
  <c r="AC51" i="9"/>
  <c r="AB52" i="9"/>
  <c r="Z53" i="9"/>
  <c r="X54" i="9"/>
  <c r="W55" i="9"/>
  <c r="CY56" i="9"/>
  <c r="S57" i="9"/>
  <c r="R58" i="9"/>
  <c r="S59" i="9"/>
  <c r="T60" i="9"/>
  <c r="V61" i="9"/>
  <c r="J41" i="9"/>
  <c r="O45" i="9"/>
  <c r="Z46" i="9"/>
  <c r="L48" i="9"/>
  <c r="Z49" i="9"/>
  <c r="Q51" i="9"/>
  <c r="H27" i="9"/>
  <c r="S33" i="9"/>
  <c r="P36" i="9"/>
  <c r="K39" i="9"/>
  <c r="G41" i="9"/>
  <c r="AC41" i="9"/>
  <c r="AA42" i="9"/>
  <c r="AA43" i="9"/>
  <c r="G45" i="9"/>
  <c r="G46" i="9"/>
  <c r="AB46" i="9"/>
  <c r="AA47" i="9"/>
  <c r="Y48" i="9"/>
  <c r="W49" i="9"/>
  <c r="V50" i="9"/>
  <c r="T51" i="9"/>
  <c r="R52" i="9"/>
  <c r="Q53" i="9"/>
  <c r="O54" i="9"/>
  <c r="M55" i="9"/>
  <c r="L56" i="9"/>
  <c r="J57" i="9"/>
  <c r="H58" i="9"/>
  <c r="J59" i="9"/>
  <c r="K60" i="9"/>
  <c r="L61" i="9"/>
  <c r="X27" i="9"/>
  <c r="Z33" i="9"/>
  <c r="W36" i="9"/>
  <c r="R39" i="9"/>
  <c r="I41" i="9"/>
  <c r="G42" i="9"/>
  <c r="G43" i="9"/>
  <c r="H44" i="9"/>
  <c r="H45" i="9"/>
  <c r="H46" i="9"/>
  <c r="G47" i="9"/>
  <c r="AB47" i="9"/>
  <c r="Z48" i="9"/>
  <c r="Y49" i="9"/>
  <c r="W50" i="9"/>
  <c r="CY51" i="9"/>
  <c r="T52" i="9"/>
  <c r="R53" i="9"/>
  <c r="P54" i="9"/>
  <c r="O55" i="9"/>
  <c r="M56" i="9"/>
  <c r="K57" i="9"/>
  <c r="J58" i="9"/>
  <c r="K59" i="9"/>
  <c r="L60" i="9"/>
  <c r="N61" i="9"/>
  <c r="Q28" i="9"/>
  <c r="AA33" i="9"/>
  <c r="X36" i="9"/>
  <c r="S39" i="9"/>
  <c r="O41" i="9"/>
  <c r="N42" i="9"/>
  <c r="N43" i="9"/>
  <c r="I45" i="9"/>
  <c r="X47" i="9"/>
  <c r="H50" i="9"/>
  <c r="Z52" i="9"/>
  <c r="T56" i="9"/>
  <c r="S60" i="9"/>
  <c r="L59" i="9"/>
  <c r="J52" i="9"/>
  <c r="AA55" i="9"/>
  <c r="W59" i="9"/>
  <c r="I56" i="9"/>
  <c r="N56" i="9"/>
  <c r="Y58" i="9"/>
  <c r="X61" i="9"/>
  <c r="Z60" i="9"/>
  <c r="AB45" i="9"/>
  <c r="X58" i="9"/>
  <c r="AC28" i="9"/>
  <c r="AC29" i="9"/>
  <c r="G62" i="9"/>
  <c r="K65" i="9"/>
  <c r="L63" i="9"/>
  <c r="B60" i="9"/>
  <c r="Q65" i="9"/>
  <c r="AA64" i="9"/>
  <c r="X65" i="9"/>
  <c r="P63" i="9"/>
  <c r="CY65" i="9"/>
  <c r="B47" i="9"/>
  <c r="R65" i="9"/>
  <c r="L7" i="9"/>
  <c r="AC7" i="9"/>
  <c r="O9" i="9"/>
  <c r="J10" i="9"/>
  <c r="AA10" i="9"/>
  <c r="O12" i="9"/>
  <c r="H13" i="9"/>
  <c r="X13" i="9"/>
  <c r="S14" i="9"/>
  <c r="L15" i="9"/>
  <c r="AB15" i="9"/>
  <c r="CY16" i="9"/>
  <c r="N17" i="9"/>
  <c r="W18" i="9"/>
  <c r="P19" i="9"/>
  <c r="I20" i="9"/>
  <c r="Y20" i="9"/>
  <c r="R21" i="9"/>
  <c r="P7" i="9"/>
  <c r="W7" i="9"/>
  <c r="P8" i="9"/>
  <c r="I9" i="9"/>
  <c r="Y9" i="9"/>
  <c r="CY10" i="9"/>
  <c r="P11" i="9"/>
  <c r="I12" i="9"/>
  <c r="Y12" i="9"/>
  <c r="R13" i="9"/>
  <c r="M14" i="9"/>
  <c r="AC14" i="9"/>
  <c r="V15" i="9"/>
  <c r="O16" i="9"/>
  <c r="H17" i="9"/>
  <c r="X17" i="9"/>
  <c r="Q18" i="9"/>
  <c r="J19" i="9"/>
  <c r="Z19" i="9"/>
  <c r="O7" i="9"/>
  <c r="Y8" i="9"/>
  <c r="M10" i="9"/>
  <c r="Y11" i="9"/>
  <c r="K13" i="9"/>
  <c r="V14" i="9"/>
  <c r="H16" i="9"/>
  <c r="Q17" i="9"/>
  <c r="Z18" i="9"/>
  <c r="L20" i="9"/>
  <c r="K21" i="9"/>
  <c r="H22" i="9"/>
  <c r="X22" i="9"/>
  <c r="Q23" i="9"/>
  <c r="J24" i="9"/>
  <c r="Z24" i="9"/>
  <c r="S25" i="9"/>
  <c r="L26" i="9"/>
  <c r="AB26" i="9"/>
  <c r="CY27" i="9"/>
  <c r="N28" i="9"/>
  <c r="I29" i="9"/>
  <c r="T9" i="9"/>
  <c r="K11" i="9"/>
  <c r="T12" i="9"/>
  <c r="H14" i="9"/>
  <c r="Q15" i="9"/>
  <c r="Z16" i="9"/>
  <c r="L18" i="9"/>
  <c r="CY19" i="9"/>
  <c r="X20" i="9"/>
  <c r="W21" i="9"/>
  <c r="Q22" i="9"/>
  <c r="J23" i="9"/>
  <c r="Z23" i="9"/>
  <c r="S24" i="9"/>
  <c r="L25" i="9"/>
  <c r="AB25" i="9"/>
  <c r="M8" i="9"/>
  <c r="M11" i="9"/>
  <c r="V12" i="9"/>
  <c r="J14" i="9"/>
  <c r="S15" i="9"/>
  <c r="AB16" i="9"/>
  <c r="N18" i="9"/>
  <c r="W19" i="9"/>
  <c r="Z20" i="9"/>
  <c r="X21" i="9"/>
  <c r="R22" i="9"/>
  <c r="K23" i="9"/>
  <c r="AA23" i="9"/>
  <c r="T24" i="9"/>
  <c r="M25" i="9"/>
  <c r="AC25" i="9"/>
  <c r="DL25" i="9" s="1"/>
  <c r="V26" i="9"/>
  <c r="O27" i="9"/>
  <c r="H28" i="9"/>
  <c r="X28" i="9"/>
  <c r="K10" i="9"/>
  <c r="AC15" i="9"/>
  <c r="I21" i="9"/>
  <c r="I24" i="9"/>
  <c r="Q26" i="9"/>
  <c r="Z27" i="9"/>
  <c r="L29" i="9"/>
  <c r="G30" i="9"/>
  <c r="W30" i="9"/>
  <c r="R31" i="9"/>
  <c r="K32" i="9"/>
  <c r="AA32" i="9"/>
  <c r="T33" i="9"/>
  <c r="O34" i="9"/>
  <c r="H35" i="9"/>
  <c r="X35" i="9"/>
  <c r="Q36" i="9"/>
  <c r="J37" i="9"/>
  <c r="Z37" i="9"/>
  <c r="S38" i="9"/>
  <c r="L39" i="9"/>
  <c r="AB39" i="9"/>
  <c r="H9" i="9"/>
  <c r="AB14" i="9"/>
  <c r="P20" i="9"/>
  <c r="T23" i="9"/>
  <c r="K26" i="9"/>
  <c r="T27" i="9"/>
  <c r="H29" i="9"/>
  <c r="Y29" i="9"/>
  <c r="T30" i="9"/>
  <c r="O31" i="9"/>
  <c r="H32" i="9"/>
  <c r="X32" i="9"/>
  <c r="Q33" i="9"/>
  <c r="L34" i="9"/>
  <c r="AB34" i="9"/>
  <c r="CY35" i="9"/>
  <c r="N36" i="9"/>
  <c r="G37" i="9"/>
  <c r="W37" i="9"/>
  <c r="P38" i="9"/>
  <c r="I39" i="9"/>
  <c r="Q19" i="9"/>
  <c r="Z25" i="9"/>
  <c r="W28" i="9"/>
  <c r="Q30" i="9"/>
  <c r="AB31" i="9"/>
  <c r="N33" i="9"/>
  <c r="Y34" i="9"/>
  <c r="K36" i="9"/>
  <c r="T37" i="9"/>
  <c r="AC38" i="9"/>
  <c r="J40" i="9"/>
  <c r="AA40" i="9"/>
  <c r="T41" i="9"/>
  <c r="M42" i="9"/>
  <c r="H43" i="9"/>
  <c r="X43" i="9"/>
  <c r="S44" i="9"/>
  <c r="N45" i="9"/>
  <c r="I46" i="9"/>
  <c r="Y46" i="9"/>
  <c r="R47" i="9"/>
  <c r="K48" i="9"/>
  <c r="AA48" i="9"/>
  <c r="T49" i="9"/>
  <c r="M50" i="9"/>
  <c r="AC50" i="9"/>
  <c r="V51" i="9"/>
  <c r="O52" i="9"/>
  <c r="H53" i="9"/>
  <c r="X53" i="9"/>
  <c r="Q54" i="9"/>
  <c r="J55" i="9"/>
  <c r="Z55" i="9"/>
  <c r="S56" i="9"/>
  <c r="L57" i="9"/>
  <c r="AB57" i="9"/>
  <c r="CY58" i="9"/>
  <c r="Q59" i="9"/>
  <c r="M60" i="9"/>
  <c r="I61" i="9"/>
  <c r="AB61" i="9"/>
  <c r="L14" i="9"/>
  <c r="L23" i="9"/>
  <c r="P27" i="9"/>
  <c r="W29" i="9"/>
  <c r="M31" i="9"/>
  <c r="V32" i="9"/>
  <c r="J34" i="9"/>
  <c r="S35" i="9"/>
  <c r="AB36" i="9"/>
  <c r="N38" i="9"/>
  <c r="W39" i="9"/>
  <c r="T40" i="9"/>
  <c r="P12" i="9"/>
  <c r="O22" i="9"/>
  <c r="AC26" i="9"/>
  <c r="R29" i="9"/>
  <c r="H31" i="9"/>
  <c r="Q32" i="9"/>
  <c r="AA20" i="9"/>
  <c r="J32" i="9"/>
  <c r="V35" i="9"/>
  <c r="Q38" i="9"/>
  <c r="CY40" i="9"/>
  <c r="V41" i="9"/>
  <c r="T42" i="9"/>
  <c r="CY43" i="9"/>
  <c r="CY44" i="9"/>
  <c r="CY45" i="9"/>
  <c r="V46" i="9"/>
  <c r="T47" i="9"/>
  <c r="R48" i="9"/>
  <c r="Q49" i="9"/>
  <c r="O50" i="9"/>
  <c r="M51" i="9"/>
  <c r="L52" i="9"/>
  <c r="J53" i="9"/>
  <c r="H54" i="9"/>
  <c r="G55" i="9"/>
  <c r="AB55" i="9"/>
  <c r="Z56" i="9"/>
  <c r="Y57" i="9"/>
  <c r="W58" i="9"/>
  <c r="AA59" i="9"/>
  <c r="AC60" i="9"/>
  <c r="DL60" i="9" s="1"/>
  <c r="I44" i="9"/>
  <c r="Y45" i="9"/>
  <c r="M47" i="9"/>
  <c r="V48" i="9"/>
  <c r="N50" i="9"/>
  <c r="W51" i="9"/>
  <c r="S29" i="9"/>
  <c r="N34" i="9"/>
  <c r="I37" i="9"/>
  <c r="Z39" i="9"/>
  <c r="M41" i="9"/>
  <c r="K42" i="9"/>
  <c r="K43" i="9"/>
  <c r="L44" i="9"/>
  <c r="L45" i="9"/>
  <c r="L46" i="9"/>
  <c r="K47" i="9"/>
  <c r="I48" i="9"/>
  <c r="G49" i="9"/>
  <c r="AC49" i="9"/>
  <c r="AA50" i="9"/>
  <c r="Y51" i="9"/>
  <c r="X52" i="9"/>
  <c r="V53" i="9"/>
  <c r="T54" i="9"/>
  <c r="S55" i="9"/>
  <c r="Q56" i="9"/>
  <c r="O57" i="9"/>
  <c r="N58" i="9"/>
  <c r="O59" i="9"/>
  <c r="P60" i="9"/>
  <c r="R61" i="9"/>
  <c r="AA29" i="9"/>
  <c r="CY34" i="9"/>
  <c r="P37" i="9"/>
  <c r="G40" i="9"/>
  <c r="N41" i="9"/>
  <c r="L42" i="9"/>
  <c r="M43" i="9"/>
  <c r="M44" i="9"/>
  <c r="M45" i="9"/>
  <c r="N46" i="9"/>
  <c r="L47" i="9"/>
  <c r="J48" i="9"/>
  <c r="I49" i="9"/>
  <c r="G50" i="9"/>
  <c r="AB50" i="9"/>
  <c r="AA51" i="9"/>
  <c r="Y52" i="9"/>
  <c r="W53" i="9"/>
  <c r="V54" i="9"/>
  <c r="T55" i="9"/>
  <c r="R56" i="9"/>
  <c r="Q57" i="9"/>
  <c r="O58" i="9"/>
  <c r="P59" i="9"/>
  <c r="R60" i="9"/>
  <c r="S61" i="9"/>
  <c r="N30" i="9"/>
  <c r="V34" i="9"/>
  <c r="Q37" i="9"/>
  <c r="H40" i="9"/>
  <c r="CY41" i="9"/>
  <c r="S42" i="9"/>
  <c r="S43" i="9"/>
  <c r="T45" i="9"/>
  <c r="Q48" i="9"/>
  <c r="X50" i="9"/>
  <c r="Y53" i="9"/>
  <c r="R57" i="9"/>
  <c r="T61" i="9"/>
  <c r="N53" i="9"/>
  <c r="O61" i="9"/>
  <c r="I53" i="9"/>
  <c r="Y56" i="9"/>
  <c r="AA60" i="9"/>
  <c r="P52" i="9"/>
  <c r="G57" i="9"/>
  <c r="S53" i="9"/>
  <c r="K58" i="9"/>
  <c r="X60" i="9"/>
  <c r="AC44" i="9"/>
  <c r="AB42" i="9"/>
  <c r="AB43" i="9"/>
  <c r="AC42" i="9"/>
  <c r="AB33" i="9"/>
  <c r="AC33" i="9"/>
  <c r="AB62" i="9"/>
  <c r="B45" i="9"/>
  <c r="H64" i="9"/>
  <c r="Q62" i="9"/>
  <c r="B51" i="9"/>
  <c r="B48" i="9"/>
  <c r="Z8" i="9"/>
  <c r="S9" i="9"/>
  <c r="N10" i="9"/>
  <c r="J11" i="9"/>
  <c r="Z11" i="9"/>
  <c r="S12" i="9"/>
  <c r="L13" i="9"/>
  <c r="W14" i="9"/>
  <c r="P15" i="9"/>
  <c r="I16" i="9"/>
  <c r="Y16" i="9"/>
  <c r="R17" i="9"/>
  <c r="K18" i="9"/>
  <c r="AA18" i="9"/>
  <c r="T19" i="9"/>
  <c r="M20" i="9"/>
  <c r="AC20" i="9"/>
  <c r="V21" i="9"/>
  <c r="J7" i="9"/>
  <c r="AA7" i="9"/>
  <c r="T8" i="9"/>
  <c r="M9" i="9"/>
  <c r="H10" i="9"/>
  <c r="Y10" i="9"/>
  <c r="T11" i="9"/>
  <c r="M12" i="9"/>
  <c r="AC12" i="9"/>
  <c r="V13" i="9"/>
  <c r="Q14" i="9"/>
  <c r="J15" i="9"/>
  <c r="Z15" i="9"/>
  <c r="S16" i="9"/>
  <c r="L17" i="9"/>
  <c r="AB17" i="9"/>
  <c r="CY18" i="9"/>
  <c r="N19" i="9"/>
  <c r="X7" i="9"/>
  <c r="J9" i="9"/>
  <c r="V10" i="9"/>
  <c r="J12" i="9"/>
  <c r="S13" i="9"/>
  <c r="P16" i="9"/>
  <c r="Y17" i="9"/>
  <c r="K19" i="9"/>
  <c r="R20" i="9"/>
  <c r="P21" i="9"/>
  <c r="L22" i="9"/>
  <c r="AB22" i="9"/>
  <c r="CY23" i="9"/>
  <c r="N24" i="9"/>
  <c r="G25" i="9"/>
  <c r="W25" i="9"/>
  <c r="P26" i="9"/>
  <c r="I27" i="9"/>
  <c r="Y27" i="9"/>
  <c r="R28" i="9"/>
  <c r="I7" i="9"/>
  <c r="S8" i="9"/>
  <c r="S11" i="9"/>
  <c r="AB12" i="9"/>
  <c r="P14" i="9"/>
  <c r="Y15" i="9"/>
  <c r="K17" i="9"/>
  <c r="T18" i="9"/>
  <c r="AC19" i="9"/>
  <c r="AB21" i="9"/>
  <c r="CY22" i="9"/>
  <c r="N23" i="9"/>
  <c r="G24" i="9"/>
  <c r="W24" i="9"/>
  <c r="K7" i="9"/>
  <c r="CY8" i="9"/>
  <c r="I10" i="9"/>
  <c r="CY11" i="9"/>
  <c r="R14" i="9"/>
  <c r="AA15" i="9"/>
  <c r="M17" i="9"/>
  <c r="V18" i="9"/>
  <c r="H20" i="9"/>
  <c r="H21" i="9"/>
  <c r="AC21" i="9"/>
  <c r="V22" i="9"/>
  <c r="O23" i="9"/>
  <c r="H24" i="9"/>
  <c r="X24" i="9"/>
  <c r="Q25" i="9"/>
  <c r="J26" i="9"/>
  <c r="Z26" i="9"/>
  <c r="S27" i="9"/>
  <c r="L28" i="9"/>
  <c r="G29" i="9"/>
  <c r="W11" i="9"/>
  <c r="O17" i="9"/>
  <c r="G22" i="9"/>
  <c r="Y24" i="9"/>
  <c r="Y26" i="9"/>
  <c r="K28" i="9"/>
  <c r="P29" i="9"/>
  <c r="K30" i="9"/>
  <c r="AA30" i="9"/>
  <c r="V31" i="9"/>
  <c r="O32" i="9"/>
  <c r="H33" i="9"/>
  <c r="X33" i="9"/>
  <c r="S34" i="9"/>
  <c r="L35" i="9"/>
  <c r="AB35" i="9"/>
  <c r="CY36" i="9"/>
  <c r="N37" i="9"/>
  <c r="G38" i="9"/>
  <c r="W38" i="9"/>
  <c r="P39" i="9"/>
  <c r="I40" i="9"/>
  <c r="T10" i="9"/>
  <c r="N16" i="9"/>
  <c r="O21" i="9"/>
  <c r="M24" i="9"/>
  <c r="S26" i="9"/>
  <c r="AB27" i="9"/>
  <c r="M29" i="9"/>
  <c r="H30" i="9"/>
  <c r="X30" i="9"/>
  <c r="S31" i="9"/>
  <c r="L32" i="9"/>
  <c r="AB32" i="9"/>
  <c r="CY33" i="9"/>
  <c r="P34" i="9"/>
  <c r="I35" i="9"/>
  <c r="Y35" i="9"/>
  <c r="R36" i="9"/>
  <c r="K37" i="9"/>
  <c r="AA37" i="9"/>
  <c r="T38" i="9"/>
  <c r="M39" i="9"/>
  <c r="T21" i="9"/>
  <c r="CY26" i="9"/>
  <c r="N29" i="9"/>
  <c r="Y30" i="9"/>
  <c r="M32" i="9"/>
  <c r="V33" i="9"/>
  <c r="J35" i="9"/>
  <c r="S36" i="9"/>
  <c r="AB37" i="9"/>
  <c r="N39" i="9"/>
  <c r="O40" i="9"/>
  <c r="H41" i="9"/>
  <c r="X41" i="9"/>
  <c r="Q42" i="9"/>
  <c r="L43" i="9"/>
  <c r="G44" i="9"/>
  <c r="W44" i="9"/>
  <c r="R45" i="9"/>
  <c r="M46" i="9"/>
  <c r="AC46" i="9"/>
  <c r="DL46" i="9" s="1"/>
  <c r="V47" i="9"/>
  <c r="O48" i="9"/>
  <c r="H49" i="9"/>
  <c r="X49" i="9"/>
  <c r="Q50" i="9"/>
  <c r="J51" i="9"/>
  <c r="Z51" i="9"/>
  <c r="S52" i="9"/>
  <c r="L53" i="9"/>
  <c r="AB53" i="9"/>
  <c r="CY54" i="9"/>
  <c r="N55" i="9"/>
  <c r="G56" i="9"/>
  <c r="W56" i="9"/>
  <c r="P57" i="9"/>
  <c r="I58" i="9"/>
  <c r="AB58" i="9"/>
  <c r="CY59" i="9"/>
  <c r="Q60" i="9"/>
  <c r="M61" i="9"/>
  <c r="CY24" i="9"/>
  <c r="I28" i="9"/>
  <c r="J30" i="9"/>
  <c r="CY31" i="9"/>
  <c r="G33" i="9"/>
  <c r="R34" i="9"/>
  <c r="AA35" i="9"/>
  <c r="M37" i="9"/>
  <c r="V38" i="9"/>
  <c r="AC39" i="9"/>
  <c r="X40" i="9"/>
  <c r="M15" i="9"/>
  <c r="X23" i="9"/>
  <c r="V27" i="9"/>
  <c r="Z29" i="9"/>
  <c r="P31" i="9"/>
  <c r="Y32" i="9"/>
  <c r="O26" i="9"/>
  <c r="R33" i="9"/>
  <c r="O36" i="9"/>
  <c r="J39" i="9"/>
  <c r="AC40" i="9"/>
  <c r="AA41" i="9"/>
  <c r="Z42" i="9"/>
  <c r="Z43" i="9"/>
  <c r="Z44" i="9"/>
  <c r="AA45" i="9"/>
  <c r="AA46" i="9"/>
  <c r="Y47" i="9"/>
  <c r="X48" i="9"/>
  <c r="V49" i="9"/>
  <c r="T50" i="9"/>
  <c r="S51" i="9"/>
  <c r="Q52" i="9"/>
  <c r="O53" i="9"/>
  <c r="N54" i="9"/>
  <c r="L55" i="9"/>
  <c r="J56" i="9"/>
  <c r="I57" i="9"/>
  <c r="G58" i="9"/>
  <c r="H59" i="9"/>
  <c r="J60" i="9"/>
  <c r="K61" i="9"/>
  <c r="T44" i="9"/>
  <c r="J46" i="9"/>
  <c r="S47" i="9"/>
  <c r="J49" i="9"/>
  <c r="S50" i="9"/>
  <c r="X12" i="9"/>
  <c r="I31" i="9"/>
  <c r="G35" i="9"/>
  <c r="Y37" i="9"/>
  <c r="N40" i="9"/>
  <c r="R41" i="9"/>
  <c r="P42" i="9"/>
  <c r="Q43" i="9"/>
  <c r="Q44" i="9"/>
  <c r="Q45" i="9"/>
  <c r="R46" i="9"/>
  <c r="P47" i="9"/>
  <c r="N48" i="9"/>
  <c r="M49" i="9"/>
  <c r="K50" i="9"/>
  <c r="I51" i="9"/>
  <c r="H52" i="9"/>
  <c r="AC52" i="9"/>
  <c r="DL52" i="9" s="1"/>
  <c r="AA53" i="9"/>
  <c r="Z54" i="9"/>
  <c r="X55" i="9"/>
  <c r="V56" i="9"/>
  <c r="CY57" i="9"/>
  <c r="S58" i="9"/>
  <c r="T59" i="9"/>
  <c r="V60" i="9"/>
  <c r="W61" i="9"/>
  <c r="CY15" i="9"/>
  <c r="Q31" i="9"/>
  <c r="N35" i="9"/>
  <c r="I38" i="9"/>
  <c r="Q40" i="9"/>
  <c r="S41" i="9"/>
  <c r="R42" i="9"/>
  <c r="R43" i="9"/>
  <c r="R44" i="9"/>
  <c r="S45" i="9"/>
  <c r="S46" i="9"/>
  <c r="Q47" i="9"/>
  <c r="P48" i="9"/>
  <c r="N49" i="9"/>
  <c r="L50" i="9"/>
  <c r="K51" i="9"/>
  <c r="I52" i="9"/>
  <c r="G53" i="9"/>
  <c r="AC53" i="9"/>
  <c r="AA54" i="9"/>
  <c r="Y55" i="9"/>
  <c r="X56" i="9"/>
  <c r="V57" i="9"/>
  <c r="T58" i="9"/>
  <c r="V59" i="9"/>
  <c r="W60" i="9"/>
  <c r="AA61" i="9"/>
  <c r="P18" i="9"/>
  <c r="Y31" i="9"/>
  <c r="O35" i="9"/>
  <c r="J38" i="9"/>
  <c r="R40" i="9"/>
  <c r="Z41" i="9"/>
  <c r="X42" i="9"/>
  <c r="Y43" i="9"/>
  <c r="O46" i="9"/>
  <c r="AB48" i="9"/>
  <c r="L51" i="9"/>
  <c r="W54" i="9"/>
  <c r="P58" i="9"/>
  <c r="AC57" i="9"/>
  <c r="DL57" i="9" s="1"/>
  <c r="CY52" i="9"/>
  <c r="G54" i="9"/>
  <c r="W57" i="9"/>
  <c r="AC61" i="9"/>
  <c r="L54" i="9"/>
  <c r="G59" i="9"/>
  <c r="R54" i="9"/>
  <c r="N60" i="9"/>
  <c r="Z61" i="9"/>
  <c r="Y61" i="9"/>
  <c r="AC43" i="9"/>
  <c r="Z58" i="9"/>
  <c r="X59" i="9"/>
  <c r="AB28" i="9"/>
  <c r="AC30" i="9"/>
  <c r="S63" i="9"/>
  <c r="B64" i="9"/>
  <c r="AC64" i="9"/>
  <c r="Q63" i="9"/>
  <c r="J62" i="9"/>
  <c r="N64" i="9"/>
  <c r="B43" i="9"/>
  <c r="Y63" i="9"/>
  <c r="H65" i="9"/>
  <c r="CY63" i="9"/>
  <c r="AB13" i="9"/>
  <c r="Y62" i="9"/>
  <c r="W64" i="9"/>
  <c r="M62" i="9"/>
  <c r="AC63" i="9"/>
  <c r="K64" i="9"/>
  <c r="X63" i="9"/>
  <c r="B57" i="9"/>
  <c r="K63" i="9"/>
  <c r="S64" i="9"/>
  <c r="B58" i="9"/>
  <c r="B54" i="9"/>
  <c r="B61" i="9"/>
  <c r="CY62" i="9"/>
  <c r="Z62" i="9"/>
  <c r="B19" i="9"/>
  <c r="B39" i="9"/>
  <c r="B36" i="9"/>
  <c r="B23" i="9"/>
  <c r="B24" i="9"/>
  <c r="B29" i="9"/>
  <c r="B12" i="9"/>
  <c r="B28" i="9"/>
  <c r="B25" i="9"/>
  <c r="B32" i="9"/>
  <c r="B20" i="9"/>
  <c r="B17" i="9"/>
  <c r="B37" i="9"/>
  <c r="B34" i="9"/>
  <c r="B35" i="9"/>
  <c r="B33" i="9"/>
  <c r="B40" i="9"/>
  <c r="B26" i="9"/>
  <c r="B16" i="9"/>
  <c r="B38" i="9"/>
  <c r="B18" i="9"/>
  <c r="B31" i="9"/>
  <c r="B22" i="9"/>
  <c r="B30" i="9"/>
  <c r="B27" i="9"/>
  <c r="B41" i="9"/>
  <c r="B21" i="9"/>
  <c r="B13" i="9"/>
  <c r="B15" i="9"/>
  <c r="F11" i="17"/>
  <c r="E13" i="16"/>
  <c r="F12" i="16"/>
  <c r="R12" i="16" s="1"/>
  <c r="B11" i="9"/>
  <c r="E12" i="17"/>
  <c r="B8" i="9"/>
  <c r="B7" i="9"/>
  <c r="B10" i="9"/>
  <c r="B9" i="9"/>
  <c r="B6" i="9"/>
  <c r="O9" i="17"/>
  <c r="P9" i="17"/>
  <c r="O7" i="17"/>
  <c r="P7" i="17"/>
  <c r="P8" i="17"/>
  <c r="O8" i="17"/>
  <c r="N8" i="17"/>
  <c r="N9" i="17"/>
  <c r="N7" i="17"/>
  <c r="R13" i="17"/>
  <c r="DL53" i="9" l="1"/>
  <c r="DL29" i="9"/>
  <c r="DK59" i="9"/>
  <c r="DJ59" i="9"/>
  <c r="DK65" i="9"/>
  <c r="DJ65" i="9"/>
  <c r="DK35" i="9"/>
  <c r="DJ35" i="9"/>
  <c r="DK28" i="9"/>
  <c r="DJ28" i="9"/>
  <c r="DJ45" i="9"/>
  <c r="DK45" i="9"/>
  <c r="DK51" i="9"/>
  <c r="DJ51" i="9"/>
  <c r="DK7" i="9"/>
  <c r="DJ7" i="9"/>
  <c r="DK38" i="9"/>
  <c r="DJ38" i="9"/>
  <c r="DK30" i="9"/>
  <c r="DJ30" i="9"/>
  <c r="DJ64" i="9"/>
  <c r="DK64" i="9"/>
  <c r="DJ40" i="9"/>
  <c r="DK40" i="9"/>
  <c r="DK43" i="9"/>
  <c r="DJ43" i="9"/>
  <c r="DK22" i="9"/>
  <c r="DJ22" i="9"/>
  <c r="DK17" i="9"/>
  <c r="DJ17" i="9"/>
  <c r="DK50" i="9"/>
  <c r="DJ50" i="9"/>
  <c r="DK44" i="9"/>
  <c r="DJ44" i="9"/>
  <c r="DK25" i="9"/>
  <c r="DJ25" i="9"/>
  <c r="DK26" i="9"/>
  <c r="DJ26" i="9"/>
  <c r="DK15" i="9"/>
  <c r="DJ15" i="9"/>
  <c r="DJ60" i="9"/>
  <c r="DK60" i="9"/>
  <c r="DK42" i="9"/>
  <c r="DJ42" i="9"/>
  <c r="DK19" i="9"/>
  <c r="DJ19" i="9"/>
  <c r="DK63" i="9"/>
  <c r="DJ63" i="9"/>
  <c r="DL6" i="9"/>
  <c r="DK6" i="9" s="1"/>
  <c r="DJ52" i="9"/>
  <c r="DK52" i="9"/>
  <c r="DK41" i="9"/>
  <c r="DJ41" i="9"/>
  <c r="DK58" i="9"/>
  <c r="DJ58" i="9"/>
  <c r="DJ57" i="9"/>
  <c r="DK57" i="9"/>
  <c r="DK36" i="9"/>
  <c r="DJ36" i="9"/>
  <c r="DK56" i="9"/>
  <c r="DJ56" i="9"/>
  <c r="DK23" i="9"/>
  <c r="DJ23" i="9"/>
  <c r="DK49" i="9"/>
  <c r="DJ49" i="9"/>
  <c r="DK24" i="9"/>
  <c r="DJ24" i="9"/>
  <c r="DJ21" i="9"/>
  <c r="DK21" i="9"/>
  <c r="DK54" i="9"/>
  <c r="DJ54" i="9"/>
  <c r="DK31" i="9"/>
  <c r="DJ31" i="9"/>
  <c r="DK32" i="9"/>
  <c r="DJ32" i="9"/>
  <c r="DK29" i="9"/>
  <c r="DJ29" i="9"/>
  <c r="DK16" i="9"/>
  <c r="DJ16" i="9"/>
  <c r="DK27" i="9"/>
  <c r="DJ27" i="9"/>
  <c r="DK39" i="9"/>
  <c r="DJ39" i="9"/>
  <c r="DK47" i="9"/>
  <c r="DJ47" i="9"/>
  <c r="DJ48" i="9"/>
  <c r="DK48" i="9"/>
  <c r="DK12" i="9"/>
  <c r="DJ12" i="9"/>
  <c r="DK62" i="9"/>
  <c r="DJ62" i="9"/>
  <c r="DJ33" i="9"/>
  <c r="DK33" i="9"/>
  <c r="DK20" i="9"/>
  <c r="DJ20" i="9"/>
  <c r="DK10" i="9"/>
  <c r="DJ10" i="9"/>
  <c r="DK53" i="9"/>
  <c r="DJ53" i="9"/>
  <c r="DK14" i="9"/>
  <c r="DJ14" i="9"/>
  <c r="DK13" i="9"/>
  <c r="DJ13" i="9"/>
  <c r="DK46" i="9"/>
  <c r="DJ46" i="9"/>
  <c r="DK34" i="9"/>
  <c r="DJ34" i="9"/>
  <c r="DK61" i="9"/>
  <c r="DJ61" i="9"/>
  <c r="DK55" i="9"/>
  <c r="DJ55" i="9"/>
  <c r="DK37" i="9"/>
  <c r="DJ37" i="9"/>
  <c r="DK18" i="9"/>
  <c r="DJ18" i="9"/>
  <c r="DL7" i="9"/>
  <c r="DL61" i="9"/>
  <c r="DL43" i="9"/>
  <c r="DL15" i="9"/>
  <c r="DL59" i="9"/>
  <c r="DL10" i="9"/>
  <c r="DL19" i="9"/>
  <c r="DL33" i="9"/>
  <c r="DL26" i="9"/>
  <c r="DL14" i="9"/>
  <c r="DL37" i="9"/>
  <c r="DL22" i="9"/>
  <c r="DL8" i="9"/>
  <c r="DL27" i="9"/>
  <c r="DL9" i="9"/>
  <c r="DL18" i="9"/>
  <c r="DL16" i="9"/>
  <c r="DL34" i="9"/>
  <c r="DL36" i="9"/>
  <c r="DL58" i="9"/>
  <c r="DL20" i="9"/>
  <c r="DL63" i="9"/>
  <c r="DL64" i="9"/>
  <c r="DL40" i="9"/>
  <c r="DL50" i="9"/>
  <c r="DL38" i="9"/>
  <c r="DL28" i="9"/>
  <c r="DL55" i="9"/>
  <c r="DL11" i="9"/>
  <c r="DL62" i="9"/>
  <c r="DL13" i="9"/>
  <c r="DL17" i="9"/>
  <c r="DL30" i="9"/>
  <c r="DL21" i="9"/>
  <c r="DL44" i="9"/>
  <c r="DL41" i="9"/>
  <c r="DL32" i="9"/>
  <c r="DL45" i="9"/>
  <c r="DL47" i="9"/>
  <c r="DL48" i="9"/>
  <c r="DL39" i="9"/>
  <c r="DL42" i="9"/>
  <c r="DL12" i="9"/>
  <c r="DL49" i="9"/>
  <c r="DL51" i="9"/>
  <c r="DL56" i="9"/>
  <c r="DL31" i="9"/>
  <c r="DL35" i="9"/>
  <c r="BP52" i="9"/>
  <c r="BP65" i="9"/>
  <c r="BP59" i="9"/>
  <c r="BP20" i="9"/>
  <c r="BP31" i="9"/>
  <c r="C65" i="9"/>
  <c r="BP14" i="9"/>
  <c r="BP33" i="9"/>
  <c r="BP57" i="9"/>
  <c r="BP10" i="9"/>
  <c r="CE6" i="9"/>
  <c r="DQ6" i="9"/>
  <c r="CF6" i="9"/>
  <c r="BP30" i="9"/>
  <c r="BP17" i="9"/>
  <c r="BP26" i="9"/>
  <c r="BP21" i="9"/>
  <c r="BP9" i="9"/>
  <c r="BP28" i="9"/>
  <c r="BP32" i="9"/>
  <c r="BP22" i="9"/>
  <c r="BX6" i="9"/>
  <c r="BT6" i="9"/>
  <c r="BP6" i="9"/>
  <c r="BO6" i="9"/>
  <c r="BW6" i="9"/>
  <c r="BR6" i="9"/>
  <c r="BV6" i="9"/>
  <c r="BS6" i="9"/>
  <c r="BU6" i="9"/>
  <c r="BP7" i="9"/>
  <c r="BP8" i="9"/>
  <c r="BP15" i="9"/>
  <c r="BP58" i="9"/>
  <c r="BP34" i="9"/>
  <c r="BP24" i="9"/>
  <c r="BP40" i="9"/>
  <c r="BP41" i="9"/>
  <c r="BP25" i="9"/>
  <c r="BP35" i="9"/>
  <c r="BP16" i="9"/>
  <c r="BP37" i="9"/>
  <c r="BP18" i="9"/>
  <c r="BP64" i="9"/>
  <c r="BP43" i="9"/>
  <c r="BP13" i="9"/>
  <c r="BP50" i="9"/>
  <c r="BP46" i="9"/>
  <c r="BP51" i="9"/>
  <c r="BP60" i="9"/>
  <c r="BP36" i="9"/>
  <c r="BP61" i="9"/>
  <c r="BP23" i="9"/>
  <c r="BP38" i="9"/>
  <c r="BP11" i="9"/>
  <c r="BP62" i="9"/>
  <c r="BP54" i="9"/>
  <c r="BP29" i="9"/>
  <c r="BP45" i="9"/>
  <c r="BP27" i="9"/>
  <c r="BP42" i="9"/>
  <c r="BP56" i="9"/>
  <c r="BP55" i="9"/>
  <c r="BP19" i="9"/>
  <c r="BP63" i="9"/>
  <c r="BP49" i="9"/>
  <c r="BP53" i="9"/>
  <c r="BP44" i="9"/>
  <c r="BP39" i="9"/>
  <c r="BP47" i="9"/>
  <c r="BP48" i="9"/>
  <c r="BP12" i="9"/>
  <c r="BL65" i="9"/>
  <c r="FB29" i="9"/>
  <c r="FB38" i="9"/>
  <c r="FB59" i="9"/>
  <c r="FB40" i="9"/>
  <c r="FB44" i="9"/>
  <c r="FB26" i="9"/>
  <c r="FB55" i="9"/>
  <c r="FB47" i="9"/>
  <c r="FB43" i="9"/>
  <c r="FB23" i="9"/>
  <c r="FB36" i="9"/>
  <c r="FB61" i="9"/>
  <c r="FB33" i="9"/>
  <c r="FB49" i="9"/>
  <c r="FB37" i="9"/>
  <c r="FB30" i="9"/>
  <c r="FB58" i="9"/>
  <c r="FB63" i="9"/>
  <c r="FB54" i="9"/>
  <c r="FB24" i="9"/>
  <c r="FB50" i="9"/>
  <c r="FB62" i="9"/>
  <c r="FB42" i="9"/>
  <c r="FB46" i="9"/>
  <c r="FB28" i="9"/>
  <c r="FB32" i="9"/>
  <c r="FB34" i="9"/>
  <c r="FB27" i="9"/>
  <c r="FB56" i="9"/>
  <c r="FB57" i="9"/>
  <c r="FB45" i="9"/>
  <c r="FB41" i="9"/>
  <c r="FB48" i="9"/>
  <c r="FB60" i="9"/>
  <c r="FB51" i="9"/>
  <c r="FB64" i="9"/>
  <c r="FB65" i="9"/>
  <c r="FB35" i="9"/>
  <c r="FB53" i="9"/>
  <c r="FB22" i="9"/>
  <c r="FB25" i="9"/>
  <c r="FB39" i="9"/>
  <c r="FB52" i="9"/>
  <c r="FB31" i="9"/>
  <c r="CQ53" i="9"/>
  <c r="CR53" i="9"/>
  <c r="CS53" i="9"/>
  <c r="CT53" i="9"/>
  <c r="CS40" i="9"/>
  <c r="CQ40" i="9"/>
  <c r="CR40" i="9"/>
  <c r="CT40" i="9"/>
  <c r="CU30" i="9"/>
  <c r="CL30" i="9"/>
  <c r="DC30" i="9"/>
  <c r="CP30" i="9"/>
  <c r="CL10" i="9"/>
  <c r="CP10" i="9"/>
  <c r="CU10" i="9"/>
  <c r="CP64" i="9"/>
  <c r="CU64" i="9"/>
  <c r="CL64" i="9"/>
  <c r="DC64" i="9"/>
  <c r="CQ9" i="9"/>
  <c r="CT9" i="9"/>
  <c r="CR9" i="9"/>
  <c r="CS9" i="9"/>
  <c r="DC58" i="9"/>
  <c r="CP58" i="9"/>
  <c r="CU58" i="9"/>
  <c r="CL58" i="9"/>
  <c r="DC37" i="9"/>
  <c r="CU37" i="9"/>
  <c r="CL37" i="9"/>
  <c r="CP37" i="9"/>
  <c r="CU18" i="9"/>
  <c r="CP18" i="9"/>
  <c r="CL18" i="9"/>
  <c r="CP24" i="9"/>
  <c r="CU24" i="9"/>
  <c r="DC24" i="9"/>
  <c r="CL24" i="9"/>
  <c r="CR57" i="9"/>
  <c r="CT57" i="9"/>
  <c r="CQ57" i="9"/>
  <c r="CS57" i="9"/>
  <c r="CS50" i="9"/>
  <c r="CT50" i="9"/>
  <c r="CQ50" i="9"/>
  <c r="CR50" i="9"/>
  <c r="CU31" i="9"/>
  <c r="DC31" i="9"/>
  <c r="CP31" i="9"/>
  <c r="CL31" i="9"/>
  <c r="DC29" i="9"/>
  <c r="CU29" i="9"/>
  <c r="CL29" i="9"/>
  <c r="CP29" i="9"/>
  <c r="CQ7" i="9"/>
  <c r="CS7" i="9"/>
  <c r="CR7" i="9"/>
  <c r="CT7" i="9"/>
  <c r="DC46" i="9"/>
  <c r="CP46" i="9"/>
  <c r="CL46" i="9"/>
  <c r="CU46" i="9"/>
  <c r="CQ47" i="9"/>
  <c r="CR47" i="9"/>
  <c r="CS47" i="9"/>
  <c r="CT47" i="9"/>
  <c r="DC61" i="9"/>
  <c r="CL61" i="9"/>
  <c r="CU61" i="9"/>
  <c r="CP61" i="9"/>
  <c r="CS8" i="9"/>
  <c r="CQ8" i="9"/>
  <c r="CR8" i="9"/>
  <c r="CT8" i="9"/>
  <c r="CU23" i="9"/>
  <c r="CP23" i="9"/>
  <c r="DC23" i="9"/>
  <c r="CL23" i="9"/>
  <c r="CP8" i="9"/>
  <c r="CU8" i="9"/>
  <c r="CL8" i="9"/>
  <c r="CP62" i="9"/>
  <c r="DC62" i="9"/>
  <c r="CL62" i="9"/>
  <c r="CU62" i="9"/>
  <c r="CQ35" i="9"/>
  <c r="CS35" i="9"/>
  <c r="CR35" i="9"/>
  <c r="CT35" i="9"/>
  <c r="CU59" i="9"/>
  <c r="CP59" i="9"/>
  <c r="DC59" i="9"/>
  <c r="CL59" i="9"/>
  <c r="DC33" i="9"/>
  <c r="CU33" i="9"/>
  <c r="CP33" i="9"/>
  <c r="CL33" i="9"/>
  <c r="CQ23" i="9"/>
  <c r="CS23" i="9"/>
  <c r="CT23" i="9"/>
  <c r="CR23" i="9"/>
  <c r="CP20" i="9"/>
  <c r="CL20" i="9"/>
  <c r="CU20" i="9"/>
  <c r="DC53" i="9"/>
  <c r="CP53" i="9"/>
  <c r="CL53" i="9"/>
  <c r="CU53" i="9"/>
  <c r="CQ31" i="9"/>
  <c r="CT31" i="9"/>
  <c r="CR31" i="9"/>
  <c r="CS31" i="9"/>
  <c r="DC22" i="9"/>
  <c r="CL22" i="9"/>
  <c r="CU22" i="9"/>
  <c r="CP22" i="9"/>
  <c r="CU17" i="9"/>
  <c r="CL17" i="9"/>
  <c r="CP17" i="9"/>
  <c r="CQ41" i="9"/>
  <c r="CT41" i="9"/>
  <c r="CR41" i="9"/>
  <c r="CS41" i="9"/>
  <c r="DC45" i="9"/>
  <c r="CU45" i="9"/>
  <c r="CP45" i="9"/>
  <c r="CL45" i="9"/>
  <c r="CU27" i="9"/>
  <c r="CP27" i="9"/>
  <c r="DC27" i="9"/>
  <c r="CL27" i="9"/>
  <c r="CS42" i="9"/>
  <c r="CT42" i="9"/>
  <c r="CR42" i="9"/>
  <c r="CQ42" i="9"/>
  <c r="CQ11" i="9"/>
  <c r="CS11" i="9"/>
  <c r="CT11" i="9"/>
  <c r="CR11" i="9"/>
  <c r="CT56" i="9"/>
  <c r="CQ56" i="9"/>
  <c r="CR56" i="9"/>
  <c r="CS56" i="9"/>
  <c r="DC25" i="9"/>
  <c r="CU25" i="9"/>
  <c r="CP25" i="9"/>
  <c r="CL25" i="9"/>
  <c r="DC26" i="9"/>
  <c r="CP26" i="9"/>
  <c r="CU26" i="9"/>
  <c r="CL26" i="9"/>
  <c r="CU15" i="9"/>
  <c r="CP15" i="9"/>
  <c r="CL15" i="9"/>
  <c r="DC42" i="9"/>
  <c r="CU42" i="9"/>
  <c r="CP42" i="9"/>
  <c r="CL42" i="9"/>
  <c r="CP56" i="9"/>
  <c r="CU56" i="9"/>
  <c r="CL56" i="9"/>
  <c r="DC56" i="9"/>
  <c r="CP55" i="9"/>
  <c r="CU55" i="9"/>
  <c r="DC55" i="9"/>
  <c r="CL55" i="9"/>
  <c r="CQ51" i="9"/>
  <c r="CS51" i="9"/>
  <c r="CR51" i="9"/>
  <c r="CT51" i="9"/>
  <c r="CT60" i="9"/>
  <c r="CR60" i="9"/>
  <c r="CS60" i="9"/>
  <c r="CQ60" i="9"/>
  <c r="CS28" i="9"/>
  <c r="CR28" i="9"/>
  <c r="CQ28" i="9"/>
  <c r="CT28" i="9"/>
  <c r="CQ37" i="9"/>
  <c r="CR37" i="9"/>
  <c r="CT37" i="9"/>
  <c r="CS37" i="9"/>
  <c r="CS30" i="9"/>
  <c r="CQ30" i="9"/>
  <c r="CT30" i="9"/>
  <c r="CR30" i="9"/>
  <c r="CS20" i="9"/>
  <c r="CR20" i="9"/>
  <c r="CQ20" i="9"/>
  <c r="CT20" i="9"/>
  <c r="CQ13" i="9"/>
  <c r="CR13" i="9"/>
  <c r="CS13" i="9"/>
  <c r="CT13" i="9"/>
  <c r="CU19" i="9"/>
  <c r="CP19" i="9"/>
  <c r="CL19" i="9"/>
  <c r="DC63" i="9"/>
  <c r="CP63" i="9"/>
  <c r="CU63" i="9"/>
  <c r="CL63" i="9"/>
  <c r="CS46" i="9"/>
  <c r="CQ46" i="9"/>
  <c r="CR46" i="9"/>
  <c r="CT46" i="9"/>
  <c r="DC52" i="9"/>
  <c r="CP52" i="9"/>
  <c r="CL52" i="9"/>
  <c r="CU52" i="9"/>
  <c r="DC49" i="9"/>
  <c r="CU49" i="9"/>
  <c r="CL49" i="9"/>
  <c r="CP49" i="9"/>
  <c r="CQ17" i="9"/>
  <c r="CT17" i="9"/>
  <c r="CS17" i="9"/>
  <c r="CR17" i="9"/>
  <c r="CT58" i="9"/>
  <c r="CS58" i="9"/>
  <c r="CQ58" i="9"/>
  <c r="CR58" i="9"/>
  <c r="CS22" i="9"/>
  <c r="CQ22" i="9"/>
  <c r="CR22" i="9"/>
  <c r="CT22" i="9"/>
  <c r="CU43" i="9"/>
  <c r="DC43" i="9"/>
  <c r="CP43" i="9"/>
  <c r="CL43" i="9"/>
  <c r="CS34" i="9"/>
  <c r="CT34" i="9"/>
  <c r="CQ34" i="9"/>
  <c r="CR34" i="9"/>
  <c r="CQ27" i="9"/>
  <c r="CS27" i="9"/>
  <c r="CR27" i="9"/>
  <c r="CT27" i="9"/>
  <c r="CU13" i="9"/>
  <c r="CP13" i="9"/>
  <c r="CL13" i="9"/>
  <c r="CT54" i="9"/>
  <c r="CQ54" i="9"/>
  <c r="CR54" i="9"/>
  <c r="CS54" i="9"/>
  <c r="CQ39" i="9"/>
  <c r="CR39" i="9"/>
  <c r="CS39" i="9"/>
  <c r="CT39" i="9"/>
  <c r="DC34" i="9"/>
  <c r="CU34" i="9"/>
  <c r="CL34" i="9"/>
  <c r="CP34" i="9"/>
  <c r="CS38" i="9"/>
  <c r="CQ38" i="9"/>
  <c r="CR38" i="9"/>
  <c r="CT38" i="9"/>
  <c r="CQ19" i="9"/>
  <c r="CS19" i="9"/>
  <c r="CR19" i="9"/>
  <c r="CT19" i="9"/>
  <c r="CT62" i="9"/>
  <c r="CQ62" i="9"/>
  <c r="CR62" i="9"/>
  <c r="CS62" i="9"/>
  <c r="CR63" i="9"/>
  <c r="CQ63" i="9"/>
  <c r="CS63" i="9"/>
  <c r="CT63" i="9"/>
  <c r="CP6" i="9"/>
  <c r="CB6" i="9"/>
  <c r="CU6" i="9"/>
  <c r="CL6" i="9"/>
  <c r="CS26" i="9"/>
  <c r="CT26" i="9"/>
  <c r="CQ26" i="9"/>
  <c r="CR26" i="9"/>
  <c r="CS48" i="9"/>
  <c r="CR48" i="9"/>
  <c r="CT48" i="9"/>
  <c r="CQ48" i="9"/>
  <c r="CQ21" i="9"/>
  <c r="CR21" i="9"/>
  <c r="CS21" i="9"/>
  <c r="CT21" i="9"/>
  <c r="DC21" i="9"/>
  <c r="CU21" i="9"/>
  <c r="CP21" i="9"/>
  <c r="CL21" i="9"/>
  <c r="CP54" i="9"/>
  <c r="DC54" i="9"/>
  <c r="CL54" i="9"/>
  <c r="CU54" i="9"/>
  <c r="CP32" i="9"/>
  <c r="CU32" i="9"/>
  <c r="DC32" i="9"/>
  <c r="CL32" i="9"/>
  <c r="CS12" i="9"/>
  <c r="CR12" i="9"/>
  <c r="CQ12" i="9"/>
  <c r="CT12" i="9"/>
  <c r="CU50" i="9"/>
  <c r="CP50" i="9"/>
  <c r="DC50" i="9"/>
  <c r="CL50" i="9"/>
  <c r="CU51" i="9"/>
  <c r="CP51" i="9"/>
  <c r="CL51" i="9"/>
  <c r="DC51" i="9"/>
  <c r="CQ43" i="9"/>
  <c r="CS43" i="9"/>
  <c r="CT43" i="9"/>
  <c r="CR43" i="9"/>
  <c r="DC57" i="9"/>
  <c r="CP57" i="9"/>
  <c r="CU57" i="9"/>
  <c r="CL57" i="9"/>
  <c r="CU7" i="9"/>
  <c r="CP7" i="9"/>
  <c r="CL7" i="9"/>
  <c r="CT64" i="9"/>
  <c r="CQ64" i="9"/>
  <c r="CR64" i="9"/>
  <c r="CS64" i="9"/>
  <c r="CP60" i="9"/>
  <c r="DC60" i="9"/>
  <c r="CL60" i="9"/>
  <c r="CU60" i="9"/>
  <c r="DC36" i="9"/>
  <c r="CL36" i="9"/>
  <c r="CU36" i="9"/>
  <c r="CP36" i="9"/>
  <c r="CU38" i="9"/>
  <c r="CP38" i="9"/>
  <c r="CL38" i="9"/>
  <c r="DC38" i="9"/>
  <c r="CS10" i="9"/>
  <c r="CT10" i="9"/>
  <c r="CR10" i="9"/>
  <c r="CQ10" i="9"/>
  <c r="CU11" i="9"/>
  <c r="CL11" i="9"/>
  <c r="CP11" i="9"/>
  <c r="CT6" i="9"/>
  <c r="CS6" i="9"/>
  <c r="CR6" i="9"/>
  <c r="CQ6" i="9"/>
  <c r="DC65" i="9"/>
  <c r="CP65" i="9"/>
  <c r="CU65" i="9"/>
  <c r="CL65" i="9"/>
  <c r="CS36" i="9"/>
  <c r="CR36" i="9"/>
  <c r="CT36" i="9"/>
  <c r="CQ36" i="9"/>
  <c r="DC41" i="9"/>
  <c r="CU41" i="9"/>
  <c r="CL41" i="9"/>
  <c r="CP41" i="9"/>
  <c r="CS32" i="9"/>
  <c r="CQ32" i="9"/>
  <c r="CR32" i="9"/>
  <c r="CT32" i="9"/>
  <c r="CR61" i="9"/>
  <c r="CQ61" i="9"/>
  <c r="CS61" i="9"/>
  <c r="CT61" i="9"/>
  <c r="CP40" i="9"/>
  <c r="CU40" i="9"/>
  <c r="CL40" i="9"/>
  <c r="DC40" i="9"/>
  <c r="CR59" i="9"/>
  <c r="CS59" i="9"/>
  <c r="CT59" i="9"/>
  <c r="CQ59" i="9"/>
  <c r="CS52" i="9"/>
  <c r="CR52" i="9"/>
  <c r="CQ52" i="9"/>
  <c r="CT52" i="9"/>
  <c r="CU9" i="9"/>
  <c r="CP9" i="9"/>
  <c r="CL9" i="9"/>
  <c r="CU35" i="9"/>
  <c r="DC35" i="9"/>
  <c r="CP35" i="9"/>
  <c r="CL35" i="9"/>
  <c r="CL28" i="9"/>
  <c r="DC28" i="9"/>
  <c r="CU28" i="9"/>
  <c r="CP28" i="9"/>
  <c r="CP14" i="9"/>
  <c r="CU14" i="9"/>
  <c r="CL14" i="9"/>
  <c r="CP16" i="9"/>
  <c r="CU16" i="9"/>
  <c r="CL16" i="9"/>
  <c r="CS16" i="9"/>
  <c r="CR16" i="9"/>
  <c r="CT16" i="9"/>
  <c r="CQ16" i="9"/>
  <c r="CR55" i="9"/>
  <c r="CQ55" i="9"/>
  <c r="CS55" i="9"/>
  <c r="CT55" i="9"/>
  <c r="CU44" i="9"/>
  <c r="CL44" i="9"/>
  <c r="CP44" i="9"/>
  <c r="DC44" i="9"/>
  <c r="CQ45" i="9"/>
  <c r="CR45" i="9"/>
  <c r="CS45" i="9"/>
  <c r="CT45" i="9"/>
  <c r="CQ29" i="9"/>
  <c r="CR29" i="9"/>
  <c r="CS29" i="9"/>
  <c r="CT29" i="9"/>
  <c r="CS44" i="9"/>
  <c r="CR44" i="9"/>
  <c r="CQ44" i="9"/>
  <c r="CT44" i="9"/>
  <c r="CU39" i="9"/>
  <c r="CP39" i="9"/>
  <c r="DC39" i="9"/>
  <c r="CL39" i="9"/>
  <c r="CS24" i="9"/>
  <c r="CT24" i="9"/>
  <c r="CQ24" i="9"/>
  <c r="CR24" i="9"/>
  <c r="CQ25" i="9"/>
  <c r="CT25" i="9"/>
  <c r="CS25" i="9"/>
  <c r="CR25" i="9"/>
  <c r="CS14" i="9"/>
  <c r="CQ14" i="9"/>
  <c r="CR14" i="9"/>
  <c r="CT14" i="9"/>
  <c r="CU47" i="9"/>
  <c r="DC47" i="9"/>
  <c r="CP47" i="9"/>
  <c r="CL47" i="9"/>
  <c r="CQ49" i="9"/>
  <c r="CT49" i="9"/>
  <c r="CS49" i="9"/>
  <c r="CR49" i="9"/>
  <c r="CP48" i="9"/>
  <c r="CU48" i="9"/>
  <c r="CL48" i="9"/>
  <c r="DC48" i="9"/>
  <c r="CQ33" i="9"/>
  <c r="CT33" i="9"/>
  <c r="CR33" i="9"/>
  <c r="CS33" i="9"/>
  <c r="CU12" i="9"/>
  <c r="CP12" i="9"/>
  <c r="CL12" i="9"/>
  <c r="CQ15" i="9"/>
  <c r="CR15" i="9"/>
  <c r="CS15" i="9"/>
  <c r="CT15" i="9"/>
  <c r="CS18" i="9"/>
  <c r="CT18" i="9"/>
  <c r="CQ18" i="9"/>
  <c r="CR18" i="9"/>
  <c r="CR65" i="9"/>
  <c r="CT65" i="9"/>
  <c r="CQ65" i="9"/>
  <c r="CS65" i="9"/>
  <c r="DF6" i="9"/>
  <c r="BL58" i="9"/>
  <c r="CK43" i="9"/>
  <c r="BL52" i="9"/>
  <c r="CK56" i="9"/>
  <c r="E6" i="9"/>
  <c r="AK6" i="9" s="1"/>
  <c r="AR6" i="9"/>
  <c r="CK37" i="9"/>
  <c r="CK65" i="9"/>
  <c r="CK44" i="9"/>
  <c r="BL48" i="9"/>
  <c r="CK36" i="9"/>
  <c r="CK61" i="9"/>
  <c r="CK46" i="9"/>
  <c r="CK42" i="9"/>
  <c r="DX8" i="9"/>
  <c r="BL53" i="9"/>
  <c r="CK53" i="9"/>
  <c r="CJ53" i="9" s="1"/>
  <c r="BL9" i="9"/>
  <c r="CK45" i="9"/>
  <c r="CI45" i="9" s="1"/>
  <c r="CK23" i="9"/>
  <c r="CJ23" i="9" s="1"/>
  <c r="CK33" i="9"/>
  <c r="CI33" i="9" s="1"/>
  <c r="BL56" i="9"/>
  <c r="CK54" i="9"/>
  <c r="BA50" i="9"/>
  <c r="BL57" i="9"/>
  <c r="BL51" i="9"/>
  <c r="BL64" i="9"/>
  <c r="BM62" i="9"/>
  <c r="BN62" i="9"/>
  <c r="DY62" i="9"/>
  <c r="DX62" i="9"/>
  <c r="BN63" i="9"/>
  <c r="DX63" i="9"/>
  <c r="BM63" i="9"/>
  <c r="DX61" i="9"/>
  <c r="DY61" i="9"/>
  <c r="BM61" i="9"/>
  <c r="BN61" i="9"/>
  <c r="EV59" i="9"/>
  <c r="AM59" i="9"/>
  <c r="ET59" i="9"/>
  <c r="EZ59" i="9"/>
  <c r="ES59" i="9"/>
  <c r="AM54" i="9"/>
  <c r="EZ54" i="9"/>
  <c r="EV54" i="9"/>
  <c r="ES54" i="9"/>
  <c r="ET54" i="9"/>
  <c r="BN43" i="9"/>
  <c r="BM43" i="9"/>
  <c r="DY43" i="9"/>
  <c r="DX43" i="9"/>
  <c r="AR54" i="9"/>
  <c r="DT54" i="9"/>
  <c r="DS54" i="9"/>
  <c r="EF49" i="9"/>
  <c r="EM49" i="9" s="1"/>
  <c r="AN49" i="9"/>
  <c r="EY49" i="9"/>
  <c r="DE46" i="9"/>
  <c r="DD46" i="9"/>
  <c r="CW43" i="9"/>
  <c r="CX43" i="9"/>
  <c r="BD51" i="9"/>
  <c r="BG51" i="9"/>
  <c r="BC51" i="9"/>
  <c r="BQ51" i="9"/>
  <c r="BX51" i="9"/>
  <c r="DM51" i="9"/>
  <c r="DN51" i="9"/>
  <c r="DI51" i="9"/>
  <c r="BI51" i="9"/>
  <c r="DF51" i="9"/>
  <c r="EB51" i="9"/>
  <c r="CF51" i="9"/>
  <c r="DR51" i="9"/>
  <c r="DW51" i="9"/>
  <c r="EE51" i="9"/>
  <c r="BW51" i="9"/>
  <c r="BE51" i="9"/>
  <c r="CM51" i="9"/>
  <c r="CE51" i="9"/>
  <c r="CB51" i="9"/>
  <c r="AV51" i="9"/>
  <c r="BO51" i="9"/>
  <c r="CG51" i="9"/>
  <c r="BV51" i="9"/>
  <c r="BB51" i="9"/>
  <c r="CV51" i="9"/>
  <c r="BA51" i="9"/>
  <c r="BT51" i="9"/>
  <c r="BK51" i="9"/>
  <c r="DQ51" i="9"/>
  <c r="ED51" i="9"/>
  <c r="BH51" i="9"/>
  <c r="AS51" i="9"/>
  <c r="DB51" i="9"/>
  <c r="BF51" i="9"/>
  <c r="CO51" i="9"/>
  <c r="AY51" i="9"/>
  <c r="CN51" i="9"/>
  <c r="BS51" i="9"/>
  <c r="DP51" i="9"/>
  <c r="DU51" i="9"/>
  <c r="CZ51" i="9"/>
  <c r="DV51" i="9"/>
  <c r="AO51" i="9"/>
  <c r="DH51" i="9"/>
  <c r="AT51" i="9"/>
  <c r="EA51" i="9"/>
  <c r="DG51" i="9"/>
  <c r="AU51" i="9"/>
  <c r="AP51" i="9"/>
  <c r="AX51" i="9"/>
  <c r="AQ51" i="9"/>
  <c r="DO51" i="9"/>
  <c r="AW51" i="9"/>
  <c r="AZ51" i="9"/>
  <c r="BU51" i="9"/>
  <c r="DA51" i="9"/>
  <c r="DZ51" i="9"/>
  <c r="BJ51" i="9"/>
  <c r="BR51" i="9"/>
  <c r="BY51" i="9"/>
  <c r="CC51" i="9"/>
  <c r="CA51" i="9"/>
  <c r="CH51" i="9"/>
  <c r="EC51" i="9"/>
  <c r="BZ51" i="9"/>
  <c r="EZ57" i="9"/>
  <c r="ET57" i="9"/>
  <c r="AM57" i="9"/>
  <c r="EV57" i="9"/>
  <c r="ES57" i="9"/>
  <c r="CK60" i="9"/>
  <c r="BM52" i="9"/>
  <c r="DY52" i="9"/>
  <c r="DX52" i="9"/>
  <c r="BN52" i="9"/>
  <c r="BL49" i="9"/>
  <c r="DE45" i="9"/>
  <c r="DD45" i="9"/>
  <c r="EZ49" i="9"/>
  <c r="ET49" i="9"/>
  <c r="ES49" i="9"/>
  <c r="AM49" i="9"/>
  <c r="EV49" i="9"/>
  <c r="CW45" i="9"/>
  <c r="CX45" i="9"/>
  <c r="DE47" i="9"/>
  <c r="DD47" i="9"/>
  <c r="EY53" i="9"/>
  <c r="AN53" i="9"/>
  <c r="EF53" i="9"/>
  <c r="EM53" i="9" s="1"/>
  <c r="DE50" i="9"/>
  <c r="DD50" i="9"/>
  <c r="CK47" i="9"/>
  <c r="CI47" i="9" s="1"/>
  <c r="BS47" i="9"/>
  <c r="BT47" i="9"/>
  <c r="AZ47" i="9"/>
  <c r="EA47" i="9"/>
  <c r="EB47" i="9"/>
  <c r="CM47" i="9"/>
  <c r="BC47" i="9"/>
  <c r="AP47" i="9"/>
  <c r="BX47" i="9"/>
  <c r="BI47" i="9"/>
  <c r="CA47" i="9"/>
  <c r="BQ47" i="9"/>
  <c r="DO47" i="9"/>
  <c r="CO47" i="9"/>
  <c r="BE47" i="9"/>
  <c r="AX47" i="9"/>
  <c r="AT47" i="9"/>
  <c r="CV47" i="9"/>
  <c r="CF47" i="9"/>
  <c r="DP47" i="9"/>
  <c r="BW47" i="9"/>
  <c r="DU47" i="9"/>
  <c r="DQ47" i="9"/>
  <c r="DF47" i="9"/>
  <c r="BV47" i="9"/>
  <c r="CC47" i="9"/>
  <c r="DM47" i="9"/>
  <c r="CG47" i="9"/>
  <c r="BR47" i="9"/>
  <c r="DR47" i="9"/>
  <c r="BY47" i="9"/>
  <c r="BZ47" i="9"/>
  <c r="BH47" i="9"/>
  <c r="AU47" i="9"/>
  <c r="EC47" i="9"/>
  <c r="DB47" i="9"/>
  <c r="AO47" i="9"/>
  <c r="AW47" i="9"/>
  <c r="BU47" i="9"/>
  <c r="DV47" i="9"/>
  <c r="BG47" i="9"/>
  <c r="BB47" i="9"/>
  <c r="CE47" i="9"/>
  <c r="BJ47" i="9"/>
  <c r="DG47" i="9"/>
  <c r="DZ47" i="9"/>
  <c r="BA47" i="9"/>
  <c r="BO47" i="9"/>
  <c r="DH47" i="9"/>
  <c r="AV47" i="9"/>
  <c r="CH47" i="9"/>
  <c r="AY47" i="9"/>
  <c r="AS47" i="9"/>
  <c r="DI47" i="9"/>
  <c r="DA47" i="9"/>
  <c r="BF47" i="9"/>
  <c r="BK47" i="9"/>
  <c r="CZ47" i="9"/>
  <c r="AQ47" i="9"/>
  <c r="EE47" i="9"/>
  <c r="CJ47" i="9"/>
  <c r="CN47" i="9"/>
  <c r="BD47" i="9"/>
  <c r="DN47" i="9"/>
  <c r="CB47" i="9"/>
  <c r="DW47" i="9"/>
  <c r="ED47" i="9"/>
  <c r="BL45" i="9"/>
  <c r="EF44" i="9"/>
  <c r="EM44" i="9" s="1"/>
  <c r="AN44" i="9"/>
  <c r="EY44" i="9"/>
  <c r="DE55" i="9"/>
  <c r="DD55" i="9"/>
  <c r="DS47" i="9"/>
  <c r="DT47" i="9"/>
  <c r="AR47" i="9"/>
  <c r="AR43" i="9"/>
  <c r="DT43" i="9"/>
  <c r="DS43" i="9"/>
  <c r="EW55" i="9"/>
  <c r="AR52" i="9"/>
  <c r="DS52" i="9"/>
  <c r="DT52" i="9"/>
  <c r="BL50" i="9"/>
  <c r="AN42" i="9"/>
  <c r="EY42" i="9"/>
  <c r="EF42" i="9"/>
  <c r="EQ42" i="9" s="1"/>
  <c r="EZ60" i="9"/>
  <c r="AM60" i="9"/>
  <c r="ES60" i="9"/>
  <c r="EV60" i="9"/>
  <c r="ET60" i="9"/>
  <c r="AN56" i="9"/>
  <c r="EF56" i="9"/>
  <c r="EM56" i="9" s="1"/>
  <c r="EY56" i="9"/>
  <c r="DS58" i="9"/>
  <c r="DT58" i="9"/>
  <c r="AR58" i="9"/>
  <c r="AN55" i="9"/>
  <c r="EY55" i="9"/>
  <c r="EF55" i="9"/>
  <c r="EJ55" i="9" s="1"/>
  <c r="EW43" i="9"/>
  <c r="AM51" i="9"/>
  <c r="EV51" i="9"/>
  <c r="EZ51" i="9"/>
  <c r="ET51" i="9"/>
  <c r="ES51" i="9"/>
  <c r="BN44" i="9"/>
  <c r="BM44" i="9"/>
  <c r="DX44" i="9"/>
  <c r="DY44" i="9"/>
  <c r="EW52" i="9"/>
  <c r="DE58" i="9"/>
  <c r="DD58" i="9"/>
  <c r="CK55" i="9"/>
  <c r="DT65" i="9"/>
  <c r="AR65" i="9"/>
  <c r="DS65" i="9"/>
  <c r="EF62" i="9"/>
  <c r="EJ62" i="9" s="1"/>
  <c r="EY62" i="9"/>
  <c r="AN62" i="9"/>
  <c r="EW62" i="9"/>
  <c r="BN64" i="9"/>
  <c r="DY64" i="9"/>
  <c r="BM64" i="9"/>
  <c r="DX64" i="9"/>
  <c r="CH44" i="9"/>
  <c r="BU44" i="9"/>
  <c r="BZ44" i="9"/>
  <c r="DZ44" i="9"/>
  <c r="AO44" i="9"/>
  <c r="DV44" i="9"/>
  <c r="EA44" i="9"/>
  <c r="EB44" i="9"/>
  <c r="DO44" i="9"/>
  <c r="CC44" i="9"/>
  <c r="CA44" i="9"/>
  <c r="BH44" i="9"/>
  <c r="AW44" i="9"/>
  <c r="AY44" i="9"/>
  <c r="AP44" i="9"/>
  <c r="BG44" i="9"/>
  <c r="BC44" i="9"/>
  <c r="DR44" i="9"/>
  <c r="DM44" i="9"/>
  <c r="BY44" i="9"/>
  <c r="BV44" i="9"/>
  <c r="AS44" i="9"/>
  <c r="EE44" i="9"/>
  <c r="ED44" i="9"/>
  <c r="BS44" i="9"/>
  <c r="BD44" i="9"/>
  <c r="BR44" i="9"/>
  <c r="DA44" i="9"/>
  <c r="CV44" i="9"/>
  <c r="BO44" i="9"/>
  <c r="CM44" i="9"/>
  <c r="DN44" i="9"/>
  <c r="DG44" i="9"/>
  <c r="AQ44" i="9"/>
  <c r="CO44" i="9"/>
  <c r="CZ44" i="9"/>
  <c r="CN44" i="9"/>
  <c r="BE44" i="9"/>
  <c r="BJ44" i="9"/>
  <c r="AZ44" i="9"/>
  <c r="CB44" i="9"/>
  <c r="DI44" i="9"/>
  <c r="DB44" i="9"/>
  <c r="EC44" i="9"/>
  <c r="BQ44" i="9"/>
  <c r="BT44" i="9"/>
  <c r="BK44" i="9"/>
  <c r="DP44" i="9"/>
  <c r="CJ44" i="9"/>
  <c r="CI44" i="9"/>
  <c r="DW44" i="9"/>
  <c r="BW44" i="9"/>
  <c r="CE44" i="9"/>
  <c r="AX44" i="9"/>
  <c r="AT44" i="9"/>
  <c r="AV44" i="9"/>
  <c r="CG44" i="9"/>
  <c r="CF44" i="9"/>
  <c r="BA44" i="9"/>
  <c r="AU44" i="9"/>
  <c r="BX44" i="9"/>
  <c r="DF44" i="9"/>
  <c r="DH44" i="9"/>
  <c r="BI44" i="9"/>
  <c r="BF44" i="9"/>
  <c r="DU44" i="9"/>
  <c r="DQ44" i="9"/>
  <c r="BB44" i="9"/>
  <c r="BW59" i="9"/>
  <c r="AX59" i="9"/>
  <c r="BG59" i="9"/>
  <c r="BC59" i="9"/>
  <c r="BZ59" i="9"/>
  <c r="BI59" i="9"/>
  <c r="CF59" i="9"/>
  <c r="AT59" i="9"/>
  <c r="DN59" i="9"/>
  <c r="BA59" i="9"/>
  <c r="BV59" i="9"/>
  <c r="AO59" i="9"/>
  <c r="DM59" i="9"/>
  <c r="EE59" i="9"/>
  <c r="DZ59" i="9"/>
  <c r="EB59" i="9"/>
  <c r="DR59" i="9"/>
  <c r="BB59" i="9"/>
  <c r="BX59" i="9"/>
  <c r="BR59" i="9"/>
  <c r="BO59" i="9"/>
  <c r="DO59" i="9"/>
  <c r="CB59" i="9"/>
  <c r="AV59" i="9"/>
  <c r="DI59" i="9"/>
  <c r="AP59" i="9"/>
  <c r="BQ59" i="9"/>
  <c r="CA59" i="9"/>
  <c r="CO59" i="9"/>
  <c r="CE59" i="9"/>
  <c r="BY59" i="9"/>
  <c r="DW59" i="9"/>
  <c r="EC59" i="9"/>
  <c r="DU59" i="9"/>
  <c r="CM59" i="9"/>
  <c r="AQ59" i="9"/>
  <c r="CC59" i="9"/>
  <c r="AW59" i="9"/>
  <c r="BU59" i="9"/>
  <c r="BE59" i="9"/>
  <c r="DV59" i="9"/>
  <c r="AY59" i="9"/>
  <c r="BT59" i="9"/>
  <c r="CZ59" i="9"/>
  <c r="DG59" i="9"/>
  <c r="CG59" i="9"/>
  <c r="CV59" i="9"/>
  <c r="DA59" i="9"/>
  <c r="ED59" i="9"/>
  <c r="DQ59" i="9"/>
  <c r="BS59" i="9"/>
  <c r="DH59" i="9"/>
  <c r="DB59" i="9"/>
  <c r="BD59" i="9"/>
  <c r="DF59" i="9"/>
  <c r="CH59" i="9"/>
  <c r="AS59" i="9"/>
  <c r="AU59" i="9"/>
  <c r="BH59" i="9"/>
  <c r="AZ59" i="9"/>
  <c r="CN59" i="9"/>
  <c r="BK59" i="9"/>
  <c r="DP59" i="9"/>
  <c r="BF59" i="9"/>
  <c r="EA59" i="9"/>
  <c r="BJ59" i="9"/>
  <c r="BE52" i="9"/>
  <c r="AT52" i="9"/>
  <c r="CH52" i="9"/>
  <c r="BV52" i="9"/>
  <c r="CG52" i="9"/>
  <c r="DW52" i="9"/>
  <c r="BR52" i="9"/>
  <c r="DP52" i="9"/>
  <c r="DR52" i="9"/>
  <c r="AQ52" i="9"/>
  <c r="DH52" i="9"/>
  <c r="DO52" i="9"/>
  <c r="DN52" i="9"/>
  <c r="DM52" i="9"/>
  <c r="DZ52" i="9"/>
  <c r="EB52" i="9"/>
  <c r="DQ52" i="9"/>
  <c r="EE52" i="9"/>
  <c r="AV52" i="9"/>
  <c r="DU52" i="9"/>
  <c r="CE52" i="9"/>
  <c r="AY52" i="9"/>
  <c r="DB52" i="9"/>
  <c r="BT52" i="9"/>
  <c r="BC52" i="9"/>
  <c r="BX52" i="9"/>
  <c r="BI52" i="9"/>
  <c r="CB52" i="9"/>
  <c r="BY52" i="9"/>
  <c r="DF52" i="9"/>
  <c r="CO52" i="9"/>
  <c r="CV52" i="9"/>
  <c r="BK52" i="9"/>
  <c r="BO52" i="9"/>
  <c r="BF52" i="9"/>
  <c r="BU52" i="9"/>
  <c r="ED52" i="9"/>
  <c r="CA52" i="9"/>
  <c r="DA52" i="9"/>
  <c r="AZ52" i="9"/>
  <c r="EC52" i="9"/>
  <c r="BD52" i="9"/>
  <c r="AO52" i="9"/>
  <c r="BQ52" i="9"/>
  <c r="BH52" i="9"/>
  <c r="AS52" i="9"/>
  <c r="AX52" i="9"/>
  <c r="BB52" i="9"/>
  <c r="AW52" i="9"/>
  <c r="BG52" i="9"/>
  <c r="BZ52" i="9"/>
  <c r="CC52" i="9"/>
  <c r="BW52" i="9"/>
  <c r="AP52" i="9"/>
  <c r="BS52" i="9"/>
  <c r="BJ52" i="9"/>
  <c r="CF52" i="9"/>
  <c r="EA52" i="9"/>
  <c r="CM52" i="9"/>
  <c r="BA52" i="9"/>
  <c r="DG52" i="9"/>
  <c r="AU52" i="9"/>
  <c r="CN52" i="9"/>
  <c r="DV52" i="9"/>
  <c r="CZ52" i="9"/>
  <c r="DI52" i="9"/>
  <c r="CH50" i="9"/>
  <c r="AX50" i="9"/>
  <c r="AT50" i="9"/>
  <c r="BR50" i="9"/>
  <c r="BK50" i="9"/>
  <c r="BV50" i="9"/>
  <c r="CG50" i="9"/>
  <c r="DN50" i="9"/>
  <c r="BS50" i="9"/>
  <c r="EE50" i="9"/>
  <c r="DP50" i="9"/>
  <c r="BE50" i="9"/>
  <c r="CB50" i="9"/>
  <c r="ED50" i="9"/>
  <c r="AQ50" i="9"/>
  <c r="BZ50" i="9"/>
  <c r="BG50" i="9"/>
  <c r="EZ65" i="9"/>
  <c r="EV65" i="9"/>
  <c r="AM65" i="9"/>
  <c r="ET65" i="9"/>
  <c r="ES65" i="9"/>
  <c r="EF63" i="9"/>
  <c r="EK63" i="9" s="1"/>
  <c r="EY63" i="9"/>
  <c r="AN63" i="9"/>
  <c r="DE65" i="9"/>
  <c r="DD65" i="9"/>
  <c r="DF63" i="9"/>
  <c r="BX63" i="9"/>
  <c r="BI63" i="9"/>
  <c r="BW63" i="9"/>
  <c r="BZ63" i="9"/>
  <c r="CH63" i="9"/>
  <c r="BA63" i="9"/>
  <c r="BV63" i="9"/>
  <c r="CO63" i="9"/>
  <c r="CJ63" i="9"/>
  <c r="CV63" i="9"/>
  <c r="BE63" i="9"/>
  <c r="DI63" i="9"/>
  <c r="DR63" i="9"/>
  <c r="ED63" i="9"/>
  <c r="BS63" i="9"/>
  <c r="AS63" i="9"/>
  <c r="CC63" i="9"/>
  <c r="BQ63" i="9"/>
  <c r="AP63" i="9"/>
  <c r="CG63" i="9"/>
  <c r="CE63" i="9"/>
  <c r="DA63" i="9"/>
  <c r="CF63" i="9"/>
  <c r="AZ63" i="9"/>
  <c r="AU63" i="9"/>
  <c r="AO63" i="9"/>
  <c r="DV63" i="9"/>
  <c r="DN63" i="9"/>
  <c r="EC63" i="9"/>
  <c r="DO63" i="9"/>
  <c r="AW63" i="9"/>
  <c r="AY63" i="9"/>
  <c r="DB63" i="9"/>
  <c r="CZ63" i="9"/>
  <c r="DW63" i="9"/>
  <c r="BO63" i="9"/>
  <c r="AV63" i="9"/>
  <c r="DH63" i="9"/>
  <c r="EB63" i="9"/>
  <c r="DU63" i="9"/>
  <c r="BD63" i="9"/>
  <c r="BB63" i="9"/>
  <c r="AT63" i="9"/>
  <c r="AQ63" i="9"/>
  <c r="BG63" i="9"/>
  <c r="BY63" i="9"/>
  <c r="EA63" i="9"/>
  <c r="CN63" i="9"/>
  <c r="BJ63" i="9"/>
  <c r="BT63" i="9"/>
  <c r="DP63" i="9"/>
  <c r="CB63" i="9"/>
  <c r="BF63" i="9"/>
  <c r="AX63" i="9"/>
  <c r="EE63" i="9"/>
  <c r="CM63" i="9"/>
  <c r="BU63" i="9"/>
  <c r="DM63" i="9"/>
  <c r="DQ63" i="9"/>
  <c r="BC63" i="9"/>
  <c r="DG63" i="9"/>
  <c r="DZ63" i="9"/>
  <c r="BH63" i="9"/>
  <c r="BK63" i="9"/>
  <c r="CA63" i="9"/>
  <c r="BR63" i="9"/>
  <c r="CI63" i="9"/>
  <c r="CC54" i="9"/>
  <c r="BE54" i="9"/>
  <c r="BJ54" i="9"/>
  <c r="EA54" i="9"/>
  <c r="DB54" i="9"/>
  <c r="AZ54" i="9"/>
  <c r="EE54" i="9"/>
  <c r="EC54" i="9"/>
  <c r="CH54" i="9"/>
  <c r="DZ54" i="9"/>
  <c r="DR54" i="9"/>
  <c r="AW54" i="9"/>
  <c r="CA54" i="9"/>
  <c r="BV54" i="9"/>
  <c r="BO54" i="9"/>
  <c r="CO54" i="9"/>
  <c r="AQ54" i="9"/>
  <c r="DV54" i="9"/>
  <c r="AP54" i="9"/>
  <c r="CF54" i="9"/>
  <c r="BQ54" i="9"/>
  <c r="EB54" i="9"/>
  <c r="DG54" i="9"/>
  <c r="BR54" i="9"/>
  <c r="BB54" i="9"/>
  <c r="AO54" i="9"/>
  <c r="DW54" i="9"/>
  <c r="CG54" i="9"/>
  <c r="AT54" i="9"/>
  <c r="BX54" i="9"/>
  <c r="DM54" i="9"/>
  <c r="AY54" i="9"/>
  <c r="CM54" i="9"/>
  <c r="BT54" i="9"/>
  <c r="BA54" i="9"/>
  <c r="CB54" i="9"/>
  <c r="BU54" i="9"/>
  <c r="DQ54" i="9"/>
  <c r="DU54" i="9"/>
  <c r="DF54" i="9"/>
  <c r="BH54" i="9"/>
  <c r="ED54" i="9"/>
  <c r="CN54" i="9"/>
  <c r="CZ54" i="9"/>
  <c r="AX54" i="9"/>
  <c r="CE54" i="9"/>
  <c r="BC54" i="9"/>
  <c r="DO54" i="9"/>
  <c r="DP54" i="9"/>
  <c r="CI54" i="9"/>
  <c r="CJ54" i="9"/>
  <c r="CV54" i="9"/>
  <c r="BF54" i="9"/>
  <c r="BY54" i="9"/>
  <c r="BZ54" i="9"/>
  <c r="AS54" i="9"/>
  <c r="DI54" i="9"/>
  <c r="DH54" i="9"/>
  <c r="AU54" i="9"/>
  <c r="AV54" i="9"/>
  <c r="BS54" i="9"/>
  <c r="BG54" i="9"/>
  <c r="BI54" i="9"/>
  <c r="DA54" i="9"/>
  <c r="BD54" i="9"/>
  <c r="DN54" i="9"/>
  <c r="BK54" i="9"/>
  <c r="BW54" i="9"/>
  <c r="BA43" i="9"/>
  <c r="AZ43" i="9"/>
  <c r="BQ43" i="9"/>
  <c r="AP43" i="9"/>
  <c r="DW43" i="9"/>
  <c r="CB43" i="9"/>
  <c r="CF43" i="9"/>
  <c r="DO43" i="9"/>
  <c r="BR43" i="9"/>
  <c r="BV43" i="9"/>
  <c r="BY43" i="9"/>
  <c r="AW43" i="9"/>
  <c r="CJ43" i="9"/>
  <c r="EB43" i="9"/>
  <c r="AY43" i="9"/>
  <c r="BG43" i="9"/>
  <c r="BH43" i="9"/>
  <c r="CZ43" i="9"/>
  <c r="CA43" i="9"/>
  <c r="BU43" i="9"/>
  <c r="AV43" i="9"/>
  <c r="DA43" i="9"/>
  <c r="EC43" i="9"/>
  <c r="ED43" i="9"/>
  <c r="BB43" i="9"/>
  <c r="CO43" i="9"/>
  <c r="BT43" i="9"/>
  <c r="DU43" i="9"/>
  <c r="BE43" i="9"/>
  <c r="DZ43" i="9"/>
  <c r="DB43" i="9"/>
  <c r="CE43" i="9"/>
  <c r="CM43" i="9"/>
  <c r="CI43" i="9"/>
  <c r="EE43" i="9"/>
  <c r="DP43" i="9"/>
  <c r="AU43" i="9"/>
  <c r="AO43" i="9"/>
  <c r="BI43" i="9"/>
  <c r="BX43" i="9"/>
  <c r="CH43" i="9"/>
  <c r="DG43" i="9"/>
  <c r="CG43" i="9"/>
  <c r="CV43" i="9"/>
  <c r="DM43" i="9"/>
  <c r="DH43" i="9"/>
  <c r="DV43" i="9"/>
  <c r="AS43" i="9"/>
  <c r="AX43" i="9"/>
  <c r="BO43" i="9"/>
  <c r="BS43" i="9"/>
  <c r="DR43" i="9"/>
  <c r="BZ43" i="9"/>
  <c r="DI43" i="9"/>
  <c r="EA43" i="9"/>
  <c r="CN43" i="9"/>
  <c r="BJ43" i="9"/>
  <c r="CC43" i="9"/>
  <c r="BC43" i="9"/>
  <c r="BW43" i="9"/>
  <c r="AQ43" i="9"/>
  <c r="BD43" i="9"/>
  <c r="DN43" i="9"/>
  <c r="BF43" i="9"/>
  <c r="DQ43" i="9"/>
  <c r="BK43" i="9"/>
  <c r="AT43" i="9"/>
  <c r="DF43" i="9"/>
  <c r="CW54" i="9"/>
  <c r="CX54" i="9"/>
  <c r="CW51" i="9"/>
  <c r="CX51" i="9"/>
  <c r="DS61" i="9"/>
  <c r="DT61" i="9"/>
  <c r="AR61" i="9"/>
  <c r="EW57" i="9"/>
  <c r="CX50" i="9"/>
  <c r="CW50" i="9"/>
  <c r="DT53" i="9"/>
  <c r="DS53" i="9"/>
  <c r="AR53" i="9"/>
  <c r="EY59" i="9"/>
  <c r="EF59" i="9"/>
  <c r="EM59" i="9" s="1"/>
  <c r="AN59" i="9"/>
  <c r="CX55" i="9"/>
  <c r="CW55" i="9"/>
  <c r="BN47" i="9"/>
  <c r="DX47" i="9"/>
  <c r="BM47" i="9"/>
  <c r="DY47" i="9"/>
  <c r="CK57" i="9"/>
  <c r="CJ57" i="9" s="1"/>
  <c r="DT51" i="9"/>
  <c r="DS51" i="9"/>
  <c r="AR51" i="9"/>
  <c r="DD44" i="9"/>
  <c r="DE44" i="9"/>
  <c r="DY51" i="9"/>
  <c r="BN51" i="9"/>
  <c r="BM51" i="9"/>
  <c r="DX51" i="9"/>
  <c r="CX44" i="9"/>
  <c r="CW44" i="9"/>
  <c r="BM45" i="9"/>
  <c r="DY45" i="9"/>
  <c r="DX45" i="9"/>
  <c r="BN45" i="9"/>
  <c r="AR59" i="9"/>
  <c r="DT59" i="9"/>
  <c r="DS59" i="9"/>
  <c r="CX52" i="9"/>
  <c r="CW52" i="9"/>
  <c r="CK48" i="9"/>
  <c r="CJ48" i="9" s="1"/>
  <c r="BL61" i="9"/>
  <c r="BN46" i="9"/>
  <c r="DY46" i="9"/>
  <c r="DX46" i="9"/>
  <c r="BM46" i="9"/>
  <c r="BM58" i="9"/>
  <c r="BN58" i="9"/>
  <c r="DY58" i="9"/>
  <c r="DX58" i="9"/>
  <c r="CW59" i="9"/>
  <c r="CX59" i="9"/>
  <c r="ES47" i="9"/>
  <c r="EV47" i="9"/>
  <c r="EZ47" i="9"/>
  <c r="ET47" i="9"/>
  <c r="AM47" i="9"/>
  <c r="ES43" i="9"/>
  <c r="ET43" i="9"/>
  <c r="EV43" i="9"/>
  <c r="EZ43" i="9"/>
  <c r="AM43" i="9"/>
  <c r="EF58" i="9"/>
  <c r="EM58" i="9" s="1"/>
  <c r="AN58" i="9"/>
  <c r="EY58" i="9"/>
  <c r="EW50" i="9"/>
  <c r="AR42" i="9"/>
  <c r="DS42" i="9"/>
  <c r="DT42" i="9"/>
  <c r="DD48" i="9"/>
  <c r="DE48" i="9"/>
  <c r="AZ42" i="9"/>
  <c r="BD42" i="9"/>
  <c r="CB42" i="9"/>
  <c r="CV42" i="9"/>
  <c r="DG42" i="9"/>
  <c r="AU42" i="9"/>
  <c r="BS42" i="9"/>
  <c r="CZ42" i="9"/>
  <c r="DM42" i="9"/>
  <c r="DR42" i="9"/>
  <c r="CH42" i="9"/>
  <c r="BF42" i="9"/>
  <c r="BR42" i="9"/>
  <c r="CG42" i="9"/>
  <c r="DO42" i="9"/>
  <c r="BI42" i="9"/>
  <c r="CJ42" i="9"/>
  <c r="BK42" i="9"/>
  <c r="AY42" i="9"/>
  <c r="CA42" i="9"/>
  <c r="DU42" i="9"/>
  <c r="EB42" i="9"/>
  <c r="DH42" i="9"/>
  <c r="BT42" i="9"/>
  <c r="AP42" i="9"/>
  <c r="BV42" i="9"/>
  <c r="CO42" i="9"/>
  <c r="BJ42" i="9"/>
  <c r="DV42" i="9"/>
  <c r="DW42" i="9"/>
  <c r="AX42" i="9"/>
  <c r="BQ42" i="9"/>
  <c r="DZ42" i="9"/>
  <c r="AS42" i="9"/>
  <c r="BY42" i="9"/>
  <c r="BC42" i="9"/>
  <c r="BG42" i="9"/>
  <c r="BX42" i="9"/>
  <c r="AQ42" i="9"/>
  <c r="BZ42" i="9"/>
  <c r="DQ42" i="9"/>
  <c r="AO42" i="9"/>
  <c r="CN42" i="9"/>
  <c r="EA42" i="9"/>
  <c r="BA42" i="9"/>
  <c r="DB42" i="9"/>
  <c r="DI42" i="9"/>
  <c r="CI42" i="9"/>
  <c r="DP42" i="9"/>
  <c r="BW42" i="9"/>
  <c r="BB42" i="9"/>
  <c r="DA42" i="9"/>
  <c r="DN42" i="9"/>
  <c r="EE42" i="9"/>
  <c r="BE42" i="9"/>
  <c r="CF42" i="9"/>
  <c r="BH42" i="9"/>
  <c r="CM42" i="9"/>
  <c r="DF42" i="9"/>
  <c r="AT42" i="9"/>
  <c r="ED42" i="9"/>
  <c r="CC42" i="9"/>
  <c r="CE42" i="9"/>
  <c r="BO42" i="9"/>
  <c r="EC42" i="9"/>
  <c r="AV42" i="9"/>
  <c r="BU42" i="9"/>
  <c r="AW42" i="9"/>
  <c r="DY63" i="9"/>
  <c r="CK59" i="9"/>
  <c r="CJ59" i="9" s="1"/>
  <c r="AN47" i="9"/>
  <c r="EY47" i="9"/>
  <c r="EF47" i="9"/>
  <c r="EM47" i="9" s="1"/>
  <c r="BL55" i="9"/>
  <c r="EW42" i="9"/>
  <c r="EY48" i="9"/>
  <c r="AN48" i="9"/>
  <c r="EF48" i="9"/>
  <c r="EM48" i="9" s="1"/>
  <c r="BM54" i="9"/>
  <c r="BN54" i="9"/>
  <c r="DY54" i="9"/>
  <c r="DX54" i="9"/>
  <c r="ET52" i="9"/>
  <c r="EZ52" i="9"/>
  <c r="ES52" i="9"/>
  <c r="EV52" i="9"/>
  <c r="AM52" i="9"/>
  <c r="CW49" i="9"/>
  <c r="CX49" i="9"/>
  <c r="CW64" i="9"/>
  <c r="CX64" i="9"/>
  <c r="CK63" i="9"/>
  <c r="ES64" i="9"/>
  <c r="AM64" i="9"/>
  <c r="ET64" i="9"/>
  <c r="EV64" i="9"/>
  <c r="EZ64" i="9"/>
  <c r="CX65" i="9"/>
  <c r="CW65" i="9"/>
  <c r="EW63" i="9"/>
  <c r="DF50" i="9"/>
  <c r="CA50" i="9"/>
  <c r="AO50" i="9"/>
  <c r="CO50" i="9"/>
  <c r="CZ50" i="9"/>
  <c r="DO50" i="9"/>
  <c r="DZ50" i="9"/>
  <c r="DM50" i="9"/>
  <c r="BO50" i="9"/>
  <c r="DQ50" i="9"/>
  <c r="AW50" i="9"/>
  <c r="DI50" i="9"/>
  <c r="CC50" i="9"/>
  <c r="BH50" i="9"/>
  <c r="BQ50" i="9"/>
  <c r="AS50" i="9"/>
  <c r="DW50" i="9"/>
  <c r="AO49" i="9"/>
  <c r="DI49" i="9"/>
  <c r="BE49" i="9"/>
  <c r="AW49" i="9"/>
  <c r="BI49" i="9"/>
  <c r="CZ49" i="9"/>
  <c r="BJ49" i="9"/>
  <c r="AY49" i="9"/>
  <c r="EB49" i="9"/>
  <c r="AP49" i="9"/>
  <c r="BC49" i="9"/>
  <c r="BY49" i="9"/>
  <c r="EE49" i="9"/>
  <c r="DU49" i="9"/>
  <c r="CM49" i="9"/>
  <c r="BA49" i="9"/>
  <c r="BT49" i="9"/>
  <c r="BH49" i="9"/>
  <c r="DV49" i="9"/>
  <c r="DZ49" i="9"/>
  <c r="CB49" i="9"/>
  <c r="BQ49" i="9"/>
  <c r="DF49" i="9"/>
  <c r="CE49" i="9"/>
  <c r="BX49" i="9"/>
  <c r="BV49" i="9"/>
  <c r="CA49" i="9"/>
  <c r="BB49" i="9"/>
  <c r="BK49" i="9"/>
  <c r="AV49" i="9"/>
  <c r="AU49" i="9"/>
  <c r="DR49" i="9"/>
  <c r="DQ49" i="9"/>
  <c r="DH49" i="9"/>
  <c r="CH49" i="9"/>
  <c r="DN49" i="9"/>
  <c r="BW49" i="9"/>
  <c r="BG49" i="9"/>
  <c r="AQ49" i="9"/>
  <c r="DO49" i="9"/>
  <c r="AS49" i="9"/>
  <c r="DA49" i="9"/>
  <c r="ED49" i="9"/>
  <c r="BU49" i="9"/>
  <c r="EA49" i="9"/>
  <c r="CG49" i="9"/>
  <c r="EC49" i="9"/>
  <c r="DG49" i="9"/>
  <c r="BS49" i="9"/>
  <c r="AZ49" i="9"/>
  <c r="DM49" i="9"/>
  <c r="BR49" i="9"/>
  <c r="BD49" i="9"/>
  <c r="DP49" i="9"/>
  <c r="CF49" i="9"/>
  <c r="DB49" i="9"/>
  <c r="BF49" i="9"/>
  <c r="AT49" i="9"/>
  <c r="BZ49" i="9"/>
  <c r="DW49" i="9"/>
  <c r="CC49" i="9"/>
  <c r="CN49" i="9"/>
  <c r="BO49" i="9"/>
  <c r="CO49" i="9"/>
  <c r="CV49" i="9"/>
  <c r="AX49" i="9"/>
  <c r="BL62" i="9"/>
  <c r="BH56" i="9"/>
  <c r="BT56" i="9"/>
  <c r="AS56" i="9"/>
  <c r="BB56" i="9"/>
  <c r="CZ56" i="9"/>
  <c r="BI56" i="9"/>
  <c r="DB56" i="9"/>
  <c r="BG56" i="9"/>
  <c r="DR56" i="9"/>
  <c r="DN56" i="9"/>
  <c r="CA56" i="9"/>
  <c r="DZ56" i="9"/>
  <c r="DG56" i="9"/>
  <c r="BJ56" i="9"/>
  <c r="AP56" i="9"/>
  <c r="BZ56" i="9"/>
  <c r="CG56" i="9"/>
  <c r="BY56" i="9"/>
  <c r="CH56" i="9"/>
  <c r="AX56" i="9"/>
  <c r="BD56" i="9"/>
  <c r="DV56" i="9"/>
  <c r="CC56" i="9"/>
  <c r="AV56" i="9"/>
  <c r="BU56" i="9"/>
  <c r="AU56" i="9"/>
  <c r="EB56" i="9"/>
  <c r="AT56" i="9"/>
  <c r="BO56" i="9"/>
  <c r="DF56" i="9"/>
  <c r="BX56" i="9"/>
  <c r="BS56" i="9"/>
  <c r="DW56" i="9"/>
  <c r="CN56" i="9"/>
  <c r="AW56" i="9"/>
  <c r="DQ56" i="9"/>
  <c r="DH56" i="9"/>
  <c r="CV56" i="9"/>
  <c r="AY56" i="9"/>
  <c r="AO56" i="9"/>
  <c r="BE56" i="9"/>
  <c r="EE56" i="9"/>
  <c r="BA56" i="9"/>
  <c r="EA56" i="9"/>
  <c r="AQ56" i="9"/>
  <c r="AZ56" i="9"/>
  <c r="DM56" i="9"/>
  <c r="CE56" i="9"/>
  <c r="ED56" i="9"/>
  <c r="DA56" i="9"/>
  <c r="CJ56" i="9"/>
  <c r="BV56" i="9"/>
  <c r="BQ56" i="9"/>
  <c r="BW56" i="9"/>
  <c r="BC56" i="9"/>
  <c r="DI56" i="9"/>
  <c r="BK56" i="9"/>
  <c r="CF56" i="9"/>
  <c r="CI56" i="9"/>
  <c r="BR56" i="9"/>
  <c r="DP56" i="9"/>
  <c r="CM56" i="9"/>
  <c r="BF56" i="9"/>
  <c r="DU56" i="9"/>
  <c r="CO56" i="9"/>
  <c r="DO56" i="9"/>
  <c r="CB56" i="9"/>
  <c r="EC56" i="9"/>
  <c r="BL63" i="9"/>
  <c r="DG57" i="9"/>
  <c r="BV57" i="9"/>
  <c r="CZ57" i="9"/>
  <c r="CA57" i="9"/>
  <c r="EC57" i="9"/>
  <c r="AU57" i="9"/>
  <c r="CE57" i="9"/>
  <c r="EB57" i="9"/>
  <c r="DU57" i="9"/>
  <c r="BW57" i="9"/>
  <c r="BI57" i="9"/>
  <c r="DM57" i="9"/>
  <c r="AW57" i="9"/>
  <c r="ED57" i="9"/>
  <c r="BA57" i="9"/>
  <c r="CM57" i="9"/>
  <c r="CH57" i="9"/>
  <c r="DV57" i="9"/>
  <c r="BT57" i="9"/>
  <c r="AZ57" i="9"/>
  <c r="BZ57" i="9"/>
  <c r="AV57" i="9"/>
  <c r="DO57" i="9"/>
  <c r="CC57" i="9"/>
  <c r="EA57" i="9"/>
  <c r="DN57" i="9"/>
  <c r="BU57" i="9"/>
  <c r="BX57" i="9"/>
  <c r="BY57" i="9"/>
  <c r="AY57" i="9"/>
  <c r="BF57" i="9"/>
  <c r="CV57" i="9"/>
  <c r="BO57" i="9"/>
  <c r="BG57" i="9"/>
  <c r="DB57" i="9"/>
  <c r="DI57" i="9"/>
  <c r="BS57" i="9"/>
  <c r="CO57" i="9"/>
  <c r="BH57" i="9"/>
  <c r="DA57" i="9"/>
  <c r="AT57" i="9"/>
  <c r="CB57" i="9"/>
  <c r="DW57" i="9"/>
  <c r="DP57" i="9"/>
  <c r="CN57" i="9"/>
  <c r="DH57" i="9"/>
  <c r="BE57" i="9"/>
  <c r="BJ57" i="9"/>
  <c r="AQ57" i="9"/>
  <c r="BB57" i="9"/>
  <c r="EE57" i="9"/>
  <c r="CG57" i="9"/>
  <c r="AO57" i="9"/>
  <c r="DF57" i="9"/>
  <c r="DZ57" i="9"/>
  <c r="DR57" i="9"/>
  <c r="CF57" i="9"/>
  <c r="BR57" i="9"/>
  <c r="AP57" i="9"/>
  <c r="AX57" i="9"/>
  <c r="BC57" i="9"/>
  <c r="AS57" i="9"/>
  <c r="BD57" i="9"/>
  <c r="BK57" i="9"/>
  <c r="DQ57" i="9"/>
  <c r="BQ57" i="9"/>
  <c r="DE62" i="9"/>
  <c r="DD62" i="9"/>
  <c r="EY65" i="9"/>
  <c r="AN65" i="9"/>
  <c r="EF65" i="9"/>
  <c r="ER65" i="9" s="1"/>
  <c r="EV53" i="9"/>
  <c r="EZ53" i="9"/>
  <c r="ES53" i="9"/>
  <c r="AM53" i="9"/>
  <c r="ET53" i="9"/>
  <c r="EW60" i="9"/>
  <c r="EW56" i="9"/>
  <c r="DE49" i="9"/>
  <c r="DD49" i="9"/>
  <c r="ES58" i="9"/>
  <c r="ET58" i="9"/>
  <c r="AM58" i="9"/>
  <c r="EV58" i="9"/>
  <c r="EZ58" i="9"/>
  <c r="DS46" i="9"/>
  <c r="AR46" i="9"/>
  <c r="DT46" i="9"/>
  <c r="ET56" i="9"/>
  <c r="EV56" i="9"/>
  <c r="EZ56" i="9"/>
  <c r="AM56" i="9"/>
  <c r="ES56" i="9"/>
  <c r="CW53" i="9"/>
  <c r="CX53" i="9"/>
  <c r="EW47" i="9"/>
  <c r="EF64" i="9"/>
  <c r="EQ64" i="9" s="1"/>
  <c r="EY64" i="9"/>
  <c r="AN64" i="9"/>
  <c r="AR60" i="9"/>
  <c r="DS60" i="9"/>
  <c r="DT60" i="9"/>
  <c r="DY53" i="9"/>
  <c r="DX53" i="9"/>
  <c r="BM53" i="9"/>
  <c r="BN53" i="9"/>
  <c r="EW54" i="9"/>
  <c r="CW47" i="9"/>
  <c r="CX47" i="9"/>
  <c r="DE43" i="9"/>
  <c r="DD43" i="9"/>
  <c r="AR50" i="9"/>
  <c r="DS50" i="9"/>
  <c r="DT50" i="9"/>
  <c r="BL44" i="9"/>
  <c r="ES55" i="9"/>
  <c r="ET55" i="9"/>
  <c r="EV55" i="9"/>
  <c r="EZ55" i="9"/>
  <c r="AM55" i="9"/>
  <c r="DE51" i="9"/>
  <c r="DD51" i="9"/>
  <c r="DE60" i="9"/>
  <c r="DD60" i="9"/>
  <c r="CW57" i="9"/>
  <c r="CX57" i="9"/>
  <c r="EW51" i="9"/>
  <c r="AR48" i="9"/>
  <c r="DT48" i="9"/>
  <c r="DS48" i="9"/>
  <c r="BL46" i="9"/>
  <c r="EY43" i="9"/>
  <c r="EF43" i="9"/>
  <c r="EM43" i="9" s="1"/>
  <c r="AN43" i="9"/>
  <c r="CJ65" i="9"/>
  <c r="DT64" i="9"/>
  <c r="DS64" i="9"/>
  <c r="AR64" i="9"/>
  <c r="CX63" i="9"/>
  <c r="CW63" i="9"/>
  <c r="EV62" i="9"/>
  <c r="EZ62" i="9"/>
  <c r="ET62" i="9"/>
  <c r="ES62" i="9"/>
  <c r="AM62" i="9"/>
  <c r="AN50" i="9"/>
  <c r="EF50" i="9"/>
  <c r="EY50" i="9"/>
  <c r="BM49" i="9"/>
  <c r="BN49" i="9"/>
  <c r="DY49" i="9"/>
  <c r="DX49" i="9"/>
  <c r="AN46" i="9"/>
  <c r="EF46" i="9"/>
  <c r="EQ46" i="9" s="1"/>
  <c r="EY46" i="9"/>
  <c r="AM42" i="9"/>
  <c r="ES42" i="9"/>
  <c r="EZ42" i="9"/>
  <c r="EV42" i="9"/>
  <c r="ET42" i="9"/>
  <c r="CX61" i="9"/>
  <c r="CW61" i="9"/>
  <c r="ET46" i="9"/>
  <c r="EV46" i="9"/>
  <c r="ES46" i="9"/>
  <c r="AM46" i="9"/>
  <c r="EZ46" i="9"/>
  <c r="CW48" i="9"/>
  <c r="CX48" i="9"/>
  <c r="CK58" i="9"/>
  <c r="CJ58" i="9" s="1"/>
  <c r="EF51" i="9"/>
  <c r="EK51" i="9" s="1"/>
  <c r="EY51" i="9"/>
  <c r="AN51" i="9"/>
  <c r="BL60" i="9"/>
  <c r="EY57" i="9"/>
  <c r="AN57" i="9"/>
  <c r="EF57" i="9"/>
  <c r="EM57" i="9" s="1"/>
  <c r="DE54" i="9"/>
  <c r="DD54" i="9"/>
  <c r="CK51" i="9"/>
  <c r="CI51" i="9" s="1"/>
  <c r="BM42" i="9"/>
  <c r="BN42" i="9"/>
  <c r="DX42" i="9"/>
  <c r="DY42" i="9"/>
  <c r="DI62" i="9"/>
  <c r="BB62" i="9"/>
  <c r="BO62" i="9"/>
  <c r="EE62" i="9"/>
  <c r="AS62" i="9"/>
  <c r="CV62" i="9"/>
  <c r="CO62" i="9"/>
  <c r="AY62" i="9"/>
  <c r="DA62" i="9"/>
  <c r="AZ62" i="9"/>
  <c r="BA62" i="9"/>
  <c r="CM62" i="9"/>
  <c r="BC62" i="9"/>
  <c r="BW62" i="9"/>
  <c r="BV62" i="9"/>
  <c r="EA62" i="9"/>
  <c r="DN62" i="9"/>
  <c r="DH62" i="9"/>
  <c r="BU62" i="9"/>
  <c r="BE62" i="9"/>
  <c r="DB62" i="9"/>
  <c r="CH62" i="9"/>
  <c r="AV62" i="9"/>
  <c r="BQ62" i="9"/>
  <c r="BS62" i="9"/>
  <c r="BF62" i="9"/>
  <c r="EC62" i="9"/>
  <c r="CF62" i="9"/>
  <c r="EB62" i="9"/>
  <c r="AP62" i="9"/>
  <c r="CG62" i="9"/>
  <c r="AW62" i="9"/>
  <c r="CJ62" i="9"/>
  <c r="BT62" i="9"/>
  <c r="DU62" i="9"/>
  <c r="DM62" i="9"/>
  <c r="CI62" i="9"/>
  <c r="CC62" i="9"/>
  <c r="AT62" i="9"/>
  <c r="CB62" i="9"/>
  <c r="AQ62" i="9"/>
  <c r="BJ62" i="9"/>
  <c r="DZ62" i="9"/>
  <c r="DV62" i="9"/>
  <c r="DO62" i="9"/>
  <c r="AO62" i="9"/>
  <c r="BX62" i="9"/>
  <c r="ED62" i="9"/>
  <c r="BK62" i="9"/>
  <c r="BD62" i="9"/>
  <c r="CE62" i="9"/>
  <c r="DR62" i="9"/>
  <c r="DG62" i="9"/>
  <c r="AX62" i="9"/>
  <c r="CZ62" i="9"/>
  <c r="BR62" i="9"/>
  <c r="DQ62" i="9"/>
  <c r="BZ62" i="9"/>
  <c r="CA62" i="9"/>
  <c r="DW62" i="9"/>
  <c r="DP62" i="9"/>
  <c r="BI62" i="9"/>
  <c r="CN62" i="9"/>
  <c r="BH62" i="9"/>
  <c r="DF62" i="9"/>
  <c r="AU62" i="9"/>
  <c r="BY62" i="9"/>
  <c r="BG62" i="9"/>
  <c r="DY59" i="9"/>
  <c r="BM59" i="9"/>
  <c r="BN59" i="9"/>
  <c r="DX59" i="9"/>
  <c r="DY60" i="9"/>
  <c r="BM60" i="9"/>
  <c r="BN60" i="9"/>
  <c r="DX60" i="9"/>
  <c r="DE57" i="9"/>
  <c r="DD57" i="9"/>
  <c r="AR57" i="9"/>
  <c r="DT57" i="9"/>
  <c r="DS57" i="9"/>
  <c r="CK50" i="9"/>
  <c r="CI50" i="9" s="1"/>
  <c r="EZ61" i="9"/>
  <c r="ET61" i="9"/>
  <c r="AM61" i="9"/>
  <c r="EV61" i="9"/>
  <c r="ES61" i="9"/>
  <c r="CK49" i="9"/>
  <c r="CJ49" i="9" s="1"/>
  <c r="CW58" i="9"/>
  <c r="CX58" i="9"/>
  <c r="BL47" i="9"/>
  <c r="AR56" i="9"/>
  <c r="DS56" i="9"/>
  <c r="DT56" i="9"/>
  <c r="BL54" i="9"/>
  <c r="EW45" i="9"/>
  <c r="BN65" i="9"/>
  <c r="DY65" i="9"/>
  <c r="DX65" i="9"/>
  <c r="BM65" i="9"/>
  <c r="CK64" i="9"/>
  <c r="DE63" i="9"/>
  <c r="DD63" i="9"/>
  <c r="DS62" i="9"/>
  <c r="DT62" i="9"/>
  <c r="AR62" i="9"/>
  <c r="BF46" i="9"/>
  <c r="DU46" i="9"/>
  <c r="BI46" i="9"/>
  <c r="CG46" i="9"/>
  <c r="EE46" i="9"/>
  <c r="DH46" i="9"/>
  <c r="BT46" i="9"/>
  <c r="DN46" i="9"/>
  <c r="BX46" i="9"/>
  <c r="BK46" i="9"/>
  <c r="AY46" i="9"/>
  <c r="CV46" i="9"/>
  <c r="BW46" i="9"/>
  <c r="CE46" i="9"/>
  <c r="CF46" i="9"/>
  <c r="AQ46" i="9"/>
  <c r="DW46" i="9"/>
  <c r="CJ46" i="9"/>
  <c r="BD46" i="9"/>
  <c r="BA46" i="9"/>
  <c r="CC46" i="9"/>
  <c r="AS46" i="9"/>
  <c r="AV46" i="9"/>
  <c r="CO46" i="9"/>
  <c r="AX46" i="9"/>
  <c r="DZ46" i="9"/>
  <c r="AZ46" i="9"/>
  <c r="DM46" i="9"/>
  <c r="EC46" i="9"/>
  <c r="AO46" i="9"/>
  <c r="CM46" i="9"/>
  <c r="BZ46" i="9"/>
  <c r="AP46" i="9"/>
  <c r="DV46" i="9"/>
  <c r="CH46" i="9"/>
  <c r="CN46" i="9"/>
  <c r="AW46" i="9"/>
  <c r="BS46" i="9"/>
  <c r="DG46" i="9"/>
  <c r="BO46" i="9"/>
  <c r="BY46" i="9"/>
  <c r="DI46" i="9"/>
  <c r="EA46" i="9"/>
  <c r="CZ46" i="9"/>
  <c r="AU46" i="9"/>
  <c r="DR46" i="9"/>
  <c r="DF46" i="9"/>
  <c r="DP46" i="9"/>
  <c r="BB46" i="9"/>
  <c r="BH46" i="9"/>
  <c r="BV46" i="9"/>
  <c r="BC46" i="9"/>
  <c r="CB46" i="9"/>
  <c r="CI46" i="9"/>
  <c r="ED46" i="9"/>
  <c r="CA46" i="9"/>
  <c r="BG46" i="9"/>
  <c r="DQ46" i="9"/>
  <c r="BU46" i="9"/>
  <c r="BR46" i="9"/>
  <c r="BQ46" i="9"/>
  <c r="EB46" i="9"/>
  <c r="BJ46" i="9"/>
  <c r="DO46" i="9"/>
  <c r="DA46" i="9"/>
  <c r="DB46" i="9"/>
  <c r="AT46" i="9"/>
  <c r="BE46" i="9"/>
  <c r="CW62" i="9"/>
  <c r="CX62" i="9"/>
  <c r="DD64" i="9"/>
  <c r="DE64" i="9"/>
  <c r="CV50" i="9"/>
  <c r="DH50" i="9"/>
  <c r="BF50" i="9"/>
  <c r="DG50" i="9"/>
  <c r="CF50" i="9"/>
  <c r="EB50" i="9"/>
  <c r="DU50" i="9"/>
  <c r="CM50" i="9"/>
  <c r="AU50" i="9"/>
  <c r="CE50" i="9"/>
  <c r="EA50" i="9"/>
  <c r="AP50" i="9"/>
  <c r="EW65" i="9"/>
  <c r="EC61" i="9"/>
  <c r="DA61" i="9"/>
  <c r="ED61" i="9"/>
  <c r="DG61" i="9"/>
  <c r="BX61" i="9"/>
  <c r="BY61" i="9"/>
  <c r="CF61" i="9"/>
  <c r="DR61" i="9"/>
  <c r="AZ61" i="9"/>
  <c r="BW61" i="9"/>
  <c r="BH61" i="9"/>
  <c r="DB61" i="9"/>
  <c r="AT61" i="9"/>
  <c r="EA61" i="9"/>
  <c r="BR61" i="9"/>
  <c r="AO61" i="9"/>
  <c r="DO61" i="9"/>
  <c r="AU61" i="9"/>
  <c r="BG61" i="9"/>
  <c r="AP61" i="9"/>
  <c r="BQ61" i="9"/>
  <c r="CG61" i="9"/>
  <c r="DV61" i="9"/>
  <c r="DZ61" i="9"/>
  <c r="CV61" i="9"/>
  <c r="CC61" i="9"/>
  <c r="DM61" i="9"/>
  <c r="DP61" i="9"/>
  <c r="BT61" i="9"/>
  <c r="AS61" i="9"/>
  <c r="DW61" i="9"/>
  <c r="BJ61" i="9"/>
  <c r="BC61" i="9"/>
  <c r="BB61" i="9"/>
  <c r="AQ61" i="9"/>
  <c r="CA61" i="9"/>
  <c r="BO61" i="9"/>
  <c r="DN61" i="9"/>
  <c r="BA61" i="9"/>
  <c r="DQ61" i="9"/>
  <c r="BZ61" i="9"/>
  <c r="DF61" i="9"/>
  <c r="EE61" i="9"/>
  <c r="CE61" i="9"/>
  <c r="BE61" i="9"/>
  <c r="CB61" i="9"/>
  <c r="CN61" i="9"/>
  <c r="BF61" i="9"/>
  <c r="CJ61" i="9"/>
  <c r="DU61" i="9"/>
  <c r="CZ61" i="9"/>
  <c r="CO61" i="9"/>
  <c r="BK61" i="9"/>
  <c r="EB61" i="9"/>
  <c r="BU61" i="9"/>
  <c r="AV61" i="9"/>
  <c r="AY61" i="9"/>
  <c r="AW61" i="9"/>
  <c r="AX61" i="9"/>
  <c r="BD61" i="9"/>
  <c r="DH61" i="9"/>
  <c r="CM61" i="9"/>
  <c r="DI61" i="9"/>
  <c r="BS61" i="9"/>
  <c r="BI61" i="9"/>
  <c r="CI61" i="9"/>
  <c r="CH61" i="9"/>
  <c r="BV61" i="9"/>
  <c r="AW58" i="9"/>
  <c r="AS58" i="9"/>
  <c r="CF58" i="9"/>
  <c r="DI58" i="9"/>
  <c r="CM58" i="9"/>
  <c r="AU58" i="9"/>
  <c r="BH58" i="9"/>
  <c r="AO58" i="9"/>
  <c r="BI58" i="9"/>
  <c r="CH58" i="9"/>
  <c r="DO58" i="9"/>
  <c r="DB58" i="9"/>
  <c r="DQ58" i="9"/>
  <c r="EE58" i="9"/>
  <c r="DP58" i="9"/>
  <c r="CN58" i="9"/>
  <c r="BS58" i="9"/>
  <c r="DV58" i="9"/>
  <c r="BA58" i="9"/>
  <c r="AQ58" i="9"/>
  <c r="CZ58" i="9"/>
  <c r="DN58" i="9"/>
  <c r="CV58" i="9"/>
  <c r="AY58" i="9"/>
  <c r="BX58" i="9"/>
  <c r="CG58" i="9"/>
  <c r="AT58" i="9"/>
  <c r="BZ58" i="9"/>
  <c r="CB58" i="9"/>
  <c r="EB58" i="9"/>
  <c r="CI58" i="9"/>
  <c r="BW58" i="9"/>
  <c r="DH58" i="9"/>
  <c r="BY58" i="9"/>
  <c r="BF58" i="9"/>
  <c r="DW58" i="9"/>
  <c r="BJ58" i="9"/>
  <c r="DA58" i="9"/>
  <c r="BG58" i="9"/>
  <c r="DM58" i="9"/>
  <c r="BT58" i="9"/>
  <c r="DR58" i="9"/>
  <c r="BV58" i="9"/>
  <c r="DU58" i="9"/>
  <c r="BE58" i="9"/>
  <c r="BK58" i="9"/>
  <c r="BB58" i="9"/>
  <c r="AP58" i="9"/>
  <c r="CA58" i="9"/>
  <c r="CO58" i="9"/>
  <c r="DZ58" i="9"/>
  <c r="DF58" i="9"/>
  <c r="BO58" i="9"/>
  <c r="BU58" i="9"/>
  <c r="AZ58" i="9"/>
  <c r="DG58" i="9"/>
  <c r="BR58" i="9"/>
  <c r="EA58" i="9"/>
  <c r="AV58" i="9"/>
  <c r="CC58" i="9"/>
  <c r="BD58" i="9"/>
  <c r="BQ58" i="9"/>
  <c r="AX58" i="9"/>
  <c r="CE58" i="9"/>
  <c r="ED58" i="9"/>
  <c r="BC58" i="9"/>
  <c r="EC58" i="9"/>
  <c r="BA64" i="9"/>
  <c r="AY64" i="9"/>
  <c r="AQ64" i="9"/>
  <c r="CE64" i="9"/>
  <c r="DW64" i="9"/>
  <c r="EB64" i="9"/>
  <c r="CV64" i="9"/>
  <c r="CI64" i="9"/>
  <c r="BW64" i="9"/>
  <c r="EA64" i="9"/>
  <c r="EC64" i="9"/>
  <c r="DH64" i="9"/>
  <c r="BG64" i="9"/>
  <c r="DM64" i="9"/>
  <c r="CC64" i="9"/>
  <c r="DU64" i="9"/>
  <c r="BR64" i="9"/>
  <c r="DO64" i="9"/>
  <c r="BF64" i="9"/>
  <c r="AU64" i="9"/>
  <c r="CA64" i="9"/>
  <c r="BH64" i="9"/>
  <c r="EE64" i="9"/>
  <c r="DR64" i="9"/>
  <c r="DV64" i="9"/>
  <c r="AV64" i="9"/>
  <c r="BD64" i="9"/>
  <c r="DI64" i="9"/>
  <c r="BZ64" i="9"/>
  <c r="BT64" i="9"/>
  <c r="CF64" i="9"/>
  <c r="CJ64" i="9"/>
  <c r="CN64" i="9"/>
  <c r="BQ64" i="9"/>
  <c r="BO64" i="9"/>
  <c r="BV64" i="9"/>
  <c r="DF64" i="9"/>
  <c r="BJ64" i="9"/>
  <c r="DQ64" i="9"/>
  <c r="BI64" i="9"/>
  <c r="BB64" i="9"/>
  <c r="AZ64" i="9"/>
  <c r="DZ64" i="9"/>
  <c r="AP64" i="9"/>
  <c r="CO64" i="9"/>
  <c r="AW64" i="9"/>
  <c r="BY64" i="9"/>
  <c r="DP64" i="9"/>
  <c r="BS64" i="9"/>
  <c r="CG64" i="9"/>
  <c r="AT64" i="9"/>
  <c r="BK64" i="9"/>
  <c r="AO64" i="9"/>
  <c r="BX64" i="9"/>
  <c r="BC64" i="9"/>
  <c r="AX64" i="9"/>
  <c r="AS64" i="9"/>
  <c r="ED64" i="9"/>
  <c r="BU64" i="9"/>
  <c r="BE64" i="9"/>
  <c r="DA64" i="9"/>
  <c r="CB64" i="9"/>
  <c r="DB64" i="9"/>
  <c r="CZ64" i="9"/>
  <c r="CH64" i="9"/>
  <c r="DN64" i="9"/>
  <c r="DG64" i="9"/>
  <c r="CM64" i="9"/>
  <c r="EW59" i="9"/>
  <c r="BN55" i="9"/>
  <c r="DX55" i="9"/>
  <c r="BM55" i="9"/>
  <c r="DY55" i="9"/>
  <c r="EY52" i="9"/>
  <c r="EF52" i="9"/>
  <c r="EM52" i="9" s="1"/>
  <c r="AN52" i="9"/>
  <c r="EW49" i="9"/>
  <c r="DS45" i="9"/>
  <c r="DT45" i="9"/>
  <c r="AR45" i="9"/>
  <c r="DE61" i="9"/>
  <c r="DD61" i="9"/>
  <c r="AM44" i="9"/>
  <c r="EZ44" i="9"/>
  <c r="ES44" i="9"/>
  <c r="EV44" i="9"/>
  <c r="ET44" i="9"/>
  <c r="EA48" i="9"/>
  <c r="DF48" i="9"/>
  <c r="BH48" i="9"/>
  <c r="CM48" i="9"/>
  <c r="AV48" i="9"/>
  <c r="CG48" i="9"/>
  <c r="DV48" i="9"/>
  <c r="EE48" i="9"/>
  <c r="AT48" i="9"/>
  <c r="DA48" i="9"/>
  <c r="DM48" i="9"/>
  <c r="BI48" i="9"/>
  <c r="BR48" i="9"/>
  <c r="BO48" i="9"/>
  <c r="AO48" i="9"/>
  <c r="DO48" i="9"/>
  <c r="AS48" i="9"/>
  <c r="AP48" i="9"/>
  <c r="AZ48" i="9"/>
  <c r="AQ48" i="9"/>
  <c r="BX48" i="9"/>
  <c r="DI48" i="9"/>
  <c r="DQ48" i="9"/>
  <c r="DW48" i="9"/>
  <c r="AX48" i="9"/>
  <c r="BE48" i="9"/>
  <c r="BK48" i="9"/>
  <c r="CZ48" i="9"/>
  <c r="DB48" i="9"/>
  <c r="CI48" i="9"/>
  <c r="CF48" i="9"/>
  <c r="AY48" i="9"/>
  <c r="BY48" i="9"/>
  <c r="CN48" i="9"/>
  <c r="BA48" i="9"/>
  <c r="BF48" i="9"/>
  <c r="DR48" i="9"/>
  <c r="BJ48" i="9"/>
  <c r="DG48" i="9"/>
  <c r="AU48" i="9"/>
  <c r="BZ48" i="9"/>
  <c r="DH48" i="9"/>
  <c r="BU48" i="9"/>
  <c r="CO48" i="9"/>
  <c r="BQ48" i="9"/>
  <c r="BT48" i="9"/>
  <c r="BB48" i="9"/>
  <c r="CC48" i="9"/>
  <c r="BC48" i="9"/>
  <c r="BV48" i="9"/>
  <c r="BD48" i="9"/>
  <c r="CA48" i="9"/>
  <c r="DP48" i="9"/>
  <c r="BG48" i="9"/>
  <c r="AW48" i="9"/>
  <c r="CH48" i="9"/>
  <c r="CV48" i="9"/>
  <c r="DN48" i="9"/>
  <c r="EC48" i="9"/>
  <c r="DU48" i="9"/>
  <c r="BW48" i="9"/>
  <c r="ED48" i="9"/>
  <c r="DZ48" i="9"/>
  <c r="BS48" i="9"/>
  <c r="CB48" i="9"/>
  <c r="EB48" i="9"/>
  <c r="CE48" i="9"/>
  <c r="DB45" i="9"/>
  <c r="DG45" i="9"/>
  <c r="BC45" i="9"/>
  <c r="BV45" i="9"/>
  <c r="AP45" i="9"/>
  <c r="BG45" i="9"/>
  <c r="EE45" i="9"/>
  <c r="CZ45" i="9"/>
  <c r="DF45" i="9"/>
  <c r="AV45" i="9"/>
  <c r="BO45" i="9"/>
  <c r="BJ45" i="9"/>
  <c r="DU45" i="9"/>
  <c r="BH45" i="9"/>
  <c r="CO45" i="9"/>
  <c r="BI45" i="9"/>
  <c r="DN45" i="9"/>
  <c r="DZ45" i="9"/>
  <c r="DQ45" i="9"/>
  <c r="BK45" i="9"/>
  <c r="CA45" i="9"/>
  <c r="AX45" i="9"/>
  <c r="AU45" i="9"/>
  <c r="BE45" i="9"/>
  <c r="BY45" i="9"/>
  <c r="BQ45" i="9"/>
  <c r="AS45" i="9"/>
  <c r="EA45" i="9"/>
  <c r="DM45" i="9"/>
  <c r="BZ45" i="9"/>
  <c r="BX45" i="9"/>
  <c r="AQ45" i="9"/>
  <c r="DI45" i="9"/>
  <c r="AW45" i="9"/>
  <c r="BD45" i="9"/>
  <c r="AY45" i="9"/>
  <c r="CF45" i="9"/>
  <c r="BB45" i="9"/>
  <c r="BR45" i="9"/>
  <c r="DH45" i="9"/>
  <c r="CH45" i="9"/>
  <c r="CE45" i="9"/>
  <c r="DO45" i="9"/>
  <c r="BW45" i="9"/>
  <c r="EB45" i="9"/>
  <c r="AT45" i="9"/>
  <c r="DA45" i="9"/>
  <c r="BU45" i="9"/>
  <c r="DV45" i="9"/>
  <c r="CG45" i="9"/>
  <c r="CC45" i="9"/>
  <c r="BF45" i="9"/>
  <c r="CM45" i="9"/>
  <c r="AZ45" i="9"/>
  <c r="EC45" i="9"/>
  <c r="BT45" i="9"/>
  <c r="BA45" i="9"/>
  <c r="BS45" i="9"/>
  <c r="AO45" i="9"/>
  <c r="CN45" i="9"/>
  <c r="CB45" i="9"/>
  <c r="CV45" i="9"/>
  <c r="DP45" i="9"/>
  <c r="DW45" i="9"/>
  <c r="DR45" i="9"/>
  <c r="ED45" i="9"/>
  <c r="BM56" i="9"/>
  <c r="BN56" i="9"/>
  <c r="DX56" i="9"/>
  <c r="DY56" i="9"/>
  <c r="EV50" i="9"/>
  <c r="AM50" i="9"/>
  <c r="ET50" i="9"/>
  <c r="EZ50" i="9"/>
  <c r="ES50" i="9"/>
  <c r="CW42" i="9"/>
  <c r="CX42" i="9"/>
  <c r="EW53" i="9"/>
  <c r="CW46" i="9"/>
  <c r="CX46" i="9"/>
  <c r="EW48" i="9"/>
  <c r="BM57" i="9"/>
  <c r="BN57" i="9"/>
  <c r="DX57" i="9"/>
  <c r="DY57" i="9"/>
  <c r="AN54" i="9"/>
  <c r="EF54" i="9"/>
  <c r="ER54" i="9" s="1"/>
  <c r="EY54" i="9"/>
  <c r="EW46" i="9"/>
  <c r="DE42" i="9"/>
  <c r="DD42" i="9"/>
  <c r="DW60" i="9"/>
  <c r="DV60" i="9"/>
  <c r="BU60" i="9"/>
  <c r="DM60" i="9"/>
  <c r="ED60" i="9"/>
  <c r="DH60" i="9"/>
  <c r="AT60" i="9"/>
  <c r="DZ60" i="9"/>
  <c r="DR60" i="9"/>
  <c r="DG60" i="9"/>
  <c r="EE60" i="9"/>
  <c r="CM60" i="9"/>
  <c r="DO60" i="9"/>
  <c r="DB60" i="9"/>
  <c r="DU60" i="9"/>
  <c r="BE60" i="9"/>
  <c r="EC60" i="9"/>
  <c r="CZ60" i="9"/>
  <c r="BR60" i="9"/>
  <c r="BS60" i="9"/>
  <c r="BF60" i="9"/>
  <c r="BG60" i="9"/>
  <c r="BT60" i="9"/>
  <c r="BH60" i="9"/>
  <c r="BA60" i="9"/>
  <c r="DN60" i="9"/>
  <c r="CE60" i="9"/>
  <c r="CO60" i="9"/>
  <c r="DI60" i="9"/>
  <c r="BW60" i="9"/>
  <c r="BV60" i="9"/>
  <c r="CG60" i="9"/>
  <c r="AP60" i="9"/>
  <c r="CB60" i="9"/>
  <c r="DF60" i="9"/>
  <c r="DA60" i="9"/>
  <c r="CF60" i="9"/>
  <c r="AY60" i="9"/>
  <c r="EB60" i="9"/>
  <c r="BD60" i="9"/>
  <c r="BC60" i="9"/>
  <c r="AW60" i="9"/>
  <c r="BI60" i="9"/>
  <c r="AQ60" i="9"/>
  <c r="AS60" i="9"/>
  <c r="AU60" i="9"/>
  <c r="DP60" i="9"/>
  <c r="AX60" i="9"/>
  <c r="AZ60" i="9"/>
  <c r="DQ60" i="9"/>
  <c r="BZ60" i="9"/>
  <c r="CJ60" i="9"/>
  <c r="BO60" i="9"/>
  <c r="AV60" i="9"/>
  <c r="BX60" i="9"/>
  <c r="BB60" i="9"/>
  <c r="BK60" i="9"/>
  <c r="BY60" i="9"/>
  <c r="BQ60" i="9"/>
  <c r="BJ60" i="9"/>
  <c r="AO60" i="9"/>
  <c r="EA60" i="9"/>
  <c r="CN60" i="9"/>
  <c r="CI60" i="9"/>
  <c r="CV60" i="9"/>
  <c r="CC60" i="9"/>
  <c r="CA60" i="9"/>
  <c r="CH60" i="9"/>
  <c r="DT55" i="9"/>
  <c r="DS55" i="9"/>
  <c r="AR55" i="9"/>
  <c r="CX60" i="9"/>
  <c r="CW60" i="9"/>
  <c r="DE56" i="9"/>
  <c r="DD56" i="9"/>
  <c r="EY45" i="9"/>
  <c r="AN45" i="9"/>
  <c r="EF45" i="9"/>
  <c r="EM45" i="9" s="1"/>
  <c r="CW56" i="9"/>
  <c r="CX56" i="9"/>
  <c r="CK52" i="9"/>
  <c r="CJ52" i="9" s="1"/>
  <c r="BM48" i="9"/>
  <c r="BN48" i="9"/>
  <c r="DY48" i="9"/>
  <c r="DX48" i="9"/>
  <c r="EZ45" i="9"/>
  <c r="ES45" i="9"/>
  <c r="AM45" i="9"/>
  <c r="EV45" i="9"/>
  <c r="ET45" i="9"/>
  <c r="EW61" i="9"/>
  <c r="DE59" i="9"/>
  <c r="DD59" i="9"/>
  <c r="BN50" i="9"/>
  <c r="DY50" i="9"/>
  <c r="BM50" i="9"/>
  <c r="DX50" i="9"/>
  <c r="ET48" i="9"/>
  <c r="AM48" i="9"/>
  <c r="ES48" i="9"/>
  <c r="EZ48" i="9"/>
  <c r="EV48" i="9"/>
  <c r="BL42" i="9"/>
  <c r="CK62" i="9"/>
  <c r="EW58" i="9"/>
  <c r="EY60" i="9"/>
  <c r="AN60" i="9"/>
  <c r="EF60" i="9"/>
  <c r="EM60" i="9" s="1"/>
  <c r="BL43" i="9"/>
  <c r="EF61" i="9"/>
  <c r="EM61" i="9" s="1"/>
  <c r="EY61" i="9"/>
  <c r="AN61" i="9"/>
  <c r="DE53" i="9"/>
  <c r="DD53" i="9"/>
  <c r="DE52" i="9"/>
  <c r="DD52" i="9"/>
  <c r="EW44" i="9"/>
  <c r="DT49" i="9"/>
  <c r="AR49" i="9"/>
  <c r="DS49" i="9"/>
  <c r="BL59" i="9"/>
  <c r="AR44" i="9"/>
  <c r="DS44" i="9"/>
  <c r="DT44" i="9"/>
  <c r="AR63" i="9"/>
  <c r="DT63" i="9"/>
  <c r="DS63" i="9"/>
  <c r="CB55" i="9"/>
  <c r="EE55" i="9"/>
  <c r="DA55" i="9"/>
  <c r="DU55" i="9"/>
  <c r="DQ55" i="9"/>
  <c r="BK55" i="9"/>
  <c r="DI55" i="9"/>
  <c r="AZ55" i="9"/>
  <c r="AO55" i="9"/>
  <c r="BC55" i="9"/>
  <c r="DG55" i="9"/>
  <c r="CC55" i="9"/>
  <c r="AT55" i="9"/>
  <c r="DB55" i="9"/>
  <c r="DR55" i="9"/>
  <c r="ED55" i="9"/>
  <c r="AU55" i="9"/>
  <c r="AY55" i="9"/>
  <c r="AS55" i="9"/>
  <c r="CV55" i="9"/>
  <c r="AP55" i="9"/>
  <c r="DF55" i="9"/>
  <c r="BG55" i="9"/>
  <c r="BE55" i="9"/>
  <c r="CI55" i="9"/>
  <c r="BF55" i="9"/>
  <c r="AW55" i="9"/>
  <c r="DN55" i="9"/>
  <c r="BT55" i="9"/>
  <c r="DO55" i="9"/>
  <c r="BS55" i="9"/>
  <c r="CH55" i="9"/>
  <c r="BB55" i="9"/>
  <c r="DW55" i="9"/>
  <c r="BH55" i="9"/>
  <c r="BQ55" i="9"/>
  <c r="CA55" i="9"/>
  <c r="BV55" i="9"/>
  <c r="DV55" i="9"/>
  <c r="CM55" i="9"/>
  <c r="CN55" i="9"/>
  <c r="BI55" i="9"/>
  <c r="CG55" i="9"/>
  <c r="DZ55" i="9"/>
  <c r="BW55" i="9"/>
  <c r="DP55" i="9"/>
  <c r="BY55" i="9"/>
  <c r="BU55" i="9"/>
  <c r="EB55" i="9"/>
  <c r="EC55" i="9"/>
  <c r="AV55" i="9"/>
  <c r="CJ55" i="9"/>
  <c r="AX55" i="9"/>
  <c r="CE55" i="9"/>
  <c r="BD55" i="9"/>
  <c r="BA55" i="9"/>
  <c r="CF55" i="9"/>
  <c r="BJ55" i="9"/>
  <c r="AQ55" i="9"/>
  <c r="CO55" i="9"/>
  <c r="BZ55" i="9"/>
  <c r="EA55" i="9"/>
  <c r="BO55" i="9"/>
  <c r="DH55" i="9"/>
  <c r="DM55" i="9"/>
  <c r="CZ55" i="9"/>
  <c r="BR55" i="9"/>
  <c r="BX55" i="9"/>
  <c r="EV63" i="9"/>
  <c r="ET63" i="9"/>
  <c r="AM63" i="9"/>
  <c r="ES63" i="9"/>
  <c r="EZ63" i="9"/>
  <c r="DR50" i="9"/>
  <c r="DA50" i="9"/>
  <c r="BW50" i="9"/>
  <c r="AV50" i="9"/>
  <c r="BC50" i="9"/>
  <c r="BT50" i="9"/>
  <c r="BI50" i="9"/>
  <c r="BD50" i="9"/>
  <c r="BB50" i="9"/>
  <c r="EC50" i="9"/>
  <c r="CN50" i="9"/>
  <c r="AY50" i="9"/>
  <c r="BY50" i="9"/>
  <c r="BJ50" i="9"/>
  <c r="BX50" i="9"/>
  <c r="AZ50" i="9"/>
  <c r="BU50" i="9"/>
  <c r="DV50" i="9"/>
  <c r="DB50" i="9"/>
  <c r="EW64" i="9"/>
  <c r="AQ53" i="9"/>
  <c r="AO53" i="9"/>
  <c r="DV53" i="9"/>
  <c r="DQ53" i="9"/>
  <c r="DM53" i="9"/>
  <c r="BR53" i="9"/>
  <c r="CG53" i="9"/>
  <c r="CN53" i="9"/>
  <c r="DZ53" i="9"/>
  <c r="CV53" i="9"/>
  <c r="DI53" i="9"/>
  <c r="BV53" i="9"/>
  <c r="CO53" i="9"/>
  <c r="AS53" i="9"/>
  <c r="BW53" i="9"/>
  <c r="DW53" i="9"/>
  <c r="BU53" i="9"/>
  <c r="AV53" i="9"/>
  <c r="BY53" i="9"/>
  <c r="BT53" i="9"/>
  <c r="BG53" i="9"/>
  <c r="BC53" i="9"/>
  <c r="BD53" i="9"/>
  <c r="CA53" i="9"/>
  <c r="AW53" i="9"/>
  <c r="DF53" i="9"/>
  <c r="BB53" i="9"/>
  <c r="EE53" i="9"/>
  <c r="BK53" i="9"/>
  <c r="CZ53" i="9"/>
  <c r="BA53" i="9"/>
  <c r="DO53" i="9"/>
  <c r="AP53" i="9"/>
  <c r="BE53" i="9"/>
  <c r="AU53" i="9"/>
  <c r="DP53" i="9"/>
  <c r="AZ53" i="9"/>
  <c r="BO53" i="9"/>
  <c r="AT53" i="9"/>
  <c r="BZ53" i="9"/>
  <c r="BJ53" i="9"/>
  <c r="DA53" i="9"/>
  <c r="BI53" i="9"/>
  <c r="DG53" i="9"/>
  <c r="BF53" i="9"/>
  <c r="EB53" i="9"/>
  <c r="DH53" i="9"/>
  <c r="ED53" i="9"/>
  <c r="AX53" i="9"/>
  <c r="AY53" i="9"/>
  <c r="DR53" i="9"/>
  <c r="BH53" i="9"/>
  <c r="DN53" i="9"/>
  <c r="CM53" i="9"/>
  <c r="CB53" i="9"/>
  <c r="CC53" i="9"/>
  <c r="EA53" i="9"/>
  <c r="BX53" i="9"/>
  <c r="BQ53" i="9"/>
  <c r="CE53" i="9"/>
  <c r="CF53" i="9"/>
  <c r="DU53" i="9"/>
  <c r="BS53" i="9"/>
  <c r="EC53" i="9"/>
  <c r="CH53" i="9"/>
  <c r="DB53" i="9"/>
  <c r="DQ65" i="9"/>
  <c r="DV65" i="9"/>
  <c r="AQ65" i="9"/>
  <c r="AV65" i="9"/>
  <c r="CA65" i="9"/>
  <c r="AZ65" i="9"/>
  <c r="BG65" i="9"/>
  <c r="BU65" i="9"/>
  <c r="CZ65" i="9"/>
  <c r="DA65" i="9"/>
  <c r="BS65" i="9"/>
  <c r="DB65" i="9"/>
  <c r="DZ65" i="9"/>
  <c r="CI65" i="9"/>
  <c r="DF65" i="9"/>
  <c r="DH65" i="9"/>
  <c r="DN65" i="9"/>
  <c r="DI65" i="9"/>
  <c r="CM65" i="9"/>
  <c r="DW65" i="9"/>
  <c r="AW65" i="9"/>
  <c r="CV65" i="9"/>
  <c r="AS65" i="9"/>
  <c r="BI65" i="9"/>
  <c r="CB65" i="9"/>
  <c r="AY65" i="9"/>
  <c r="BR65" i="9"/>
  <c r="BW65" i="9"/>
  <c r="CH65" i="9"/>
  <c r="BJ65" i="9"/>
  <c r="AT65" i="9"/>
  <c r="BB65" i="9"/>
  <c r="DO65" i="9"/>
  <c r="ED65" i="9"/>
  <c r="DP65" i="9"/>
  <c r="DR65" i="9"/>
  <c r="EA65" i="9"/>
  <c r="BE65" i="9"/>
  <c r="CE65" i="9"/>
  <c r="CF65" i="9"/>
  <c r="DU65" i="9"/>
  <c r="AP65" i="9"/>
  <c r="BH65" i="9"/>
  <c r="EE65" i="9"/>
  <c r="EC65" i="9"/>
  <c r="BA65" i="9"/>
  <c r="BY65" i="9"/>
  <c r="BD65" i="9"/>
  <c r="BQ65" i="9"/>
  <c r="CN65" i="9"/>
  <c r="BZ65" i="9"/>
  <c r="DM65" i="9"/>
  <c r="CO65" i="9"/>
  <c r="BC65" i="9"/>
  <c r="AX65" i="9"/>
  <c r="CG65" i="9"/>
  <c r="BT65" i="9"/>
  <c r="CC65" i="9"/>
  <c r="BX65" i="9"/>
  <c r="BK65" i="9"/>
  <c r="DG65" i="9"/>
  <c r="AU65" i="9"/>
  <c r="AO65" i="9"/>
  <c r="BO65" i="9"/>
  <c r="BF65" i="9"/>
  <c r="BV65" i="9"/>
  <c r="EB65" i="9"/>
  <c r="DQ14" i="9"/>
  <c r="CK8" i="9"/>
  <c r="CJ8" i="9" s="1"/>
  <c r="CK9" i="9"/>
  <c r="CJ9" i="9" s="1"/>
  <c r="CK22" i="9"/>
  <c r="CI22" i="9" s="1"/>
  <c r="CK10" i="9"/>
  <c r="CJ10" i="9" s="1"/>
  <c r="CK38" i="9"/>
  <c r="CI38" i="9" s="1"/>
  <c r="AQ14" i="9"/>
  <c r="BY19" i="9"/>
  <c r="BL16" i="9"/>
  <c r="BY14" i="9"/>
  <c r="BL21" i="9"/>
  <c r="AS39" i="9"/>
  <c r="BE19" i="9"/>
  <c r="CK25" i="9"/>
  <c r="CI25" i="9" s="1"/>
  <c r="BL35" i="9"/>
  <c r="BB39" i="9"/>
  <c r="BL30" i="9"/>
  <c r="AU19" i="9"/>
  <c r="CK34" i="9"/>
  <c r="CJ34" i="9" s="1"/>
  <c r="BG39" i="9"/>
  <c r="CM39" i="9"/>
  <c r="BV39" i="9"/>
  <c r="CK35" i="9"/>
  <c r="CI35" i="9" s="1"/>
  <c r="BL28" i="9"/>
  <c r="BW14" i="9"/>
  <c r="AZ19" i="9"/>
  <c r="CK28" i="9"/>
  <c r="CI28" i="9" s="1"/>
  <c r="AO19" i="9"/>
  <c r="CV19" i="9"/>
  <c r="BL18" i="9"/>
  <c r="BZ19" i="9"/>
  <c r="CA19" i="9"/>
  <c r="CB39" i="9"/>
  <c r="CK30" i="9"/>
  <c r="CI30" i="9" s="1"/>
  <c r="CK11" i="9"/>
  <c r="CJ11" i="9" s="1"/>
  <c r="CK29" i="9"/>
  <c r="CJ29" i="9" s="1"/>
  <c r="BK19" i="9"/>
  <c r="BL7" i="9"/>
  <c r="CK21" i="9"/>
  <c r="CJ21" i="9" s="1"/>
  <c r="BA14" i="9"/>
  <c r="CK7" i="9"/>
  <c r="CJ7" i="9" s="1"/>
  <c r="CG14" i="9"/>
  <c r="BZ14" i="9"/>
  <c r="AO14" i="9"/>
  <c r="BF19" i="9"/>
  <c r="CO19" i="9"/>
  <c r="AQ39" i="9"/>
  <c r="BL11" i="9"/>
  <c r="DW39" i="9"/>
  <c r="CK39" i="9"/>
  <c r="BL29" i="9"/>
  <c r="CK17" i="9"/>
  <c r="CI17" i="9" s="1"/>
  <c r="AQ19" i="9"/>
  <c r="AV14" i="9"/>
  <c r="AP14" i="9"/>
  <c r="BT19" i="9"/>
  <c r="AP41" i="9"/>
  <c r="AT41" i="9"/>
  <c r="AX41" i="9"/>
  <c r="BB41" i="9"/>
  <c r="BF41" i="9"/>
  <c r="BJ41" i="9"/>
  <c r="BR41" i="9"/>
  <c r="BV41" i="9"/>
  <c r="BZ41" i="9"/>
  <c r="CE41" i="9"/>
  <c r="CM41" i="9"/>
  <c r="DG41" i="9"/>
  <c r="DP41" i="9"/>
  <c r="EB41" i="9"/>
  <c r="AQ41" i="9"/>
  <c r="AU41" i="9"/>
  <c r="AY41" i="9"/>
  <c r="BC41" i="9"/>
  <c r="BG41" i="9"/>
  <c r="BK41" i="9"/>
  <c r="BO41" i="9"/>
  <c r="BS41" i="9"/>
  <c r="BW41" i="9"/>
  <c r="CA41" i="9"/>
  <c r="CF41" i="9"/>
  <c r="CN41" i="9"/>
  <c r="CV41" i="9"/>
  <c r="CZ41" i="9"/>
  <c r="DH41" i="9"/>
  <c r="DM41" i="9"/>
  <c r="DQ41" i="9"/>
  <c r="DU41" i="9"/>
  <c r="EC41" i="9"/>
  <c r="EA41" i="9"/>
  <c r="AV41" i="9"/>
  <c r="AZ41" i="9"/>
  <c r="BD41" i="9"/>
  <c r="BH41" i="9"/>
  <c r="BT41" i="9"/>
  <c r="BX41" i="9"/>
  <c r="CB41" i="9"/>
  <c r="CG41" i="9"/>
  <c r="CO41" i="9"/>
  <c r="DA41" i="9"/>
  <c r="DI41" i="9"/>
  <c r="DN41" i="9"/>
  <c r="DR41" i="9"/>
  <c r="DV41" i="9"/>
  <c r="DZ41" i="9"/>
  <c r="ED41" i="9"/>
  <c r="EE41" i="9"/>
  <c r="AO41" i="9"/>
  <c r="AS41" i="9"/>
  <c r="AW41" i="9"/>
  <c r="BA41" i="9"/>
  <c r="BE41" i="9"/>
  <c r="BI41" i="9"/>
  <c r="BQ41" i="9"/>
  <c r="BU41" i="9"/>
  <c r="BY41" i="9"/>
  <c r="CC41" i="9"/>
  <c r="CH41" i="9"/>
  <c r="DB41" i="9"/>
  <c r="DF41" i="9"/>
  <c r="DO41" i="9"/>
  <c r="DW41" i="9"/>
  <c r="CX36" i="9"/>
  <c r="CW36" i="9"/>
  <c r="DY9" i="9"/>
  <c r="BM9" i="9"/>
  <c r="BN9" i="9"/>
  <c r="DX9" i="9"/>
  <c r="DX34" i="9"/>
  <c r="BM34" i="9"/>
  <c r="DY34" i="9"/>
  <c r="BN34" i="9"/>
  <c r="DT28" i="9"/>
  <c r="AR28" i="9"/>
  <c r="DS28" i="9"/>
  <c r="EW22" i="9"/>
  <c r="DS36" i="9"/>
  <c r="DT36" i="9"/>
  <c r="AR36" i="9"/>
  <c r="EF33" i="9"/>
  <c r="EQ33" i="9" s="1"/>
  <c r="AN33" i="9"/>
  <c r="EY33" i="9"/>
  <c r="AR20" i="9"/>
  <c r="DS20" i="9"/>
  <c r="DT20" i="9"/>
  <c r="AN12" i="9"/>
  <c r="EY12" i="9"/>
  <c r="EF12" i="9"/>
  <c r="EI12" i="9" s="1"/>
  <c r="CK40" i="9"/>
  <c r="CJ40" i="9" s="1"/>
  <c r="CW14" i="9"/>
  <c r="CX14" i="9"/>
  <c r="ES25" i="9"/>
  <c r="ET25" i="9"/>
  <c r="AM25" i="9"/>
  <c r="EZ25" i="9"/>
  <c r="BM7" i="9"/>
  <c r="BN7" i="9"/>
  <c r="DX7" i="9"/>
  <c r="DY7" i="9"/>
  <c r="BN17" i="9"/>
  <c r="DX17" i="9"/>
  <c r="DY17" i="9"/>
  <c r="BM17" i="9"/>
  <c r="AO24" i="9"/>
  <c r="AS24" i="9"/>
  <c r="AW24" i="9"/>
  <c r="BA24" i="9"/>
  <c r="BE24" i="9"/>
  <c r="BI24" i="9"/>
  <c r="BQ24" i="9"/>
  <c r="BU24" i="9"/>
  <c r="BY24" i="9"/>
  <c r="CC24" i="9"/>
  <c r="CH24" i="9"/>
  <c r="DB24" i="9"/>
  <c r="DF24" i="9"/>
  <c r="DO24" i="9"/>
  <c r="DW24" i="9"/>
  <c r="EA24" i="9"/>
  <c r="EE24" i="9"/>
  <c r="AP24" i="9"/>
  <c r="AT24" i="9"/>
  <c r="AX24" i="9"/>
  <c r="BB24" i="9"/>
  <c r="BF24" i="9"/>
  <c r="BJ24" i="9"/>
  <c r="BR24" i="9"/>
  <c r="BV24" i="9"/>
  <c r="BZ24" i="9"/>
  <c r="CE24" i="9"/>
  <c r="CM24" i="9"/>
  <c r="DG24" i="9"/>
  <c r="DP24" i="9"/>
  <c r="EB24" i="9"/>
  <c r="AU24" i="9"/>
  <c r="BC24" i="9"/>
  <c r="BK24" i="9"/>
  <c r="BS24" i="9"/>
  <c r="CA24" i="9"/>
  <c r="CZ24" i="9"/>
  <c r="DH24" i="9"/>
  <c r="DQ24" i="9"/>
  <c r="AV24" i="9"/>
  <c r="BD24" i="9"/>
  <c r="BT24" i="9"/>
  <c r="CB24" i="9"/>
  <c r="DA24" i="9"/>
  <c r="DI24" i="9"/>
  <c r="DR24" i="9"/>
  <c r="DZ24" i="9"/>
  <c r="AQ24" i="9"/>
  <c r="AY24" i="9"/>
  <c r="BG24" i="9"/>
  <c r="BO24" i="9"/>
  <c r="BW24" i="9"/>
  <c r="CF24" i="9"/>
  <c r="CN24" i="9"/>
  <c r="CV24" i="9"/>
  <c r="DM24" i="9"/>
  <c r="DU24" i="9"/>
  <c r="EC24" i="9"/>
  <c r="AZ24" i="9"/>
  <c r="BH24" i="9"/>
  <c r="BX24" i="9"/>
  <c r="CG24" i="9"/>
  <c r="CO24" i="9"/>
  <c r="DN24" i="9"/>
  <c r="DV24" i="9"/>
  <c r="ED24" i="9"/>
  <c r="AQ23" i="9"/>
  <c r="AU23" i="9"/>
  <c r="AY23" i="9"/>
  <c r="BC23" i="9"/>
  <c r="BG23" i="9"/>
  <c r="BK23" i="9"/>
  <c r="BO23" i="9"/>
  <c r="BS23" i="9"/>
  <c r="BW23" i="9"/>
  <c r="CA23" i="9"/>
  <c r="CF23" i="9"/>
  <c r="CN23" i="9"/>
  <c r="CV23" i="9"/>
  <c r="CZ23" i="9"/>
  <c r="DH23" i="9"/>
  <c r="DM23" i="9"/>
  <c r="DQ23" i="9"/>
  <c r="DU23" i="9"/>
  <c r="EC23" i="9"/>
  <c r="AV23" i="9"/>
  <c r="AZ23" i="9"/>
  <c r="BD23" i="9"/>
  <c r="BH23" i="9"/>
  <c r="BT23" i="9"/>
  <c r="BX23" i="9"/>
  <c r="CB23" i="9"/>
  <c r="CG23" i="9"/>
  <c r="CO23" i="9"/>
  <c r="DA23" i="9"/>
  <c r="DI23" i="9"/>
  <c r="DN23" i="9"/>
  <c r="DR23" i="9"/>
  <c r="DV23" i="9"/>
  <c r="DZ23" i="9"/>
  <c r="ED23" i="9"/>
  <c r="AS23" i="9"/>
  <c r="BA23" i="9"/>
  <c r="BI23" i="9"/>
  <c r="BQ23" i="9"/>
  <c r="BY23" i="9"/>
  <c r="CH23" i="9"/>
  <c r="DF23" i="9"/>
  <c r="DO23" i="9"/>
  <c r="DW23" i="9"/>
  <c r="EE23" i="9"/>
  <c r="AT23" i="9"/>
  <c r="BB23" i="9"/>
  <c r="BJ23" i="9"/>
  <c r="BR23" i="9"/>
  <c r="BZ23" i="9"/>
  <c r="DG23" i="9"/>
  <c r="DP23" i="9"/>
  <c r="AO23" i="9"/>
  <c r="AW23" i="9"/>
  <c r="BE23" i="9"/>
  <c r="BU23" i="9"/>
  <c r="CC23" i="9"/>
  <c r="DB23" i="9"/>
  <c r="EA23" i="9"/>
  <c r="AP23" i="9"/>
  <c r="AX23" i="9"/>
  <c r="BF23" i="9"/>
  <c r="BV23" i="9"/>
  <c r="CE23" i="9"/>
  <c r="CM23" i="9"/>
  <c r="EB23" i="9"/>
  <c r="BL10" i="9"/>
  <c r="BG14" i="9"/>
  <c r="BF14" i="9"/>
  <c r="CV14" i="9"/>
  <c r="BE14" i="9"/>
  <c r="AP19" i="9"/>
  <c r="DO19" i="9"/>
  <c r="DR19" i="9"/>
  <c r="DQ19" i="9"/>
  <c r="DY8" i="9"/>
  <c r="DB39" i="9"/>
  <c r="CC39" i="9"/>
  <c r="BI39" i="9"/>
  <c r="DZ39" i="9"/>
  <c r="DI39" i="9"/>
  <c r="BH39" i="9"/>
  <c r="DM39" i="9"/>
  <c r="CN39" i="9"/>
  <c r="BW39" i="9"/>
  <c r="AQ15" i="9"/>
  <c r="AU15" i="9"/>
  <c r="AY15" i="9"/>
  <c r="BC15" i="9"/>
  <c r="BG15" i="9"/>
  <c r="BK15" i="9"/>
  <c r="BO15" i="9"/>
  <c r="BS15" i="9"/>
  <c r="BW15" i="9"/>
  <c r="CA15" i="9"/>
  <c r="CF15" i="9"/>
  <c r="CN15" i="9"/>
  <c r="CV15" i="9"/>
  <c r="DH15" i="9"/>
  <c r="DM15" i="9"/>
  <c r="DQ15" i="9"/>
  <c r="DU15" i="9"/>
  <c r="EC15" i="9"/>
  <c r="AV15" i="9"/>
  <c r="AZ15" i="9"/>
  <c r="BD15" i="9"/>
  <c r="BH15" i="9"/>
  <c r="BT15" i="9"/>
  <c r="BX15" i="9"/>
  <c r="CB15" i="9"/>
  <c r="CG15" i="9"/>
  <c r="CO15" i="9"/>
  <c r="DI15" i="9"/>
  <c r="DN15" i="9"/>
  <c r="DR15" i="9"/>
  <c r="DV15" i="9"/>
  <c r="DZ15" i="9"/>
  <c r="ED15" i="9"/>
  <c r="AO15" i="9"/>
  <c r="AS15" i="9"/>
  <c r="AW15" i="9"/>
  <c r="BA15" i="9"/>
  <c r="BE15" i="9"/>
  <c r="BI15" i="9"/>
  <c r="BQ15" i="9"/>
  <c r="BU15" i="9"/>
  <c r="BY15" i="9"/>
  <c r="CC15" i="9"/>
  <c r="CH15" i="9"/>
  <c r="DB15" i="9"/>
  <c r="DF15" i="9"/>
  <c r="DO15" i="9"/>
  <c r="DW15" i="9"/>
  <c r="EA15" i="9"/>
  <c r="EE15" i="9"/>
  <c r="AP15" i="9"/>
  <c r="AT15" i="9"/>
  <c r="AX15" i="9"/>
  <c r="BB15" i="9"/>
  <c r="BF15" i="9"/>
  <c r="BJ15" i="9"/>
  <c r="BR15" i="9"/>
  <c r="BV15" i="9"/>
  <c r="BZ15" i="9"/>
  <c r="CE15" i="9"/>
  <c r="CM15" i="9"/>
  <c r="DG15" i="9"/>
  <c r="DP15" i="9"/>
  <c r="EB15" i="9"/>
  <c r="AN34" i="9"/>
  <c r="EF34" i="9"/>
  <c r="ER34" i="9" s="1"/>
  <c r="EY34" i="9"/>
  <c r="AN31" i="9"/>
  <c r="EY31" i="9"/>
  <c r="EF31" i="9"/>
  <c r="EL31" i="9" s="1"/>
  <c r="ES36" i="9"/>
  <c r="AM36" i="9"/>
  <c r="ET36" i="9"/>
  <c r="EZ36" i="9"/>
  <c r="AV34" i="9"/>
  <c r="AZ34" i="9"/>
  <c r="BD34" i="9"/>
  <c r="BH34" i="9"/>
  <c r="BT34" i="9"/>
  <c r="BX34" i="9"/>
  <c r="CB34" i="9"/>
  <c r="CG34" i="9"/>
  <c r="CM34" i="9"/>
  <c r="DG34" i="9"/>
  <c r="DP34" i="9"/>
  <c r="EB34" i="9"/>
  <c r="AO34" i="9"/>
  <c r="AS34" i="9"/>
  <c r="AW34" i="9"/>
  <c r="BA34" i="9"/>
  <c r="BE34" i="9"/>
  <c r="BI34" i="9"/>
  <c r="BQ34" i="9"/>
  <c r="BU34" i="9"/>
  <c r="BY34" i="9"/>
  <c r="CC34" i="9"/>
  <c r="CH34" i="9"/>
  <c r="CN34" i="9"/>
  <c r="CV34" i="9"/>
  <c r="DH34" i="9"/>
  <c r="DM34" i="9"/>
  <c r="DQ34" i="9"/>
  <c r="DU34" i="9"/>
  <c r="EC34" i="9"/>
  <c r="AT34" i="9"/>
  <c r="BB34" i="9"/>
  <c r="BJ34" i="9"/>
  <c r="BR34" i="9"/>
  <c r="BZ34" i="9"/>
  <c r="DI34" i="9"/>
  <c r="DR34" i="9"/>
  <c r="DZ34" i="9"/>
  <c r="AU34" i="9"/>
  <c r="BC34" i="9"/>
  <c r="BK34" i="9"/>
  <c r="BS34" i="9"/>
  <c r="CA34" i="9"/>
  <c r="DB34" i="9"/>
  <c r="EA34" i="9"/>
  <c r="AP34" i="9"/>
  <c r="AX34" i="9"/>
  <c r="BF34" i="9"/>
  <c r="BV34" i="9"/>
  <c r="CE34" i="9"/>
  <c r="CO34" i="9"/>
  <c r="DN34" i="9"/>
  <c r="DV34" i="9"/>
  <c r="ED34" i="9"/>
  <c r="AQ34" i="9"/>
  <c r="AY34" i="9"/>
  <c r="BG34" i="9"/>
  <c r="BO34" i="9"/>
  <c r="BW34" i="9"/>
  <c r="CF34" i="9"/>
  <c r="DF34" i="9"/>
  <c r="DO34" i="9"/>
  <c r="DW34" i="9"/>
  <c r="EE34" i="9"/>
  <c r="EF8" i="9"/>
  <c r="EY8" i="9"/>
  <c r="AN8" i="9"/>
  <c r="CX24" i="9"/>
  <c r="CW24" i="9"/>
  <c r="DX22" i="9"/>
  <c r="BM22" i="9"/>
  <c r="BN22" i="9"/>
  <c r="DY22" i="9"/>
  <c r="DS7" i="9"/>
  <c r="DT7" i="9"/>
  <c r="AR7" i="9"/>
  <c r="AR11" i="9"/>
  <c r="DS11" i="9"/>
  <c r="DT11" i="9"/>
  <c r="CW17" i="9"/>
  <c r="CX17" i="9"/>
  <c r="BL19" i="9"/>
  <c r="AQ13" i="9"/>
  <c r="AU13" i="9"/>
  <c r="AY13" i="9"/>
  <c r="BC13" i="9"/>
  <c r="BG13" i="9"/>
  <c r="BK13" i="9"/>
  <c r="BO13" i="9"/>
  <c r="BS13" i="9"/>
  <c r="BW13" i="9"/>
  <c r="CA13" i="9"/>
  <c r="CF13" i="9"/>
  <c r="CN13" i="9"/>
  <c r="CV13" i="9"/>
  <c r="DH13" i="9"/>
  <c r="DM13" i="9"/>
  <c r="DQ13" i="9"/>
  <c r="DU13" i="9"/>
  <c r="EC13" i="9"/>
  <c r="AV13" i="9"/>
  <c r="AZ13" i="9"/>
  <c r="BD13" i="9"/>
  <c r="BH13" i="9"/>
  <c r="BT13" i="9"/>
  <c r="BX13" i="9"/>
  <c r="CB13" i="9"/>
  <c r="CG13" i="9"/>
  <c r="CO13" i="9"/>
  <c r="DI13" i="9"/>
  <c r="DN13" i="9"/>
  <c r="DR13" i="9"/>
  <c r="DV13" i="9"/>
  <c r="DZ13" i="9"/>
  <c r="ED13" i="9"/>
  <c r="AO13" i="9"/>
  <c r="AS13" i="9"/>
  <c r="AW13" i="9"/>
  <c r="BA13" i="9"/>
  <c r="BE13" i="9"/>
  <c r="BI13" i="9"/>
  <c r="BQ13" i="9"/>
  <c r="BU13" i="9"/>
  <c r="BY13" i="9"/>
  <c r="CC13" i="9"/>
  <c r="CH13" i="9"/>
  <c r="DB13" i="9"/>
  <c r="DF13" i="9"/>
  <c r="DO13" i="9"/>
  <c r="DW13" i="9"/>
  <c r="EA13" i="9"/>
  <c r="EE13" i="9"/>
  <c r="AP13" i="9"/>
  <c r="AT13" i="9"/>
  <c r="AX13" i="9"/>
  <c r="BB13" i="9"/>
  <c r="BF13" i="9"/>
  <c r="BJ13" i="9"/>
  <c r="BR13" i="9"/>
  <c r="BV13" i="9"/>
  <c r="BZ13" i="9"/>
  <c r="CE13" i="9"/>
  <c r="CM13" i="9"/>
  <c r="DG13" i="9"/>
  <c r="DP13" i="9"/>
  <c r="EB13" i="9"/>
  <c r="CW41" i="9"/>
  <c r="CX41" i="9"/>
  <c r="AO27" i="9"/>
  <c r="AS27" i="9"/>
  <c r="AW27" i="9"/>
  <c r="BA27" i="9"/>
  <c r="BE27" i="9"/>
  <c r="BI27" i="9"/>
  <c r="BQ27" i="9"/>
  <c r="BU27" i="9"/>
  <c r="BY27" i="9"/>
  <c r="CC27" i="9"/>
  <c r="CH27" i="9"/>
  <c r="DB27" i="9"/>
  <c r="DF27" i="9"/>
  <c r="DO27" i="9"/>
  <c r="DW27" i="9"/>
  <c r="EA27" i="9"/>
  <c r="EE27" i="9"/>
  <c r="AP27" i="9"/>
  <c r="AT27" i="9"/>
  <c r="AX27" i="9"/>
  <c r="BB27" i="9"/>
  <c r="BF27" i="9"/>
  <c r="BJ27" i="9"/>
  <c r="BR27" i="9"/>
  <c r="BV27" i="9"/>
  <c r="BZ27" i="9"/>
  <c r="CE27" i="9"/>
  <c r="CM27" i="9"/>
  <c r="DG27" i="9"/>
  <c r="DP27" i="9"/>
  <c r="EB27" i="9"/>
  <c r="AQ27" i="9"/>
  <c r="AU27" i="9"/>
  <c r="AY27" i="9"/>
  <c r="BC27" i="9"/>
  <c r="BG27" i="9"/>
  <c r="BK27" i="9"/>
  <c r="BO27" i="9"/>
  <c r="BS27" i="9"/>
  <c r="BW27" i="9"/>
  <c r="CA27" i="9"/>
  <c r="CF27" i="9"/>
  <c r="CN27" i="9"/>
  <c r="CV27" i="9"/>
  <c r="CZ27" i="9"/>
  <c r="DH27" i="9"/>
  <c r="DM27" i="9"/>
  <c r="DQ27" i="9"/>
  <c r="DU27" i="9"/>
  <c r="EC27" i="9"/>
  <c r="AV27" i="9"/>
  <c r="AZ27" i="9"/>
  <c r="BD27" i="9"/>
  <c r="BH27" i="9"/>
  <c r="BT27" i="9"/>
  <c r="BX27" i="9"/>
  <c r="CB27" i="9"/>
  <c r="CG27" i="9"/>
  <c r="CO27" i="9"/>
  <c r="DA27" i="9"/>
  <c r="DI27" i="9"/>
  <c r="DN27" i="9"/>
  <c r="DR27" i="9"/>
  <c r="DV27" i="9"/>
  <c r="DZ27" i="9"/>
  <c r="ED27" i="9"/>
  <c r="BM35" i="9"/>
  <c r="BN35" i="9"/>
  <c r="DX35" i="9"/>
  <c r="DY35" i="9"/>
  <c r="DD30" i="9"/>
  <c r="DE30" i="9"/>
  <c r="BN10" i="9"/>
  <c r="DX10" i="9"/>
  <c r="BM10" i="9"/>
  <c r="DY10" i="9"/>
  <c r="BM27" i="9"/>
  <c r="BN27" i="9"/>
  <c r="DX27" i="9"/>
  <c r="DY27" i="9"/>
  <c r="BN39" i="9"/>
  <c r="DX39" i="9"/>
  <c r="DY39" i="9"/>
  <c r="BM39" i="9"/>
  <c r="EF36" i="9"/>
  <c r="EM36" i="9" s="1"/>
  <c r="EY36" i="9"/>
  <c r="AN36" i="9"/>
  <c r="BM11" i="9"/>
  <c r="BN11" i="9"/>
  <c r="DX11" i="9"/>
  <c r="DY11" i="9"/>
  <c r="DX33" i="9"/>
  <c r="DY33" i="9"/>
  <c r="BM33" i="9"/>
  <c r="BN33" i="9"/>
  <c r="CX16" i="9"/>
  <c r="CW16" i="9"/>
  <c r="DD41" i="9"/>
  <c r="DE41" i="9"/>
  <c r="DS38" i="9"/>
  <c r="AR38" i="9"/>
  <c r="DT38" i="9"/>
  <c r="BM26" i="9"/>
  <c r="DX26" i="9"/>
  <c r="BN26" i="9"/>
  <c r="DY26" i="9"/>
  <c r="EW27" i="9"/>
  <c r="BL39" i="9"/>
  <c r="BL27" i="9"/>
  <c r="AM29" i="9"/>
  <c r="EZ29" i="9"/>
  <c r="ES29" i="9"/>
  <c r="ET29" i="9"/>
  <c r="AP17" i="9"/>
  <c r="AT17" i="9"/>
  <c r="AX17" i="9"/>
  <c r="BB17" i="9"/>
  <c r="BF17" i="9"/>
  <c r="BJ17" i="9"/>
  <c r="BR17" i="9"/>
  <c r="BV17" i="9"/>
  <c r="BZ17" i="9"/>
  <c r="CE17" i="9"/>
  <c r="CM17" i="9"/>
  <c r="DG17" i="9"/>
  <c r="DP17" i="9"/>
  <c r="EB17" i="9"/>
  <c r="AQ17" i="9"/>
  <c r="AU17" i="9"/>
  <c r="AY17" i="9"/>
  <c r="BC17" i="9"/>
  <c r="BG17" i="9"/>
  <c r="BK17" i="9"/>
  <c r="BO17" i="9"/>
  <c r="BS17" i="9"/>
  <c r="BW17" i="9"/>
  <c r="CA17" i="9"/>
  <c r="CF17" i="9"/>
  <c r="CN17" i="9"/>
  <c r="CV17" i="9"/>
  <c r="DH17" i="9"/>
  <c r="DM17" i="9"/>
  <c r="DQ17" i="9"/>
  <c r="DU17" i="9"/>
  <c r="EC17" i="9"/>
  <c r="AV17" i="9"/>
  <c r="AZ17" i="9"/>
  <c r="BD17" i="9"/>
  <c r="BH17" i="9"/>
  <c r="BT17" i="9"/>
  <c r="BX17" i="9"/>
  <c r="CB17" i="9"/>
  <c r="CG17" i="9"/>
  <c r="CO17" i="9"/>
  <c r="DI17" i="9"/>
  <c r="DN17" i="9"/>
  <c r="DR17" i="9"/>
  <c r="DV17" i="9"/>
  <c r="DZ17" i="9"/>
  <c r="ED17" i="9"/>
  <c r="AO17" i="9"/>
  <c r="AS17" i="9"/>
  <c r="AW17" i="9"/>
  <c r="BA17" i="9"/>
  <c r="BE17" i="9"/>
  <c r="BI17" i="9"/>
  <c r="BQ17" i="9"/>
  <c r="BU17" i="9"/>
  <c r="BY17" i="9"/>
  <c r="CC17" i="9"/>
  <c r="CH17" i="9"/>
  <c r="DB17" i="9"/>
  <c r="DF17" i="9"/>
  <c r="DO17" i="9"/>
  <c r="DW17" i="9"/>
  <c r="EA17" i="9"/>
  <c r="EE17" i="9"/>
  <c r="AM28" i="9"/>
  <c r="EZ28" i="9"/>
  <c r="ET28" i="9"/>
  <c r="ES28" i="9"/>
  <c r="DD22" i="9"/>
  <c r="DE22" i="9"/>
  <c r="CX32" i="9"/>
  <c r="CW32" i="9"/>
  <c r="BM40" i="9"/>
  <c r="BN40" i="9"/>
  <c r="DX40" i="9"/>
  <c r="DY40" i="9"/>
  <c r="AO32" i="9"/>
  <c r="AS32" i="9"/>
  <c r="AW32" i="9"/>
  <c r="BA32" i="9"/>
  <c r="BE32" i="9"/>
  <c r="BI32" i="9"/>
  <c r="BQ32" i="9"/>
  <c r="BU32" i="9"/>
  <c r="BY32" i="9"/>
  <c r="CC32" i="9"/>
  <c r="CH32" i="9"/>
  <c r="DB32" i="9"/>
  <c r="DF32" i="9"/>
  <c r="DO32" i="9"/>
  <c r="DW32" i="9"/>
  <c r="EA32" i="9"/>
  <c r="EE32" i="9"/>
  <c r="AP32" i="9"/>
  <c r="AT32" i="9"/>
  <c r="AX32" i="9"/>
  <c r="BB32" i="9"/>
  <c r="BF32" i="9"/>
  <c r="BJ32" i="9"/>
  <c r="BR32" i="9"/>
  <c r="BV32" i="9"/>
  <c r="BZ32" i="9"/>
  <c r="CE32" i="9"/>
  <c r="CM32" i="9"/>
  <c r="DG32" i="9"/>
  <c r="DP32" i="9"/>
  <c r="EB32" i="9"/>
  <c r="AU32" i="9"/>
  <c r="BC32" i="9"/>
  <c r="BK32" i="9"/>
  <c r="BS32" i="9"/>
  <c r="CA32" i="9"/>
  <c r="CZ32" i="9"/>
  <c r="DH32" i="9"/>
  <c r="DQ32" i="9"/>
  <c r="AV32" i="9"/>
  <c r="BD32" i="9"/>
  <c r="BT32" i="9"/>
  <c r="CB32" i="9"/>
  <c r="DA32" i="9"/>
  <c r="DI32" i="9"/>
  <c r="DR32" i="9"/>
  <c r="DZ32" i="9"/>
  <c r="AQ32" i="9"/>
  <c r="AY32" i="9"/>
  <c r="BG32" i="9"/>
  <c r="BO32" i="9"/>
  <c r="BW32" i="9"/>
  <c r="CF32" i="9"/>
  <c r="CN32" i="9"/>
  <c r="CV32" i="9"/>
  <c r="DM32" i="9"/>
  <c r="DU32" i="9"/>
  <c r="EC32" i="9"/>
  <c r="AZ32" i="9"/>
  <c r="BH32" i="9"/>
  <c r="BX32" i="9"/>
  <c r="CG32" i="9"/>
  <c r="CO32" i="9"/>
  <c r="DN32" i="9"/>
  <c r="DV32" i="9"/>
  <c r="ED32" i="9"/>
  <c r="DY31" i="9"/>
  <c r="BM31" i="9"/>
  <c r="BN31" i="9"/>
  <c r="DX31" i="9"/>
  <c r="AR31" i="9"/>
  <c r="DS31" i="9"/>
  <c r="DT31" i="9"/>
  <c r="CW34" i="9"/>
  <c r="CX34" i="9"/>
  <c r="AM23" i="9"/>
  <c r="ES23" i="9"/>
  <c r="ET23" i="9"/>
  <c r="EZ23" i="9"/>
  <c r="EY18" i="9"/>
  <c r="AN18" i="9"/>
  <c r="EF18" i="9"/>
  <c r="EP18" i="9" s="1"/>
  <c r="DS27" i="9"/>
  <c r="DT27" i="9"/>
  <c r="AR27" i="9"/>
  <c r="AN13" i="9"/>
  <c r="EY13" i="9"/>
  <c r="EF13" i="9"/>
  <c r="EI13" i="9" s="1"/>
  <c r="AR9" i="9"/>
  <c r="DS9" i="9"/>
  <c r="DT9" i="9"/>
  <c r="EW21" i="9"/>
  <c r="EY27" i="9"/>
  <c r="EF27" i="9"/>
  <c r="EL27" i="9" s="1"/>
  <c r="AN27" i="9"/>
  <c r="DT8" i="9"/>
  <c r="AR8" i="9"/>
  <c r="DS8" i="9"/>
  <c r="CW21" i="9"/>
  <c r="CX21" i="9"/>
  <c r="CX18" i="9"/>
  <c r="CW18" i="9"/>
  <c r="EW15" i="9"/>
  <c r="DS16" i="9"/>
  <c r="AR16" i="9"/>
  <c r="DT16" i="9"/>
  <c r="EW16" i="9"/>
  <c r="AN25" i="9"/>
  <c r="EF25" i="9"/>
  <c r="EH25" i="9" s="1"/>
  <c r="EY25" i="9"/>
  <c r="EW24" i="9"/>
  <c r="EY29" i="9"/>
  <c r="AN29" i="9"/>
  <c r="EF29" i="9"/>
  <c r="ER29" i="9" s="1"/>
  <c r="CK12" i="9"/>
  <c r="CI12" i="9" s="1"/>
  <c r="CW19" i="9"/>
  <c r="CX19" i="9"/>
  <c r="DD28" i="9"/>
  <c r="DE28" i="9"/>
  <c r="ET27" i="9"/>
  <c r="EZ27" i="9"/>
  <c r="AM27" i="9"/>
  <c r="ES27" i="9"/>
  <c r="BL12" i="9"/>
  <c r="DD7" i="9"/>
  <c r="DE7" i="9"/>
  <c r="AV12" i="9"/>
  <c r="AZ12" i="9"/>
  <c r="BD12" i="9"/>
  <c r="BH12" i="9"/>
  <c r="BT12" i="9"/>
  <c r="BX12" i="9"/>
  <c r="CB12" i="9"/>
  <c r="CG12" i="9"/>
  <c r="CO12" i="9"/>
  <c r="DI12" i="9"/>
  <c r="DN12" i="9"/>
  <c r="DR12" i="9"/>
  <c r="DV12" i="9"/>
  <c r="DZ12" i="9"/>
  <c r="ED12" i="9"/>
  <c r="AO12" i="9"/>
  <c r="AS12" i="9"/>
  <c r="AW12" i="9"/>
  <c r="BA12" i="9"/>
  <c r="BE12" i="9"/>
  <c r="BI12" i="9"/>
  <c r="BQ12" i="9"/>
  <c r="BU12" i="9"/>
  <c r="BY12" i="9"/>
  <c r="CC12" i="9"/>
  <c r="CH12" i="9"/>
  <c r="DB12" i="9"/>
  <c r="DF12" i="9"/>
  <c r="DO12" i="9"/>
  <c r="DW12" i="9"/>
  <c r="EA12" i="9"/>
  <c r="AP12" i="9"/>
  <c r="AT12" i="9"/>
  <c r="AX12" i="9"/>
  <c r="BB12" i="9"/>
  <c r="BF12" i="9"/>
  <c r="BJ12" i="9"/>
  <c r="BR12" i="9"/>
  <c r="BV12" i="9"/>
  <c r="BZ12" i="9"/>
  <c r="CE12" i="9"/>
  <c r="CM12" i="9"/>
  <c r="DG12" i="9"/>
  <c r="DP12" i="9"/>
  <c r="AQ12" i="9"/>
  <c r="AU12" i="9"/>
  <c r="AY12" i="9"/>
  <c r="BC12" i="9"/>
  <c r="BG12" i="9"/>
  <c r="BK12" i="9"/>
  <c r="BO12" i="9"/>
  <c r="BS12" i="9"/>
  <c r="BW12" i="9"/>
  <c r="CA12" i="9"/>
  <c r="CF12" i="9"/>
  <c r="CN12" i="9"/>
  <c r="CV12" i="9"/>
  <c r="DH12" i="9"/>
  <c r="DM12" i="9"/>
  <c r="DQ12" i="9"/>
  <c r="DU12" i="9"/>
  <c r="EE12" i="9"/>
  <c r="EB12" i="9"/>
  <c r="EC12" i="9"/>
  <c r="BN41" i="9"/>
  <c r="DX41" i="9"/>
  <c r="DY41" i="9"/>
  <c r="BM41" i="9"/>
  <c r="EF39" i="9"/>
  <c r="EI39" i="9" s="1"/>
  <c r="EY39" i="9"/>
  <c r="AN39" i="9"/>
  <c r="EF32" i="9"/>
  <c r="ER32" i="9" s="1"/>
  <c r="AN32" i="9"/>
  <c r="EY32" i="9"/>
  <c r="AO36" i="9"/>
  <c r="AS36" i="9"/>
  <c r="AW36" i="9"/>
  <c r="BA36" i="9"/>
  <c r="BE36" i="9"/>
  <c r="BI36" i="9"/>
  <c r="BQ36" i="9"/>
  <c r="BU36" i="9"/>
  <c r="BY36" i="9"/>
  <c r="CC36" i="9"/>
  <c r="CH36" i="9"/>
  <c r="DB36" i="9"/>
  <c r="DF36" i="9"/>
  <c r="DO36" i="9"/>
  <c r="DW36" i="9"/>
  <c r="EA36" i="9"/>
  <c r="EE36" i="9"/>
  <c r="AP36" i="9"/>
  <c r="AT36" i="9"/>
  <c r="AX36" i="9"/>
  <c r="BB36" i="9"/>
  <c r="BF36" i="9"/>
  <c r="BJ36" i="9"/>
  <c r="BR36" i="9"/>
  <c r="BV36" i="9"/>
  <c r="BZ36" i="9"/>
  <c r="CE36" i="9"/>
  <c r="CI36" i="9"/>
  <c r="CM36" i="9"/>
  <c r="DG36" i="9"/>
  <c r="DP36" i="9"/>
  <c r="EB36" i="9"/>
  <c r="AQ36" i="9"/>
  <c r="AU36" i="9"/>
  <c r="AY36" i="9"/>
  <c r="BC36" i="9"/>
  <c r="BG36" i="9"/>
  <c r="BK36" i="9"/>
  <c r="BO36" i="9"/>
  <c r="BS36" i="9"/>
  <c r="BW36" i="9"/>
  <c r="CA36" i="9"/>
  <c r="CF36" i="9"/>
  <c r="CJ36" i="9"/>
  <c r="CN36" i="9"/>
  <c r="CV36" i="9"/>
  <c r="CZ36" i="9"/>
  <c r="DH36" i="9"/>
  <c r="DM36" i="9"/>
  <c r="DQ36" i="9"/>
  <c r="DU36" i="9"/>
  <c r="EC36" i="9"/>
  <c r="AV36" i="9"/>
  <c r="AZ36" i="9"/>
  <c r="BD36" i="9"/>
  <c r="BH36" i="9"/>
  <c r="BT36" i="9"/>
  <c r="BX36" i="9"/>
  <c r="CB36" i="9"/>
  <c r="CG36" i="9"/>
  <c r="CO36" i="9"/>
  <c r="DA36" i="9"/>
  <c r="DI36" i="9"/>
  <c r="DN36" i="9"/>
  <c r="DR36" i="9"/>
  <c r="DV36" i="9"/>
  <c r="DZ36" i="9"/>
  <c r="ED36" i="9"/>
  <c r="CW11" i="9"/>
  <c r="CX11" i="9"/>
  <c r="BL31" i="9"/>
  <c r="EB14" i="9"/>
  <c r="CB14" i="9"/>
  <c r="EE14" i="9"/>
  <c r="BS14" i="9"/>
  <c r="BC14" i="9"/>
  <c r="DV14" i="9"/>
  <c r="BV14" i="9"/>
  <c r="BB14" i="9"/>
  <c r="DM14" i="9"/>
  <c r="CN14" i="9"/>
  <c r="BU14" i="9"/>
  <c r="EB19" i="9"/>
  <c r="CM19" i="9"/>
  <c r="BV19" i="9"/>
  <c r="BB19" i="9"/>
  <c r="EE19" i="9"/>
  <c r="BU19" i="9"/>
  <c r="BA19" i="9"/>
  <c r="ED19" i="9"/>
  <c r="DN19" i="9"/>
  <c r="CG19" i="9"/>
  <c r="AV19" i="9"/>
  <c r="DM19" i="9"/>
  <c r="CN19" i="9"/>
  <c r="BW19" i="9"/>
  <c r="BG19" i="9"/>
  <c r="DO39" i="9"/>
  <c r="BY39" i="9"/>
  <c r="BE39" i="9"/>
  <c r="AO39" i="9"/>
  <c r="DV39" i="9"/>
  <c r="DA39" i="9"/>
  <c r="BX39" i="9"/>
  <c r="BD39" i="9"/>
  <c r="EC39" i="9"/>
  <c r="DH39" i="9"/>
  <c r="CJ39" i="9"/>
  <c r="BS39" i="9"/>
  <c r="BC39" i="9"/>
  <c r="DG39" i="9"/>
  <c r="CI39" i="9"/>
  <c r="BR39" i="9"/>
  <c r="AX39" i="9"/>
  <c r="AV10" i="9"/>
  <c r="AS10" i="9"/>
  <c r="AX10" i="9"/>
  <c r="BB10" i="9"/>
  <c r="BF10" i="9"/>
  <c r="BJ10" i="9"/>
  <c r="BR10" i="9"/>
  <c r="BV10" i="9"/>
  <c r="BZ10" i="9"/>
  <c r="CE10" i="9"/>
  <c r="CO10" i="9"/>
  <c r="DI10" i="9"/>
  <c r="DN10" i="9"/>
  <c r="DR10" i="9"/>
  <c r="DV10" i="9"/>
  <c r="DZ10" i="9"/>
  <c r="ED10" i="9"/>
  <c r="AO10" i="9"/>
  <c r="AT10" i="9"/>
  <c r="AY10" i="9"/>
  <c r="BC10" i="9"/>
  <c r="BG10" i="9"/>
  <c r="BK10" i="9"/>
  <c r="BO10" i="9"/>
  <c r="BS10" i="9"/>
  <c r="BW10" i="9"/>
  <c r="CA10" i="9"/>
  <c r="CF10" i="9"/>
  <c r="DB10" i="9"/>
  <c r="DF10" i="9"/>
  <c r="DO10" i="9"/>
  <c r="DW10" i="9"/>
  <c r="EA10" i="9"/>
  <c r="EE10" i="9"/>
  <c r="AP10" i="9"/>
  <c r="AU10" i="9"/>
  <c r="AZ10" i="9"/>
  <c r="BD10" i="9"/>
  <c r="BH10" i="9"/>
  <c r="BT10" i="9"/>
  <c r="BX10" i="9"/>
  <c r="CB10" i="9"/>
  <c r="CG10" i="9"/>
  <c r="CM10" i="9"/>
  <c r="DG10" i="9"/>
  <c r="DP10" i="9"/>
  <c r="EB10" i="9"/>
  <c r="AQ10" i="9"/>
  <c r="AW10" i="9"/>
  <c r="BA10" i="9"/>
  <c r="BE10" i="9"/>
  <c r="BI10" i="9"/>
  <c r="BQ10" i="9"/>
  <c r="BU10" i="9"/>
  <c r="BY10" i="9"/>
  <c r="CC10" i="9"/>
  <c r="CH10" i="9"/>
  <c r="CN10" i="9"/>
  <c r="CV10" i="9"/>
  <c r="DH10" i="9"/>
  <c r="DM10" i="9"/>
  <c r="DQ10" i="9"/>
  <c r="DU10" i="9"/>
  <c r="EC10" i="9"/>
  <c r="DD33" i="9"/>
  <c r="DE33" i="9"/>
  <c r="DD34" i="9"/>
  <c r="DE34" i="9"/>
  <c r="DS24" i="9"/>
  <c r="DT24" i="9"/>
  <c r="AR24" i="9"/>
  <c r="CW10" i="9"/>
  <c r="CX10" i="9"/>
  <c r="DD39" i="9"/>
  <c r="DE39" i="9"/>
  <c r="AN37" i="9"/>
  <c r="EY37" i="9"/>
  <c r="EF37" i="9"/>
  <c r="EO37" i="9" s="1"/>
  <c r="AR19" i="9"/>
  <c r="DS19" i="9"/>
  <c r="DT19" i="9"/>
  <c r="AQ20" i="9"/>
  <c r="AU20" i="9"/>
  <c r="AY20" i="9"/>
  <c r="BC20" i="9"/>
  <c r="BG20" i="9"/>
  <c r="BK20" i="9"/>
  <c r="BO20" i="9"/>
  <c r="BS20" i="9"/>
  <c r="BW20" i="9"/>
  <c r="CA20" i="9"/>
  <c r="CF20" i="9"/>
  <c r="CN20" i="9"/>
  <c r="CV20" i="9"/>
  <c r="DH20" i="9"/>
  <c r="DM20" i="9"/>
  <c r="DQ20" i="9"/>
  <c r="DU20" i="9"/>
  <c r="EC20" i="9"/>
  <c r="AV20" i="9"/>
  <c r="AZ20" i="9"/>
  <c r="BD20" i="9"/>
  <c r="BH20" i="9"/>
  <c r="BT20" i="9"/>
  <c r="BX20" i="9"/>
  <c r="CB20" i="9"/>
  <c r="CG20" i="9"/>
  <c r="CO20" i="9"/>
  <c r="DI20" i="9"/>
  <c r="DN20" i="9"/>
  <c r="DR20" i="9"/>
  <c r="DV20" i="9"/>
  <c r="DZ20" i="9"/>
  <c r="ED20" i="9"/>
  <c r="AS20" i="9"/>
  <c r="BA20" i="9"/>
  <c r="BI20" i="9"/>
  <c r="BQ20" i="9"/>
  <c r="BY20" i="9"/>
  <c r="CH20" i="9"/>
  <c r="DF20" i="9"/>
  <c r="DO20" i="9"/>
  <c r="DW20" i="9"/>
  <c r="EE20" i="9"/>
  <c r="AT20" i="9"/>
  <c r="BB20" i="9"/>
  <c r="BJ20" i="9"/>
  <c r="BR20" i="9"/>
  <c r="BZ20" i="9"/>
  <c r="DG20" i="9"/>
  <c r="DP20" i="9"/>
  <c r="AO20" i="9"/>
  <c r="AW20" i="9"/>
  <c r="BE20" i="9"/>
  <c r="BU20" i="9"/>
  <c r="CC20" i="9"/>
  <c r="DB20" i="9"/>
  <c r="EA20" i="9"/>
  <c r="AP20" i="9"/>
  <c r="AX20" i="9"/>
  <c r="BF20" i="9"/>
  <c r="BV20" i="9"/>
  <c r="CE20" i="9"/>
  <c r="CM20" i="9"/>
  <c r="EB20" i="9"/>
  <c r="EF30" i="9"/>
  <c r="EL30" i="9" s="1"/>
  <c r="EY30" i="9"/>
  <c r="AN30" i="9"/>
  <c r="DS18" i="9"/>
  <c r="AR18" i="9"/>
  <c r="DT18" i="9"/>
  <c r="BL26" i="9"/>
  <c r="DD19" i="9"/>
  <c r="DE19" i="9"/>
  <c r="CW13" i="9"/>
  <c r="CX13" i="9"/>
  <c r="AN15" i="9"/>
  <c r="EF15" i="9"/>
  <c r="EN15" i="9" s="1"/>
  <c r="EY15" i="9"/>
  <c r="AN20" i="9"/>
  <c r="EY20" i="9"/>
  <c r="EF20" i="9"/>
  <c r="EL20" i="9" s="1"/>
  <c r="BM25" i="9"/>
  <c r="BN25" i="9"/>
  <c r="DX25" i="9"/>
  <c r="DY25" i="9"/>
  <c r="DY20" i="9"/>
  <c r="DX20" i="9"/>
  <c r="BM20" i="9"/>
  <c r="BN20" i="9"/>
  <c r="AN23" i="9"/>
  <c r="EF23" i="9"/>
  <c r="EM23" i="9" s="1"/>
  <c r="EY23" i="9"/>
  <c r="CW15" i="9"/>
  <c r="CX15" i="9"/>
  <c r="CK41" i="9"/>
  <c r="CJ41" i="9" s="1"/>
  <c r="AO7" i="9"/>
  <c r="AS7" i="9"/>
  <c r="AW7" i="9"/>
  <c r="BA7" i="9"/>
  <c r="BE7" i="9"/>
  <c r="BI7" i="9"/>
  <c r="BQ7" i="9"/>
  <c r="BU7" i="9"/>
  <c r="BY7" i="9"/>
  <c r="CC7" i="9"/>
  <c r="CH7" i="9"/>
  <c r="DB7" i="9"/>
  <c r="DF7" i="9"/>
  <c r="DO7" i="9"/>
  <c r="DW7" i="9"/>
  <c r="EA7" i="9"/>
  <c r="EE7" i="9"/>
  <c r="AP7" i="9"/>
  <c r="AT7" i="9"/>
  <c r="AX7" i="9"/>
  <c r="BB7" i="9"/>
  <c r="BF7" i="9"/>
  <c r="BJ7" i="9"/>
  <c r="BR7" i="9"/>
  <c r="BV7" i="9"/>
  <c r="BZ7" i="9"/>
  <c r="CE7" i="9"/>
  <c r="CM7" i="9"/>
  <c r="DG7" i="9"/>
  <c r="DP7" i="9"/>
  <c r="EB7" i="9"/>
  <c r="AQ7" i="9"/>
  <c r="AU7" i="9"/>
  <c r="AY7" i="9"/>
  <c r="BC7" i="9"/>
  <c r="BG7" i="9"/>
  <c r="BK7" i="9"/>
  <c r="BO7" i="9"/>
  <c r="BS7" i="9"/>
  <c r="BW7" i="9"/>
  <c r="CA7" i="9"/>
  <c r="CF7" i="9"/>
  <c r="CN7" i="9"/>
  <c r="CV7" i="9"/>
  <c r="DH7" i="9"/>
  <c r="DM7" i="9"/>
  <c r="DQ7" i="9"/>
  <c r="DU7" i="9"/>
  <c r="EC7" i="9"/>
  <c r="AV7" i="9"/>
  <c r="AZ7" i="9"/>
  <c r="BD7" i="9"/>
  <c r="BH7" i="9"/>
  <c r="BT7" i="9"/>
  <c r="BX7" i="9"/>
  <c r="CB7" i="9"/>
  <c r="CG7" i="9"/>
  <c r="CO7" i="9"/>
  <c r="DI7" i="9"/>
  <c r="DN7" i="9"/>
  <c r="DR7" i="9"/>
  <c r="DV7" i="9"/>
  <c r="DZ7" i="9"/>
  <c r="ED7" i="9"/>
  <c r="DE35" i="9"/>
  <c r="DD35" i="9"/>
  <c r="EW36" i="9"/>
  <c r="AQ6" i="9"/>
  <c r="CO6" i="9"/>
  <c r="AP21" i="9"/>
  <c r="AT21" i="9"/>
  <c r="AX21" i="9"/>
  <c r="BB21" i="9"/>
  <c r="BF21" i="9"/>
  <c r="BJ21" i="9"/>
  <c r="BR21" i="9"/>
  <c r="BV21" i="9"/>
  <c r="BZ21" i="9"/>
  <c r="CE21" i="9"/>
  <c r="CM21" i="9"/>
  <c r="DG21" i="9"/>
  <c r="DP21" i="9"/>
  <c r="EB21" i="9"/>
  <c r="AQ21" i="9"/>
  <c r="AU21" i="9"/>
  <c r="AY21" i="9"/>
  <c r="BC21" i="9"/>
  <c r="BG21" i="9"/>
  <c r="BK21" i="9"/>
  <c r="BO21" i="9"/>
  <c r="BS21" i="9"/>
  <c r="BW21" i="9"/>
  <c r="CA21" i="9"/>
  <c r="CF21" i="9"/>
  <c r="CN21" i="9"/>
  <c r="CV21" i="9"/>
  <c r="DH21" i="9"/>
  <c r="DM21" i="9"/>
  <c r="DQ21" i="9"/>
  <c r="DU21" i="9"/>
  <c r="EC21" i="9"/>
  <c r="AZ21" i="9"/>
  <c r="BH21" i="9"/>
  <c r="BX21" i="9"/>
  <c r="CG21" i="9"/>
  <c r="CO21" i="9"/>
  <c r="DN21" i="9"/>
  <c r="DV21" i="9"/>
  <c r="ED21" i="9"/>
  <c r="AS21" i="9"/>
  <c r="BA21" i="9"/>
  <c r="BI21" i="9"/>
  <c r="BQ21" i="9"/>
  <c r="BY21" i="9"/>
  <c r="CH21" i="9"/>
  <c r="DF21" i="9"/>
  <c r="DO21" i="9"/>
  <c r="DW21" i="9"/>
  <c r="EE21" i="9"/>
  <c r="AV21" i="9"/>
  <c r="BD21" i="9"/>
  <c r="BT21" i="9"/>
  <c r="CB21" i="9"/>
  <c r="DI21" i="9"/>
  <c r="DR21" i="9"/>
  <c r="DZ21" i="9"/>
  <c r="AO21" i="9"/>
  <c r="AW21" i="9"/>
  <c r="BE21" i="9"/>
  <c r="BU21" i="9"/>
  <c r="CC21" i="9"/>
  <c r="DB21" i="9"/>
  <c r="EA21" i="9"/>
  <c r="DE12" i="9"/>
  <c r="DD12" i="9"/>
  <c r="EW37" i="9"/>
  <c r="DE8" i="9"/>
  <c r="CX9" i="9"/>
  <c r="CW9" i="9"/>
  <c r="DS14" i="9"/>
  <c r="AR14" i="9"/>
  <c r="DT14" i="9"/>
  <c r="DT39" i="9"/>
  <c r="AR39" i="9"/>
  <c r="DS39" i="9"/>
  <c r="BN38" i="9"/>
  <c r="DX38" i="9"/>
  <c r="DY38" i="9"/>
  <c r="BM38" i="9"/>
  <c r="EW29" i="9"/>
  <c r="AQ22" i="9"/>
  <c r="AU22" i="9"/>
  <c r="AY22" i="9"/>
  <c r="BC22" i="9"/>
  <c r="BG22" i="9"/>
  <c r="BK22" i="9"/>
  <c r="BO22" i="9"/>
  <c r="BS22" i="9"/>
  <c r="BW22" i="9"/>
  <c r="CA22" i="9"/>
  <c r="CF22" i="9"/>
  <c r="DB22" i="9"/>
  <c r="DF22" i="9"/>
  <c r="DO22" i="9"/>
  <c r="DW22" i="9"/>
  <c r="EA22" i="9"/>
  <c r="EE22" i="9"/>
  <c r="AV22" i="9"/>
  <c r="AZ22" i="9"/>
  <c r="BD22" i="9"/>
  <c r="BH22" i="9"/>
  <c r="BT22" i="9"/>
  <c r="BX22" i="9"/>
  <c r="CB22" i="9"/>
  <c r="CG22" i="9"/>
  <c r="CM22" i="9"/>
  <c r="DG22" i="9"/>
  <c r="DP22" i="9"/>
  <c r="EB22" i="9"/>
  <c r="AO22" i="9"/>
  <c r="AW22" i="9"/>
  <c r="BE22" i="9"/>
  <c r="BU22" i="9"/>
  <c r="CC22" i="9"/>
  <c r="CN22" i="9"/>
  <c r="CV22" i="9"/>
  <c r="DM22" i="9"/>
  <c r="DU22" i="9"/>
  <c r="EC22" i="9"/>
  <c r="AP22" i="9"/>
  <c r="AX22" i="9"/>
  <c r="BF22" i="9"/>
  <c r="BV22" i="9"/>
  <c r="CE22" i="9"/>
  <c r="CO22" i="9"/>
  <c r="DN22" i="9"/>
  <c r="DV22" i="9"/>
  <c r="ED22" i="9"/>
  <c r="AS22" i="9"/>
  <c r="BA22" i="9"/>
  <c r="BI22" i="9"/>
  <c r="BQ22" i="9"/>
  <c r="BY22" i="9"/>
  <c r="CH22" i="9"/>
  <c r="DH22" i="9"/>
  <c r="DQ22" i="9"/>
  <c r="AT22" i="9"/>
  <c r="BB22" i="9"/>
  <c r="BJ22" i="9"/>
  <c r="BR22" i="9"/>
  <c r="BZ22" i="9"/>
  <c r="DI22" i="9"/>
  <c r="DR22" i="9"/>
  <c r="DZ22" i="9"/>
  <c r="EW10" i="9"/>
  <c r="BL24" i="9"/>
  <c r="EW18" i="9"/>
  <c r="DE37" i="9"/>
  <c r="DD37" i="9"/>
  <c r="EF24" i="9"/>
  <c r="EM24" i="9" s="1"/>
  <c r="AN24" i="9"/>
  <c r="EY24" i="9"/>
  <c r="DS40" i="9"/>
  <c r="DT40" i="9"/>
  <c r="AR40" i="9"/>
  <c r="AQ31" i="9"/>
  <c r="AU31" i="9"/>
  <c r="AY31" i="9"/>
  <c r="BC31" i="9"/>
  <c r="BG31" i="9"/>
  <c r="BK31" i="9"/>
  <c r="BO31" i="9"/>
  <c r="BS31" i="9"/>
  <c r="BW31" i="9"/>
  <c r="CA31" i="9"/>
  <c r="CF31" i="9"/>
  <c r="CN31" i="9"/>
  <c r="CV31" i="9"/>
  <c r="CZ31" i="9"/>
  <c r="DH31" i="9"/>
  <c r="DM31" i="9"/>
  <c r="DQ31" i="9"/>
  <c r="DU31" i="9"/>
  <c r="EC31" i="9"/>
  <c r="AV31" i="9"/>
  <c r="AZ31" i="9"/>
  <c r="BD31" i="9"/>
  <c r="BH31" i="9"/>
  <c r="BT31" i="9"/>
  <c r="BX31" i="9"/>
  <c r="CB31" i="9"/>
  <c r="CG31" i="9"/>
  <c r="CO31" i="9"/>
  <c r="DA31" i="9"/>
  <c r="DI31" i="9"/>
  <c r="DN31" i="9"/>
  <c r="DR31" i="9"/>
  <c r="DV31" i="9"/>
  <c r="DZ31" i="9"/>
  <c r="ED31" i="9"/>
  <c r="AO31" i="9"/>
  <c r="AW31" i="9"/>
  <c r="BE31" i="9"/>
  <c r="BU31" i="9"/>
  <c r="CC31" i="9"/>
  <c r="DB31" i="9"/>
  <c r="EA31" i="9"/>
  <c r="AP31" i="9"/>
  <c r="AX31" i="9"/>
  <c r="BF31" i="9"/>
  <c r="BV31" i="9"/>
  <c r="CE31" i="9"/>
  <c r="CM31" i="9"/>
  <c r="EB31" i="9"/>
  <c r="AS31" i="9"/>
  <c r="BA31" i="9"/>
  <c r="BI31" i="9"/>
  <c r="BQ31" i="9"/>
  <c r="BY31" i="9"/>
  <c r="CH31" i="9"/>
  <c r="DF31" i="9"/>
  <c r="DO31" i="9"/>
  <c r="DW31" i="9"/>
  <c r="EE31" i="9"/>
  <c r="AT31" i="9"/>
  <c r="BB31" i="9"/>
  <c r="BJ31" i="9"/>
  <c r="BR31" i="9"/>
  <c r="BZ31" i="9"/>
  <c r="DG31" i="9"/>
  <c r="DP31" i="9"/>
  <c r="DD15" i="9"/>
  <c r="DE15" i="9"/>
  <c r="ES37" i="9"/>
  <c r="ET37" i="9"/>
  <c r="EZ37" i="9"/>
  <c r="AM37" i="9"/>
  <c r="DS32" i="9"/>
  <c r="DT32" i="9"/>
  <c r="AR32" i="9"/>
  <c r="EW32" i="9"/>
  <c r="AQ16" i="9"/>
  <c r="AU16" i="9"/>
  <c r="AY16" i="9"/>
  <c r="BC16" i="9"/>
  <c r="BG16" i="9"/>
  <c r="BK16" i="9"/>
  <c r="BO16" i="9"/>
  <c r="BS16" i="9"/>
  <c r="BW16" i="9"/>
  <c r="CA16" i="9"/>
  <c r="CF16" i="9"/>
  <c r="CN16" i="9"/>
  <c r="CV16" i="9"/>
  <c r="DH16" i="9"/>
  <c r="DM16" i="9"/>
  <c r="DQ16" i="9"/>
  <c r="DU16" i="9"/>
  <c r="EC16" i="9"/>
  <c r="AO16" i="9"/>
  <c r="AS16" i="9"/>
  <c r="AW16" i="9"/>
  <c r="BA16" i="9"/>
  <c r="BE16" i="9"/>
  <c r="BI16" i="9"/>
  <c r="BQ16" i="9"/>
  <c r="BU16" i="9"/>
  <c r="BY16" i="9"/>
  <c r="CC16" i="9"/>
  <c r="CH16" i="9"/>
  <c r="DB16" i="9"/>
  <c r="DF16" i="9"/>
  <c r="DO16" i="9"/>
  <c r="AP16" i="9"/>
  <c r="AX16" i="9"/>
  <c r="BF16" i="9"/>
  <c r="BV16" i="9"/>
  <c r="CE16" i="9"/>
  <c r="CM16" i="9"/>
  <c r="ED16" i="9"/>
  <c r="AZ16" i="9"/>
  <c r="BH16" i="9"/>
  <c r="BX16" i="9"/>
  <c r="CG16" i="9"/>
  <c r="CO16" i="9"/>
  <c r="DN16" i="9"/>
  <c r="DZ16" i="9"/>
  <c r="EE16" i="9"/>
  <c r="AT16" i="9"/>
  <c r="BB16" i="9"/>
  <c r="BJ16" i="9"/>
  <c r="BR16" i="9"/>
  <c r="BZ16" i="9"/>
  <c r="DG16" i="9"/>
  <c r="DP16" i="9"/>
  <c r="DV16" i="9"/>
  <c r="EA16" i="9"/>
  <c r="AV16" i="9"/>
  <c r="BD16" i="9"/>
  <c r="BT16" i="9"/>
  <c r="CB16" i="9"/>
  <c r="DI16" i="9"/>
  <c r="DR16" i="9"/>
  <c r="DW16" i="9"/>
  <c r="EB16" i="9"/>
  <c r="EW30" i="9"/>
  <c r="AV26" i="9"/>
  <c r="AZ26" i="9"/>
  <c r="AO26" i="9"/>
  <c r="AS26" i="9"/>
  <c r="AT26" i="9"/>
  <c r="AY26" i="9"/>
  <c r="BD26" i="9"/>
  <c r="BH26" i="9"/>
  <c r="BT26" i="9"/>
  <c r="BX26" i="9"/>
  <c r="CB26" i="9"/>
  <c r="CG26" i="9"/>
  <c r="DB26" i="9"/>
  <c r="DF26" i="9"/>
  <c r="DO26" i="9"/>
  <c r="DW26" i="9"/>
  <c r="EA26" i="9"/>
  <c r="EE26" i="9"/>
  <c r="AU26" i="9"/>
  <c r="BA26" i="9"/>
  <c r="BE26" i="9"/>
  <c r="BI26" i="9"/>
  <c r="BQ26" i="9"/>
  <c r="BU26" i="9"/>
  <c r="BY26" i="9"/>
  <c r="CC26" i="9"/>
  <c r="CH26" i="9"/>
  <c r="CM26" i="9"/>
  <c r="DG26" i="9"/>
  <c r="DP26" i="9"/>
  <c r="EB26" i="9"/>
  <c r="AP26" i="9"/>
  <c r="AW26" i="9"/>
  <c r="BB26" i="9"/>
  <c r="BF26" i="9"/>
  <c r="BJ26" i="9"/>
  <c r="BR26" i="9"/>
  <c r="BV26" i="9"/>
  <c r="BZ26" i="9"/>
  <c r="CE26" i="9"/>
  <c r="CN26" i="9"/>
  <c r="CV26" i="9"/>
  <c r="DH26" i="9"/>
  <c r="DM26" i="9"/>
  <c r="DQ26" i="9"/>
  <c r="DU26" i="9"/>
  <c r="EC26" i="9"/>
  <c r="AQ26" i="9"/>
  <c r="AX26" i="9"/>
  <c r="BC26" i="9"/>
  <c r="BG26" i="9"/>
  <c r="BK26" i="9"/>
  <c r="BO26" i="9"/>
  <c r="BS26" i="9"/>
  <c r="BW26" i="9"/>
  <c r="CA26" i="9"/>
  <c r="CF26" i="9"/>
  <c r="CO26" i="9"/>
  <c r="DI26" i="9"/>
  <c r="DN26" i="9"/>
  <c r="DR26" i="9"/>
  <c r="DV26" i="9"/>
  <c r="DZ26" i="9"/>
  <c r="ED26" i="9"/>
  <c r="EW26" i="9"/>
  <c r="DY15" i="9"/>
  <c r="BM15" i="9"/>
  <c r="BN15" i="9"/>
  <c r="DX15" i="9"/>
  <c r="BL34" i="9"/>
  <c r="BN21" i="9"/>
  <c r="DX21" i="9"/>
  <c r="DY21" i="9"/>
  <c r="BM21" i="9"/>
  <c r="DE25" i="9"/>
  <c r="DD25" i="9"/>
  <c r="DX28" i="9"/>
  <c r="DY28" i="9"/>
  <c r="BM28" i="9"/>
  <c r="BN28" i="9"/>
  <c r="BM37" i="9"/>
  <c r="BN37" i="9"/>
  <c r="DX37" i="9"/>
  <c r="DY37" i="9"/>
  <c r="DD20" i="9"/>
  <c r="DE20" i="9"/>
  <c r="BL33" i="9"/>
  <c r="BM30" i="9"/>
  <c r="DY30" i="9"/>
  <c r="BN30" i="9"/>
  <c r="DX30" i="9"/>
  <c r="BL23" i="9"/>
  <c r="DD36" i="9"/>
  <c r="DE36" i="9"/>
  <c r="EW20" i="9"/>
  <c r="CW20" i="9"/>
  <c r="CX20" i="9"/>
  <c r="EW33" i="9"/>
  <c r="CW23" i="9"/>
  <c r="CX23" i="9"/>
  <c r="AV37" i="9"/>
  <c r="AZ37" i="9"/>
  <c r="BD37" i="9"/>
  <c r="BH37" i="9"/>
  <c r="BT37" i="9"/>
  <c r="BX37" i="9"/>
  <c r="CB37" i="9"/>
  <c r="CG37" i="9"/>
  <c r="CO37" i="9"/>
  <c r="DA37" i="9"/>
  <c r="DI37" i="9"/>
  <c r="DN37" i="9"/>
  <c r="DR37" i="9"/>
  <c r="DV37" i="9"/>
  <c r="DZ37" i="9"/>
  <c r="ED37" i="9"/>
  <c r="AO37" i="9"/>
  <c r="AS37" i="9"/>
  <c r="AW37" i="9"/>
  <c r="BA37" i="9"/>
  <c r="BE37" i="9"/>
  <c r="BI37" i="9"/>
  <c r="BQ37" i="9"/>
  <c r="BU37" i="9"/>
  <c r="BY37" i="9"/>
  <c r="CC37" i="9"/>
  <c r="CH37" i="9"/>
  <c r="DB37" i="9"/>
  <c r="DF37" i="9"/>
  <c r="DO37" i="9"/>
  <c r="DW37" i="9"/>
  <c r="EA37" i="9"/>
  <c r="EE37" i="9"/>
  <c r="AP37" i="9"/>
  <c r="AT37" i="9"/>
  <c r="AX37" i="9"/>
  <c r="BB37" i="9"/>
  <c r="BF37" i="9"/>
  <c r="BJ37" i="9"/>
  <c r="BR37" i="9"/>
  <c r="BV37" i="9"/>
  <c r="BZ37" i="9"/>
  <c r="CE37" i="9"/>
  <c r="CI37" i="9"/>
  <c r="CM37" i="9"/>
  <c r="DG37" i="9"/>
  <c r="DP37" i="9"/>
  <c r="EB37" i="9"/>
  <c r="AQ37" i="9"/>
  <c r="AU37" i="9"/>
  <c r="AY37" i="9"/>
  <c r="BC37" i="9"/>
  <c r="BG37" i="9"/>
  <c r="BK37" i="9"/>
  <c r="BO37" i="9"/>
  <c r="BS37" i="9"/>
  <c r="BW37" i="9"/>
  <c r="CA37" i="9"/>
  <c r="CF37" i="9"/>
  <c r="CJ37" i="9"/>
  <c r="CN37" i="9"/>
  <c r="CV37" i="9"/>
  <c r="DM37" i="9"/>
  <c r="EC37" i="9"/>
  <c r="CZ37" i="9"/>
  <c r="DQ37" i="9"/>
  <c r="DU37" i="9"/>
  <c r="DH37" i="9"/>
  <c r="CW37" i="9"/>
  <c r="CX37" i="9"/>
  <c r="CX38" i="9"/>
  <c r="CW38" i="9"/>
  <c r="AM35" i="9"/>
  <c r="EZ35" i="9"/>
  <c r="ES35" i="9"/>
  <c r="ET35" i="9"/>
  <c r="EW40" i="9"/>
  <c r="DT21" i="9"/>
  <c r="AR21" i="9"/>
  <c r="DS21" i="9"/>
  <c r="EW25" i="9"/>
  <c r="DT17" i="9"/>
  <c r="AR17" i="9"/>
  <c r="DS17" i="9"/>
  <c r="CX22" i="9"/>
  <c r="CW22" i="9"/>
  <c r="DD17" i="9"/>
  <c r="DE17" i="9"/>
  <c r="DD40" i="9"/>
  <c r="DE40" i="9"/>
  <c r="AR26" i="9"/>
  <c r="DS26" i="9"/>
  <c r="DT26" i="9"/>
  <c r="AQ28" i="9"/>
  <c r="AU28" i="9"/>
  <c r="AY28" i="9"/>
  <c r="BC28" i="9"/>
  <c r="BG28" i="9"/>
  <c r="BK28" i="9"/>
  <c r="BO28" i="9"/>
  <c r="BS28" i="9"/>
  <c r="BW28" i="9"/>
  <c r="CA28" i="9"/>
  <c r="CE28" i="9"/>
  <c r="CM28" i="9"/>
  <c r="DG28" i="9"/>
  <c r="DP28" i="9"/>
  <c r="EB28" i="9"/>
  <c r="AV28" i="9"/>
  <c r="AZ28" i="9"/>
  <c r="BD28" i="9"/>
  <c r="BH28" i="9"/>
  <c r="BT28" i="9"/>
  <c r="BX28" i="9"/>
  <c r="CB28" i="9"/>
  <c r="CF28" i="9"/>
  <c r="CN28" i="9"/>
  <c r="CV28" i="9"/>
  <c r="CZ28" i="9"/>
  <c r="DH28" i="9"/>
  <c r="DM28" i="9"/>
  <c r="DQ28" i="9"/>
  <c r="DU28" i="9"/>
  <c r="EC28" i="9"/>
  <c r="AO28" i="9"/>
  <c r="AS28" i="9"/>
  <c r="AW28" i="9"/>
  <c r="BA28" i="9"/>
  <c r="BE28" i="9"/>
  <c r="BI28" i="9"/>
  <c r="BQ28" i="9"/>
  <c r="BU28" i="9"/>
  <c r="BY28" i="9"/>
  <c r="CC28" i="9"/>
  <c r="CG28" i="9"/>
  <c r="CO28" i="9"/>
  <c r="DA28" i="9"/>
  <c r="DI28" i="9"/>
  <c r="DN28" i="9"/>
  <c r="DR28" i="9"/>
  <c r="DV28" i="9"/>
  <c r="DZ28" i="9"/>
  <c r="ED28" i="9"/>
  <c r="AP28" i="9"/>
  <c r="AT28" i="9"/>
  <c r="AX28" i="9"/>
  <c r="BB28" i="9"/>
  <c r="BF28" i="9"/>
  <c r="BJ28" i="9"/>
  <c r="BR28" i="9"/>
  <c r="BV28" i="9"/>
  <c r="BZ28" i="9"/>
  <c r="CH28" i="9"/>
  <c r="DB28" i="9"/>
  <c r="DF28" i="9"/>
  <c r="DO28" i="9"/>
  <c r="DW28" i="9"/>
  <c r="EA28" i="9"/>
  <c r="EE28" i="9"/>
  <c r="CK31" i="9"/>
  <c r="CI31" i="9" s="1"/>
  <c r="EW31" i="9"/>
  <c r="DE29" i="9"/>
  <c r="DD29" i="9"/>
  <c r="CK18" i="9"/>
  <c r="CI18" i="9" s="1"/>
  <c r="BL20" i="9"/>
  <c r="AR15" i="9"/>
  <c r="DS15" i="9"/>
  <c r="DT15" i="9"/>
  <c r="EZ24" i="9"/>
  <c r="AM24" i="9"/>
  <c r="ES24" i="9"/>
  <c r="ET24" i="9"/>
  <c r="AR23" i="9"/>
  <c r="DS23" i="9"/>
  <c r="DT23" i="9"/>
  <c r="AN19" i="9"/>
  <c r="EY19" i="9"/>
  <c r="EF19" i="9"/>
  <c r="EL19" i="9" s="1"/>
  <c r="AR12" i="9"/>
  <c r="DS12" i="9"/>
  <c r="DT12" i="9"/>
  <c r="EW12" i="9"/>
  <c r="CW12" i="9"/>
  <c r="CX12" i="9"/>
  <c r="CX27" i="9"/>
  <c r="CW27" i="9"/>
  <c r="CX26" i="9"/>
  <c r="CW26" i="9"/>
  <c r="DD21" i="9"/>
  <c r="DE21" i="9"/>
  <c r="CW31" i="9"/>
  <c r="CX31" i="9"/>
  <c r="AR13" i="9"/>
  <c r="DS13" i="9"/>
  <c r="DT13" i="9"/>
  <c r="DE14" i="9"/>
  <c r="AN14" i="9"/>
  <c r="EF14" i="9"/>
  <c r="EO14" i="9" s="1"/>
  <c r="EY14" i="9"/>
  <c r="AN22" i="9"/>
  <c r="EF22" i="9"/>
  <c r="EJ22" i="9" s="1"/>
  <c r="EY22" i="9"/>
  <c r="BL17" i="9"/>
  <c r="BM24" i="9"/>
  <c r="BN24" i="9"/>
  <c r="DX24" i="9"/>
  <c r="DY24" i="9"/>
  <c r="BL25" i="9"/>
  <c r="CK16" i="9"/>
  <c r="CI16" i="9" s="1"/>
  <c r="EW23" i="9"/>
  <c r="CK24" i="9"/>
  <c r="CI24" i="9" s="1"/>
  <c r="EZ41" i="9"/>
  <c r="AM41" i="9"/>
  <c r="EV41" i="9"/>
  <c r="ES41" i="9"/>
  <c r="ET41" i="9"/>
  <c r="BL36" i="9"/>
  <c r="DS29" i="9"/>
  <c r="DT29" i="9"/>
  <c r="AR29" i="9"/>
  <c r="CK27" i="9"/>
  <c r="CJ27" i="9" s="1"/>
  <c r="EW38" i="9"/>
  <c r="DE9" i="9"/>
  <c r="EY40" i="9"/>
  <c r="EF40" i="9"/>
  <c r="EJ40" i="9" s="1"/>
  <c r="AN40" i="9"/>
  <c r="DP14" i="9"/>
  <c r="BX14" i="9"/>
  <c r="BD14" i="9"/>
  <c r="CF14" i="9"/>
  <c r="BO14" i="9"/>
  <c r="AY14" i="9"/>
  <c r="DR14" i="9"/>
  <c r="CO14" i="9"/>
  <c r="BR14" i="9"/>
  <c r="AX14" i="9"/>
  <c r="EC14" i="9"/>
  <c r="CH14" i="9"/>
  <c r="BQ14" i="9"/>
  <c r="AW14" i="9"/>
  <c r="BR19" i="9"/>
  <c r="AX19" i="9"/>
  <c r="EA19" i="9"/>
  <c r="DF19" i="9"/>
  <c r="CH19" i="9"/>
  <c r="BQ19" i="9"/>
  <c r="AW19" i="9"/>
  <c r="DZ19" i="9"/>
  <c r="DI19" i="9"/>
  <c r="CB19" i="9"/>
  <c r="BH19" i="9"/>
  <c r="EC19" i="9"/>
  <c r="DH19" i="9"/>
  <c r="BS19" i="9"/>
  <c r="BC19" i="9"/>
  <c r="BN8" i="9"/>
  <c r="EE39" i="9"/>
  <c r="BU39" i="9"/>
  <c r="BA39" i="9"/>
  <c r="DR39" i="9"/>
  <c r="CO39" i="9"/>
  <c r="BT39" i="9"/>
  <c r="AZ39" i="9"/>
  <c r="DU39" i="9"/>
  <c r="CZ39" i="9"/>
  <c r="CF39" i="9"/>
  <c r="BO39" i="9"/>
  <c r="AY39" i="9"/>
  <c r="EB39" i="9"/>
  <c r="CE39" i="9"/>
  <c r="BJ39" i="9"/>
  <c r="AT39" i="9"/>
  <c r="AV11" i="9"/>
  <c r="AZ11" i="9"/>
  <c r="BD11" i="9"/>
  <c r="BT11" i="9"/>
  <c r="BX11" i="9"/>
  <c r="CB11" i="9"/>
  <c r="CG11" i="9"/>
  <c r="CO11" i="9"/>
  <c r="DR11" i="9"/>
  <c r="DV11" i="9"/>
  <c r="ED11" i="9"/>
  <c r="AO11" i="9"/>
  <c r="AS11" i="9"/>
  <c r="AW11" i="9"/>
  <c r="BA11" i="9"/>
  <c r="BE11" i="9"/>
  <c r="BI11" i="9"/>
  <c r="BQ11" i="9"/>
  <c r="BU11" i="9"/>
  <c r="BY11" i="9"/>
  <c r="CC11" i="9"/>
  <c r="CH11" i="9"/>
  <c r="DB11" i="9"/>
  <c r="DW11" i="9"/>
  <c r="EE11" i="9"/>
  <c r="AP11" i="9"/>
  <c r="AT11" i="9"/>
  <c r="AX11" i="9"/>
  <c r="BB11" i="9"/>
  <c r="BF11" i="9"/>
  <c r="BJ11" i="9"/>
  <c r="BR11" i="9"/>
  <c r="BV11" i="9"/>
  <c r="BZ11" i="9"/>
  <c r="CE11" i="9"/>
  <c r="CM11" i="9"/>
  <c r="DP11" i="9"/>
  <c r="EB11" i="9"/>
  <c r="AQ11" i="9"/>
  <c r="AU11" i="9"/>
  <c r="AY11" i="9"/>
  <c r="BC11" i="9"/>
  <c r="BG11" i="9"/>
  <c r="BK11" i="9"/>
  <c r="BO11" i="9"/>
  <c r="BS11" i="9"/>
  <c r="BW11" i="9"/>
  <c r="CA11" i="9"/>
  <c r="CF11" i="9"/>
  <c r="CN11" i="9"/>
  <c r="CV11" i="9"/>
  <c r="DM11" i="9"/>
  <c r="DQ11" i="9"/>
  <c r="DU11" i="9"/>
  <c r="EC11" i="9"/>
  <c r="DD38" i="9"/>
  <c r="DE38" i="9"/>
  <c r="DT41" i="9"/>
  <c r="AR41" i="9"/>
  <c r="DS41" i="9"/>
  <c r="DD26" i="9"/>
  <c r="DE26" i="9"/>
  <c r="CW39" i="9"/>
  <c r="CX39" i="9"/>
  <c r="AQ33" i="9"/>
  <c r="AU33" i="9"/>
  <c r="AY33" i="9"/>
  <c r="BC33" i="9"/>
  <c r="BG33" i="9"/>
  <c r="BK33" i="9"/>
  <c r="BO33" i="9"/>
  <c r="BS33" i="9"/>
  <c r="BW33" i="9"/>
  <c r="CA33" i="9"/>
  <c r="CE33" i="9"/>
  <c r="CM33" i="9"/>
  <c r="DG33" i="9"/>
  <c r="DP33" i="9"/>
  <c r="EB33" i="9"/>
  <c r="AV33" i="9"/>
  <c r="AZ33" i="9"/>
  <c r="BD33" i="9"/>
  <c r="BH33" i="9"/>
  <c r="BT33" i="9"/>
  <c r="BX33" i="9"/>
  <c r="CB33" i="9"/>
  <c r="CF33" i="9"/>
  <c r="CN33" i="9"/>
  <c r="CV33" i="9"/>
  <c r="CZ33" i="9"/>
  <c r="DH33" i="9"/>
  <c r="DM33" i="9"/>
  <c r="DQ33" i="9"/>
  <c r="DU33" i="9"/>
  <c r="EC33" i="9"/>
  <c r="AS33" i="9"/>
  <c r="BA33" i="9"/>
  <c r="BI33" i="9"/>
  <c r="BQ33" i="9"/>
  <c r="BY33" i="9"/>
  <c r="CG33" i="9"/>
  <c r="CO33" i="9"/>
  <c r="DN33" i="9"/>
  <c r="DV33" i="9"/>
  <c r="ED33" i="9"/>
  <c r="AT33" i="9"/>
  <c r="BB33" i="9"/>
  <c r="BJ33" i="9"/>
  <c r="BR33" i="9"/>
  <c r="BZ33" i="9"/>
  <c r="CH33" i="9"/>
  <c r="DF33" i="9"/>
  <c r="DO33" i="9"/>
  <c r="DW33" i="9"/>
  <c r="EE33" i="9"/>
  <c r="AO33" i="9"/>
  <c r="AW33" i="9"/>
  <c r="BE33" i="9"/>
  <c r="BU33" i="9"/>
  <c r="CC33" i="9"/>
  <c r="DA33" i="9"/>
  <c r="DI33" i="9"/>
  <c r="DR33" i="9"/>
  <c r="DZ33" i="9"/>
  <c r="AP33" i="9"/>
  <c r="AX33" i="9"/>
  <c r="BF33" i="9"/>
  <c r="BV33" i="9"/>
  <c r="DB33" i="9"/>
  <c r="EA33" i="9"/>
  <c r="CW29" i="9"/>
  <c r="CX29" i="9"/>
  <c r="DY23" i="9"/>
  <c r="DX23" i="9"/>
  <c r="BM23" i="9"/>
  <c r="BN23" i="9"/>
  <c r="EW13" i="9"/>
  <c r="DD27" i="9"/>
  <c r="DE27" i="9"/>
  <c r="DD32" i="9"/>
  <c r="DE32" i="9"/>
  <c r="CW30" i="9"/>
  <c r="CX30" i="9"/>
  <c r="DY13" i="9"/>
  <c r="BM13" i="9"/>
  <c r="BN13" i="9"/>
  <c r="DX13" i="9"/>
  <c r="EW7" i="9"/>
  <c r="AR35" i="9"/>
  <c r="DS35" i="9"/>
  <c r="DT35" i="9"/>
  <c r="AR30" i="9"/>
  <c r="DS30" i="9"/>
  <c r="DT30" i="9"/>
  <c r="DE10" i="9"/>
  <c r="DD10" i="9"/>
  <c r="AP8" i="9"/>
  <c r="AT8" i="9"/>
  <c r="AX8" i="9"/>
  <c r="BB8" i="9"/>
  <c r="BF8" i="9"/>
  <c r="BJ8" i="9"/>
  <c r="BR8" i="9"/>
  <c r="BV8" i="9"/>
  <c r="BZ8" i="9"/>
  <c r="CE8" i="9"/>
  <c r="CM8" i="9"/>
  <c r="DP8" i="9"/>
  <c r="EB8" i="9"/>
  <c r="AQ8" i="9"/>
  <c r="AU8" i="9"/>
  <c r="AY8" i="9"/>
  <c r="BC8" i="9"/>
  <c r="BG8" i="9"/>
  <c r="BK8" i="9"/>
  <c r="BO8" i="9"/>
  <c r="BS8" i="9"/>
  <c r="BW8" i="9"/>
  <c r="CA8" i="9"/>
  <c r="CF8" i="9"/>
  <c r="CN8" i="9"/>
  <c r="CV8" i="9"/>
  <c r="DM8" i="9"/>
  <c r="DQ8" i="9"/>
  <c r="DU8" i="9"/>
  <c r="EC8" i="9"/>
  <c r="AV8" i="9"/>
  <c r="AZ8" i="9"/>
  <c r="BD8" i="9"/>
  <c r="BT8" i="9"/>
  <c r="BX8" i="9"/>
  <c r="CB8" i="9"/>
  <c r="CG8" i="9"/>
  <c r="CO8" i="9"/>
  <c r="DR8" i="9"/>
  <c r="DV8" i="9"/>
  <c r="ED8" i="9"/>
  <c r="AO8" i="9"/>
  <c r="AS8" i="9"/>
  <c r="AW8" i="9"/>
  <c r="BA8" i="9"/>
  <c r="BE8" i="9"/>
  <c r="BI8" i="9"/>
  <c r="BQ8" i="9"/>
  <c r="BU8" i="9"/>
  <c r="BY8" i="9"/>
  <c r="CC8" i="9"/>
  <c r="CH8" i="9"/>
  <c r="DB8" i="9"/>
  <c r="DW8" i="9"/>
  <c r="EE8" i="9"/>
  <c r="AM33" i="9"/>
  <c r="ES33" i="9"/>
  <c r="ET33" i="9"/>
  <c r="EZ33" i="9"/>
  <c r="DD24" i="9"/>
  <c r="DE24" i="9"/>
  <c r="EW41" i="9"/>
  <c r="AQ9" i="9"/>
  <c r="AU9" i="9"/>
  <c r="AY9" i="9"/>
  <c r="BC9" i="9"/>
  <c r="BG9" i="9"/>
  <c r="BK9" i="9"/>
  <c r="BO9" i="9"/>
  <c r="BS9" i="9"/>
  <c r="BW9" i="9"/>
  <c r="CA9" i="9"/>
  <c r="CF9" i="9"/>
  <c r="CN9" i="9"/>
  <c r="CV9" i="9"/>
  <c r="DM9" i="9"/>
  <c r="DQ9" i="9"/>
  <c r="DU9" i="9"/>
  <c r="EC9" i="9"/>
  <c r="AV9" i="9"/>
  <c r="AZ9" i="9"/>
  <c r="BD9" i="9"/>
  <c r="BT9" i="9"/>
  <c r="BX9" i="9"/>
  <c r="CB9" i="9"/>
  <c r="CG9" i="9"/>
  <c r="CO9" i="9"/>
  <c r="AO9" i="9"/>
  <c r="AS9" i="9"/>
  <c r="AW9" i="9"/>
  <c r="BA9" i="9"/>
  <c r="BE9" i="9"/>
  <c r="BI9" i="9"/>
  <c r="BQ9" i="9"/>
  <c r="BU9" i="9"/>
  <c r="BY9" i="9"/>
  <c r="CC9" i="9"/>
  <c r="CH9" i="9"/>
  <c r="DB9" i="9"/>
  <c r="DW9" i="9"/>
  <c r="EE9" i="9"/>
  <c r="AP9" i="9"/>
  <c r="AT9" i="9"/>
  <c r="AX9" i="9"/>
  <c r="BB9" i="9"/>
  <c r="BF9" i="9"/>
  <c r="BJ9" i="9"/>
  <c r="BR9" i="9"/>
  <c r="BV9" i="9"/>
  <c r="BZ9" i="9"/>
  <c r="CE9" i="9"/>
  <c r="CM9" i="9"/>
  <c r="DP9" i="9"/>
  <c r="EB9" i="9"/>
  <c r="ED9" i="9"/>
  <c r="DR9" i="9"/>
  <c r="DV9" i="9"/>
  <c r="AR25" i="9"/>
  <c r="DS25" i="9"/>
  <c r="DT25" i="9"/>
  <c r="BM36" i="9"/>
  <c r="BN36" i="9"/>
  <c r="DX36" i="9"/>
  <c r="DY36" i="9"/>
  <c r="BL32" i="9"/>
  <c r="EW34" i="9"/>
  <c r="AN16" i="9"/>
  <c r="EY16" i="9"/>
  <c r="EF16" i="9"/>
  <c r="EP16" i="9" s="1"/>
  <c r="DD23" i="9"/>
  <c r="DE23" i="9"/>
  <c r="EF41" i="9"/>
  <c r="EO41" i="9" s="1"/>
  <c r="EY41" i="9"/>
  <c r="AN41" i="9"/>
  <c r="CX40" i="9"/>
  <c r="CW40" i="9"/>
  <c r="AO30" i="9"/>
  <c r="AS30" i="9"/>
  <c r="AW30" i="9"/>
  <c r="BA30" i="9"/>
  <c r="BE30" i="9"/>
  <c r="BI30" i="9"/>
  <c r="BQ30" i="9"/>
  <c r="BU30" i="9"/>
  <c r="BY30" i="9"/>
  <c r="CC30" i="9"/>
  <c r="CH30" i="9"/>
  <c r="CN30" i="9"/>
  <c r="CV30" i="9"/>
  <c r="DH30" i="9"/>
  <c r="DM30" i="9"/>
  <c r="DQ30" i="9"/>
  <c r="DU30" i="9"/>
  <c r="EC30" i="9"/>
  <c r="AP30" i="9"/>
  <c r="AT30" i="9"/>
  <c r="AX30" i="9"/>
  <c r="BB30" i="9"/>
  <c r="BF30" i="9"/>
  <c r="BJ30" i="9"/>
  <c r="BR30" i="9"/>
  <c r="BV30" i="9"/>
  <c r="BZ30" i="9"/>
  <c r="CE30" i="9"/>
  <c r="CO30" i="9"/>
  <c r="DI30" i="9"/>
  <c r="DN30" i="9"/>
  <c r="DR30" i="9"/>
  <c r="DV30" i="9"/>
  <c r="DZ30" i="9"/>
  <c r="ED30" i="9"/>
  <c r="AQ30" i="9"/>
  <c r="AY30" i="9"/>
  <c r="BG30" i="9"/>
  <c r="BO30" i="9"/>
  <c r="BW30" i="9"/>
  <c r="CF30" i="9"/>
  <c r="DF30" i="9"/>
  <c r="DO30" i="9"/>
  <c r="DW30" i="9"/>
  <c r="EE30" i="9"/>
  <c r="AZ30" i="9"/>
  <c r="BH30" i="9"/>
  <c r="BX30" i="9"/>
  <c r="CG30" i="9"/>
  <c r="DG30" i="9"/>
  <c r="DP30" i="9"/>
  <c r="AU30" i="9"/>
  <c r="BC30" i="9"/>
  <c r="BK30" i="9"/>
  <c r="BS30" i="9"/>
  <c r="CA30" i="9"/>
  <c r="DB30" i="9"/>
  <c r="EA30" i="9"/>
  <c r="AV30" i="9"/>
  <c r="BD30" i="9"/>
  <c r="BT30" i="9"/>
  <c r="CB30" i="9"/>
  <c r="CM30" i="9"/>
  <c r="EB30" i="9"/>
  <c r="BM32" i="9"/>
  <c r="BN32" i="9"/>
  <c r="DX32" i="9"/>
  <c r="DY32" i="9"/>
  <c r="CW8" i="9"/>
  <c r="CX8" i="9"/>
  <c r="AM39" i="9"/>
  <c r="EV39" i="9"/>
  <c r="EZ39" i="9"/>
  <c r="ES39" i="9"/>
  <c r="ET39" i="9"/>
  <c r="BL41" i="9"/>
  <c r="AR37" i="9"/>
  <c r="DS37" i="9"/>
  <c r="DT37" i="9"/>
  <c r="DT33" i="9"/>
  <c r="AR33" i="9"/>
  <c r="DS33" i="9"/>
  <c r="EY35" i="9"/>
  <c r="AN35" i="9"/>
  <c r="EF35" i="9"/>
  <c r="EM35" i="9" s="1"/>
  <c r="AQ18" i="9"/>
  <c r="AU18" i="9"/>
  <c r="AY18" i="9"/>
  <c r="BC18" i="9"/>
  <c r="BG18" i="9"/>
  <c r="BK18" i="9"/>
  <c r="BO18" i="9"/>
  <c r="BS18" i="9"/>
  <c r="BW18" i="9"/>
  <c r="CA18" i="9"/>
  <c r="CF18" i="9"/>
  <c r="DB18" i="9"/>
  <c r="DF18" i="9"/>
  <c r="DO18" i="9"/>
  <c r="DW18" i="9"/>
  <c r="EA18" i="9"/>
  <c r="EE18" i="9"/>
  <c r="AV18" i="9"/>
  <c r="AZ18" i="9"/>
  <c r="BD18" i="9"/>
  <c r="BH18" i="9"/>
  <c r="BT18" i="9"/>
  <c r="BX18" i="9"/>
  <c r="CB18" i="9"/>
  <c r="CG18" i="9"/>
  <c r="CM18" i="9"/>
  <c r="DG18" i="9"/>
  <c r="DP18" i="9"/>
  <c r="EB18" i="9"/>
  <c r="AO18" i="9"/>
  <c r="AS18" i="9"/>
  <c r="AW18" i="9"/>
  <c r="BA18" i="9"/>
  <c r="BE18" i="9"/>
  <c r="BI18" i="9"/>
  <c r="BQ18" i="9"/>
  <c r="BU18" i="9"/>
  <c r="BY18" i="9"/>
  <c r="CC18" i="9"/>
  <c r="CH18" i="9"/>
  <c r="CN18" i="9"/>
  <c r="CV18" i="9"/>
  <c r="DH18" i="9"/>
  <c r="DM18" i="9"/>
  <c r="DQ18" i="9"/>
  <c r="DU18" i="9"/>
  <c r="EC18" i="9"/>
  <c r="AP18" i="9"/>
  <c r="AT18" i="9"/>
  <c r="AX18" i="9"/>
  <c r="BB18" i="9"/>
  <c r="BF18" i="9"/>
  <c r="BJ18" i="9"/>
  <c r="BR18" i="9"/>
  <c r="BV18" i="9"/>
  <c r="BZ18" i="9"/>
  <c r="CE18" i="9"/>
  <c r="CO18" i="9"/>
  <c r="DI18" i="9"/>
  <c r="DN18" i="9"/>
  <c r="DR18" i="9"/>
  <c r="DV18" i="9"/>
  <c r="DZ18" i="9"/>
  <c r="ED18" i="9"/>
  <c r="BL8" i="9"/>
  <c r="AO38" i="9"/>
  <c r="AS38" i="9"/>
  <c r="AP38" i="9"/>
  <c r="AT38" i="9"/>
  <c r="AX38" i="9"/>
  <c r="BB38" i="9"/>
  <c r="BF38" i="9"/>
  <c r="BJ38" i="9"/>
  <c r="AQ38" i="9"/>
  <c r="AU38" i="9"/>
  <c r="AY38" i="9"/>
  <c r="BC38" i="9"/>
  <c r="BG38" i="9"/>
  <c r="BK38" i="9"/>
  <c r="BO38" i="9"/>
  <c r="AZ38" i="9"/>
  <c r="BH38" i="9"/>
  <c r="BS38" i="9"/>
  <c r="BW38" i="9"/>
  <c r="CA38" i="9"/>
  <c r="CF38" i="9"/>
  <c r="DB38" i="9"/>
  <c r="DF38" i="9"/>
  <c r="DO38" i="9"/>
  <c r="DW38" i="9"/>
  <c r="EA38" i="9"/>
  <c r="EE38" i="9"/>
  <c r="BA38" i="9"/>
  <c r="BI38" i="9"/>
  <c r="BT38" i="9"/>
  <c r="BX38" i="9"/>
  <c r="CB38" i="9"/>
  <c r="CG38" i="9"/>
  <c r="CM38" i="9"/>
  <c r="DG38" i="9"/>
  <c r="DP38" i="9"/>
  <c r="EB38" i="9"/>
  <c r="AV38" i="9"/>
  <c r="BD38" i="9"/>
  <c r="BQ38" i="9"/>
  <c r="BU38" i="9"/>
  <c r="BY38" i="9"/>
  <c r="CC38" i="9"/>
  <c r="CH38" i="9"/>
  <c r="CN38" i="9"/>
  <c r="CV38" i="9"/>
  <c r="DH38" i="9"/>
  <c r="DM38" i="9"/>
  <c r="DQ38" i="9"/>
  <c r="DU38" i="9"/>
  <c r="EC38" i="9"/>
  <c r="AW38" i="9"/>
  <c r="BE38" i="9"/>
  <c r="BR38" i="9"/>
  <c r="BV38" i="9"/>
  <c r="BZ38" i="9"/>
  <c r="CE38" i="9"/>
  <c r="CO38" i="9"/>
  <c r="DI38" i="9"/>
  <c r="DN38" i="9"/>
  <c r="DR38" i="9"/>
  <c r="DV38" i="9"/>
  <c r="DZ38" i="9"/>
  <c r="ED38" i="9"/>
  <c r="EW39" i="9"/>
  <c r="CW25" i="9"/>
  <c r="CX25" i="9"/>
  <c r="BL38" i="9"/>
  <c r="EW19" i="9"/>
  <c r="AO40" i="9"/>
  <c r="AS40" i="9"/>
  <c r="AW40" i="9"/>
  <c r="BA40" i="9"/>
  <c r="BE40" i="9"/>
  <c r="BI40" i="9"/>
  <c r="BQ40" i="9"/>
  <c r="BU40" i="9"/>
  <c r="BY40" i="9"/>
  <c r="CC40" i="9"/>
  <c r="CH40" i="9"/>
  <c r="DB40" i="9"/>
  <c r="DF40" i="9"/>
  <c r="DO40" i="9"/>
  <c r="DW40" i="9"/>
  <c r="EA40" i="9"/>
  <c r="EE40" i="9"/>
  <c r="AP40" i="9"/>
  <c r="AT40" i="9"/>
  <c r="AX40" i="9"/>
  <c r="BB40" i="9"/>
  <c r="BF40" i="9"/>
  <c r="BJ40" i="9"/>
  <c r="BR40" i="9"/>
  <c r="BV40" i="9"/>
  <c r="BZ40" i="9"/>
  <c r="CE40" i="9"/>
  <c r="CM40" i="9"/>
  <c r="DG40" i="9"/>
  <c r="DP40" i="9"/>
  <c r="EB40" i="9"/>
  <c r="AQ40" i="9"/>
  <c r="AU40" i="9"/>
  <c r="AY40" i="9"/>
  <c r="BC40" i="9"/>
  <c r="BG40" i="9"/>
  <c r="BK40" i="9"/>
  <c r="BO40" i="9"/>
  <c r="BS40" i="9"/>
  <c r="BW40" i="9"/>
  <c r="CA40" i="9"/>
  <c r="CF40" i="9"/>
  <c r="CN40" i="9"/>
  <c r="CV40" i="9"/>
  <c r="CZ40" i="9"/>
  <c r="DH40" i="9"/>
  <c r="DM40" i="9"/>
  <c r="DQ40" i="9"/>
  <c r="DU40" i="9"/>
  <c r="EC40" i="9"/>
  <c r="AV40" i="9"/>
  <c r="AZ40" i="9"/>
  <c r="BD40" i="9"/>
  <c r="BH40" i="9"/>
  <c r="BT40" i="9"/>
  <c r="BX40" i="9"/>
  <c r="CB40" i="9"/>
  <c r="CG40" i="9"/>
  <c r="CO40" i="9"/>
  <c r="DA40" i="9"/>
  <c r="DI40" i="9"/>
  <c r="DN40" i="9"/>
  <c r="DR40" i="9"/>
  <c r="DV40" i="9"/>
  <c r="DZ40" i="9"/>
  <c r="ED40" i="9"/>
  <c r="EF28" i="9"/>
  <c r="EN28" i="9" s="1"/>
  <c r="AN28" i="9"/>
  <c r="EY28" i="9"/>
  <c r="CK15" i="9"/>
  <c r="CJ15" i="9" s="1"/>
  <c r="DS22" i="9"/>
  <c r="AR22" i="9"/>
  <c r="DT22" i="9"/>
  <c r="AP35" i="9"/>
  <c r="AT35" i="9"/>
  <c r="AX35" i="9"/>
  <c r="BB35" i="9"/>
  <c r="BF35" i="9"/>
  <c r="AQ35" i="9"/>
  <c r="AU35" i="9"/>
  <c r="AY35" i="9"/>
  <c r="BC35" i="9"/>
  <c r="BG35" i="9"/>
  <c r="AZ35" i="9"/>
  <c r="BH35" i="9"/>
  <c r="BT35" i="9"/>
  <c r="BX35" i="9"/>
  <c r="CB35" i="9"/>
  <c r="CG35" i="9"/>
  <c r="CO35" i="9"/>
  <c r="DA35" i="9"/>
  <c r="DI35" i="9"/>
  <c r="DN35" i="9"/>
  <c r="DR35" i="9"/>
  <c r="DV35" i="9"/>
  <c r="DZ35" i="9"/>
  <c r="ED35" i="9"/>
  <c r="AS35" i="9"/>
  <c r="BA35" i="9"/>
  <c r="BI35" i="9"/>
  <c r="BQ35" i="9"/>
  <c r="BU35" i="9"/>
  <c r="BY35" i="9"/>
  <c r="CC35" i="9"/>
  <c r="CH35" i="9"/>
  <c r="DB35" i="9"/>
  <c r="DF35" i="9"/>
  <c r="DO35" i="9"/>
  <c r="DW35" i="9"/>
  <c r="EA35" i="9"/>
  <c r="EE35" i="9"/>
  <c r="AV35" i="9"/>
  <c r="BD35" i="9"/>
  <c r="BJ35" i="9"/>
  <c r="BR35" i="9"/>
  <c r="BV35" i="9"/>
  <c r="BZ35" i="9"/>
  <c r="CE35" i="9"/>
  <c r="CM35" i="9"/>
  <c r="DG35" i="9"/>
  <c r="DP35" i="9"/>
  <c r="EB35" i="9"/>
  <c r="AO35" i="9"/>
  <c r="AW35" i="9"/>
  <c r="BE35" i="9"/>
  <c r="BK35" i="9"/>
  <c r="BO35" i="9"/>
  <c r="BS35" i="9"/>
  <c r="BW35" i="9"/>
  <c r="CA35" i="9"/>
  <c r="CF35" i="9"/>
  <c r="CN35" i="9"/>
  <c r="CV35" i="9"/>
  <c r="CZ35" i="9"/>
  <c r="DH35" i="9"/>
  <c r="DM35" i="9"/>
  <c r="DQ35" i="9"/>
  <c r="DU35" i="9"/>
  <c r="EC35" i="9"/>
  <c r="CW33" i="9"/>
  <c r="CX33" i="9"/>
  <c r="CK19" i="9"/>
  <c r="CJ19" i="9" s="1"/>
  <c r="DX18" i="9"/>
  <c r="BM18" i="9"/>
  <c r="DY18" i="9"/>
  <c r="BN18" i="9"/>
  <c r="ET40" i="9"/>
  <c r="EZ40" i="9"/>
  <c r="AM40" i="9"/>
  <c r="EV40" i="9"/>
  <c r="ES40" i="9"/>
  <c r="CW35" i="9"/>
  <c r="CX35" i="9"/>
  <c r="EZ32" i="9"/>
  <c r="AM32" i="9"/>
  <c r="ES32" i="9"/>
  <c r="ET32" i="9"/>
  <c r="BL37" i="9"/>
  <c r="EF17" i="9"/>
  <c r="EH17" i="9" s="1"/>
  <c r="EY17" i="9"/>
  <c r="AN17" i="9"/>
  <c r="CK32" i="9"/>
  <c r="CJ32" i="9" s="1"/>
  <c r="AN38" i="9"/>
  <c r="EF38" i="9"/>
  <c r="EQ38" i="9" s="1"/>
  <c r="EY38" i="9"/>
  <c r="EW35" i="9"/>
  <c r="EW28" i="9"/>
  <c r="BM12" i="9"/>
  <c r="BN12" i="9"/>
  <c r="DX12" i="9"/>
  <c r="DY12" i="9"/>
  <c r="DY16" i="9"/>
  <c r="BM16" i="9"/>
  <c r="BN16" i="9"/>
  <c r="DX16" i="9"/>
  <c r="AV25" i="9"/>
  <c r="AZ25" i="9"/>
  <c r="BD25" i="9"/>
  <c r="BH25" i="9"/>
  <c r="BT25" i="9"/>
  <c r="BX25" i="9"/>
  <c r="CB25" i="9"/>
  <c r="CG25" i="9"/>
  <c r="CO25" i="9"/>
  <c r="DA25" i="9"/>
  <c r="DI25" i="9"/>
  <c r="DN25" i="9"/>
  <c r="DR25" i="9"/>
  <c r="DV25" i="9"/>
  <c r="DZ25" i="9"/>
  <c r="ED25" i="9"/>
  <c r="AO25" i="9"/>
  <c r="AS25" i="9"/>
  <c r="AW25" i="9"/>
  <c r="BA25" i="9"/>
  <c r="BE25" i="9"/>
  <c r="BI25" i="9"/>
  <c r="BQ25" i="9"/>
  <c r="BU25" i="9"/>
  <c r="BY25" i="9"/>
  <c r="CC25" i="9"/>
  <c r="CH25" i="9"/>
  <c r="DB25" i="9"/>
  <c r="DF25" i="9"/>
  <c r="DO25" i="9"/>
  <c r="DW25" i="9"/>
  <c r="EA25" i="9"/>
  <c r="EE25" i="9"/>
  <c r="AP25" i="9"/>
  <c r="AX25" i="9"/>
  <c r="BF25" i="9"/>
  <c r="BV25" i="9"/>
  <c r="CE25" i="9"/>
  <c r="CM25" i="9"/>
  <c r="EB25" i="9"/>
  <c r="AQ25" i="9"/>
  <c r="AY25" i="9"/>
  <c r="BG25" i="9"/>
  <c r="BO25" i="9"/>
  <c r="BW25" i="9"/>
  <c r="CF25" i="9"/>
  <c r="CN25" i="9"/>
  <c r="CV25" i="9"/>
  <c r="DM25" i="9"/>
  <c r="DU25" i="9"/>
  <c r="EC25" i="9"/>
  <c r="AT25" i="9"/>
  <c r="BB25" i="9"/>
  <c r="BJ25" i="9"/>
  <c r="BR25" i="9"/>
  <c r="BZ25" i="9"/>
  <c r="DG25" i="9"/>
  <c r="DP25" i="9"/>
  <c r="AU25" i="9"/>
  <c r="BC25" i="9"/>
  <c r="BK25" i="9"/>
  <c r="BS25" i="9"/>
  <c r="CA25" i="9"/>
  <c r="CZ25" i="9"/>
  <c r="DH25" i="9"/>
  <c r="DQ25" i="9"/>
  <c r="DD31" i="9"/>
  <c r="DE31" i="9"/>
  <c r="BL40" i="9"/>
  <c r="DD18" i="9"/>
  <c r="DE18" i="9"/>
  <c r="CK26" i="9"/>
  <c r="CI26" i="9" s="1"/>
  <c r="AN26" i="9"/>
  <c r="EY26" i="9"/>
  <c r="EF26" i="9"/>
  <c r="ER26" i="9" s="1"/>
  <c r="BL22" i="9"/>
  <c r="EW17" i="9"/>
  <c r="CK20" i="9"/>
  <c r="CJ20" i="9" s="1"/>
  <c r="BM29" i="9"/>
  <c r="BN29" i="9"/>
  <c r="DX29" i="9"/>
  <c r="DY29" i="9"/>
  <c r="AN9" i="9"/>
  <c r="EF9" i="9"/>
  <c r="EK9" i="9" s="1"/>
  <c r="EY9" i="9"/>
  <c r="CK13" i="9"/>
  <c r="CI13" i="9" s="1"/>
  <c r="DD13" i="9"/>
  <c r="DE13" i="9"/>
  <c r="CK14" i="9"/>
  <c r="CJ14" i="9" s="1"/>
  <c r="DY19" i="9"/>
  <c r="BM19" i="9"/>
  <c r="BN19" i="9"/>
  <c r="DX19" i="9"/>
  <c r="EF21" i="9"/>
  <c r="EJ21" i="9" s="1"/>
  <c r="EY21" i="9"/>
  <c r="AN21" i="9"/>
  <c r="CX7" i="9"/>
  <c r="CW7" i="9"/>
  <c r="BL13" i="9"/>
  <c r="EY7" i="9"/>
  <c r="EF7" i="9"/>
  <c r="EL7" i="9" s="1"/>
  <c r="AN7" i="9"/>
  <c r="AR10" i="9"/>
  <c r="DS10" i="9"/>
  <c r="DT10" i="9"/>
  <c r="AN11" i="9"/>
  <c r="EF11" i="9"/>
  <c r="EY11" i="9"/>
  <c r="AN10" i="9"/>
  <c r="EF10" i="9"/>
  <c r="EY10" i="9"/>
  <c r="AM31" i="9"/>
  <c r="ES31" i="9"/>
  <c r="ET31" i="9"/>
  <c r="EZ31" i="9"/>
  <c r="BL15" i="9"/>
  <c r="BM14" i="9"/>
  <c r="DY14" i="9"/>
  <c r="BN14" i="9"/>
  <c r="DX14" i="9"/>
  <c r="DD16" i="9"/>
  <c r="DE16" i="9"/>
  <c r="BL14" i="9"/>
  <c r="AQ29" i="9"/>
  <c r="AU29" i="9"/>
  <c r="AY29" i="9"/>
  <c r="BC29" i="9"/>
  <c r="BG29" i="9"/>
  <c r="BK29" i="9"/>
  <c r="AO29" i="9"/>
  <c r="AP29" i="9"/>
  <c r="AT29" i="9"/>
  <c r="AX29" i="9"/>
  <c r="BB29" i="9"/>
  <c r="BF29" i="9"/>
  <c r="BJ29" i="9"/>
  <c r="AV29" i="9"/>
  <c r="BD29" i="9"/>
  <c r="BT29" i="9"/>
  <c r="BX29" i="9"/>
  <c r="CB29" i="9"/>
  <c r="CG29" i="9"/>
  <c r="CO29" i="9"/>
  <c r="DA29" i="9"/>
  <c r="DI29" i="9"/>
  <c r="DN29" i="9"/>
  <c r="DR29" i="9"/>
  <c r="DV29" i="9"/>
  <c r="DZ29" i="9"/>
  <c r="ED29" i="9"/>
  <c r="AW29" i="9"/>
  <c r="BE29" i="9"/>
  <c r="BQ29" i="9"/>
  <c r="BU29" i="9"/>
  <c r="BY29" i="9"/>
  <c r="CC29" i="9"/>
  <c r="CH29" i="9"/>
  <c r="DB29" i="9"/>
  <c r="DF29" i="9"/>
  <c r="DO29" i="9"/>
  <c r="DW29" i="9"/>
  <c r="EA29" i="9"/>
  <c r="EE29" i="9"/>
  <c r="AZ29" i="9"/>
  <c r="BV29" i="9"/>
  <c r="CE29" i="9"/>
  <c r="CM29" i="9"/>
  <c r="EB29" i="9"/>
  <c r="BA29" i="9"/>
  <c r="BO29" i="9"/>
  <c r="BW29" i="9"/>
  <c r="CF29" i="9"/>
  <c r="CN29" i="9"/>
  <c r="CV29" i="9"/>
  <c r="DM29" i="9"/>
  <c r="DU29" i="9"/>
  <c r="EC29" i="9"/>
  <c r="BH29" i="9"/>
  <c r="BR29" i="9"/>
  <c r="BZ29" i="9"/>
  <c r="DG29" i="9"/>
  <c r="DP29" i="9"/>
  <c r="AS29" i="9"/>
  <c r="BI29" i="9"/>
  <c r="BS29" i="9"/>
  <c r="CA29" i="9"/>
  <c r="CZ29" i="9"/>
  <c r="DH29" i="9"/>
  <c r="DQ29" i="9"/>
  <c r="AR34" i="9"/>
  <c r="DT34" i="9"/>
  <c r="DS34" i="9"/>
  <c r="CW28" i="9"/>
  <c r="CX28" i="9"/>
  <c r="CM14" i="9"/>
  <c r="BT14" i="9"/>
  <c r="AZ14" i="9"/>
  <c r="DW14" i="9"/>
  <c r="DB14" i="9"/>
  <c r="CA14" i="9"/>
  <c r="BK14" i="9"/>
  <c r="AU14" i="9"/>
  <c r="ED14" i="9"/>
  <c r="CE14" i="9"/>
  <c r="BJ14" i="9"/>
  <c r="AT14" i="9"/>
  <c r="DU14" i="9"/>
  <c r="CC14" i="9"/>
  <c r="BI14" i="9"/>
  <c r="AS14" i="9"/>
  <c r="DP19" i="9"/>
  <c r="DG19" i="9"/>
  <c r="CE19" i="9"/>
  <c r="BJ19" i="9"/>
  <c r="AT19" i="9"/>
  <c r="DW19" i="9"/>
  <c r="DB19" i="9"/>
  <c r="CC19" i="9"/>
  <c r="BI19" i="9"/>
  <c r="AS19" i="9"/>
  <c r="DV19" i="9"/>
  <c r="BX19" i="9"/>
  <c r="BD19" i="9"/>
  <c r="DU19" i="9"/>
  <c r="CF19" i="9"/>
  <c r="BO19" i="9"/>
  <c r="AY19" i="9"/>
  <c r="BM8" i="9"/>
  <c r="EA39" i="9"/>
  <c r="DF39" i="9"/>
  <c r="CH39" i="9"/>
  <c r="BQ39" i="9"/>
  <c r="AW39" i="9"/>
  <c r="ED39" i="9"/>
  <c r="DN39" i="9"/>
  <c r="CG39" i="9"/>
  <c r="AV39" i="9"/>
  <c r="DQ39" i="9"/>
  <c r="CV39" i="9"/>
  <c r="CA39" i="9"/>
  <c r="BK39" i="9"/>
  <c r="AU39" i="9"/>
  <c r="DP39" i="9"/>
  <c r="BZ39" i="9"/>
  <c r="BF39" i="9"/>
  <c r="AP39" i="9"/>
  <c r="F13" i="16"/>
  <c r="R13" i="16" s="1"/>
  <c r="E14" i="16"/>
  <c r="F14" i="16" s="1"/>
  <c r="BH6" i="9"/>
  <c r="DX6" i="9"/>
  <c r="DO6" i="9"/>
  <c r="DP6" i="9"/>
  <c r="DU6" i="9"/>
  <c r="DR6" i="9"/>
  <c r="CC6" i="9"/>
  <c r="CK6" i="9"/>
  <c r="CI6" i="9" s="1"/>
  <c r="DV6" i="9"/>
  <c r="CH6" i="9"/>
  <c r="BN6" i="9"/>
  <c r="F12" i="17"/>
  <c r="CA6" i="9"/>
  <c r="BZ6" i="9"/>
  <c r="BY6" i="9"/>
  <c r="DI6" i="9"/>
  <c r="AN6" i="9"/>
  <c r="D6" i="9"/>
  <c r="DS6" i="9"/>
  <c r="CX6" i="9"/>
  <c r="DE6" i="9"/>
  <c r="DT6" i="9"/>
  <c r="DD6" i="9"/>
  <c r="CG6" i="9"/>
  <c r="BE6" i="9"/>
  <c r="DW6" i="9"/>
  <c r="DN6" i="9"/>
  <c r="BI6" i="9"/>
  <c r="DM6" i="9"/>
  <c r="DG6" i="9"/>
  <c r="DH6" i="9"/>
  <c r="EY6" i="9"/>
  <c r="BK6" i="9"/>
  <c r="E13" i="17"/>
  <c r="EW6" i="9"/>
  <c r="EF6" i="9"/>
  <c r="EB6" i="9"/>
  <c r="EE6" i="9"/>
  <c r="ED6" i="9"/>
  <c r="EC6" i="9"/>
  <c r="EA6" i="9"/>
  <c r="DZ6" i="9"/>
  <c r="BL6" i="9"/>
  <c r="DB6" i="9"/>
  <c r="CN6" i="9"/>
  <c r="CV6" i="9"/>
  <c r="CM6" i="9"/>
  <c r="BQ6" i="9"/>
  <c r="BM6" i="9"/>
  <c r="BJ6" i="9"/>
  <c r="BG6" i="9"/>
  <c r="BF6" i="9"/>
  <c r="BC6" i="9"/>
  <c r="BA6" i="9"/>
  <c r="BD6" i="9"/>
  <c r="BB6" i="9"/>
  <c r="AZ6" i="9"/>
  <c r="AY6" i="9"/>
  <c r="AX6" i="9"/>
  <c r="AW6" i="9"/>
  <c r="CW6" i="9"/>
  <c r="DY6" i="9"/>
  <c r="AS6" i="9"/>
  <c r="AV6" i="9"/>
  <c r="AU6" i="9"/>
  <c r="AT6" i="9"/>
  <c r="AP6" i="9"/>
  <c r="AO6" i="9"/>
  <c r="H5" i="8"/>
  <c r="J11" i="8"/>
  <c r="H12" i="8"/>
  <c r="H11" i="8"/>
  <c r="J10" i="8"/>
  <c r="H10" i="8"/>
  <c r="J9" i="8"/>
  <c r="H9" i="8"/>
  <c r="J12" i="8"/>
  <c r="J6" i="8"/>
  <c r="H7" i="8"/>
  <c r="J5" i="8"/>
  <c r="J8" i="8"/>
  <c r="H6" i="8"/>
  <c r="J7" i="8"/>
  <c r="H8" i="8"/>
  <c r="J13" i="8"/>
  <c r="H16" i="8"/>
  <c r="H15" i="8"/>
  <c r="J16" i="8"/>
  <c r="H13" i="8"/>
  <c r="J15" i="8"/>
  <c r="H14" i="8"/>
  <c r="J14" i="8"/>
  <c r="DJ6" i="9" l="1"/>
  <c r="CJ6" i="9"/>
  <c r="EK44" i="9"/>
  <c r="CI7" i="9"/>
  <c r="CI8" i="9"/>
  <c r="CI23" i="9"/>
  <c r="CI11" i="9"/>
  <c r="CJ28" i="9"/>
  <c r="CI19" i="9"/>
  <c r="CI15" i="9"/>
  <c r="CJ12" i="9"/>
  <c r="CI20" i="9"/>
  <c r="CJ16" i="9"/>
  <c r="CJ35" i="9"/>
  <c r="CJ31" i="9"/>
  <c r="CI32" i="9"/>
  <c r="CI40" i="9"/>
  <c r="CI27" i="9"/>
  <c r="CJ24" i="9"/>
  <c r="CJ38" i="9"/>
  <c r="CJ50" i="9"/>
  <c r="CJ51" i="9"/>
  <c r="CI52" i="9"/>
  <c r="CI59" i="9"/>
  <c r="EQ63" i="9"/>
  <c r="EJ49" i="9"/>
  <c r="CI53" i="9"/>
  <c r="EJ58" i="9"/>
  <c r="CJ45" i="9"/>
  <c r="EO48" i="9"/>
  <c r="EN48" i="9"/>
  <c r="ER48" i="9"/>
  <c r="EK48" i="9"/>
  <c r="EL48" i="9"/>
  <c r="CJ25" i="9"/>
  <c r="EO55" i="9"/>
  <c r="EN55" i="9"/>
  <c r="CI57" i="9"/>
  <c r="EI65" i="9"/>
  <c r="EI42" i="9"/>
  <c r="EP55" i="9"/>
  <c r="EK55" i="9"/>
  <c r="ER55" i="9"/>
  <c r="EI48" i="9"/>
  <c r="EQ48" i="9"/>
  <c r="EQ62" i="9"/>
  <c r="EL55" i="9"/>
  <c r="EJ48" i="9"/>
  <c r="EI55" i="9"/>
  <c r="EQ55" i="9"/>
  <c r="EH48" i="9"/>
  <c r="EP48" i="9"/>
  <c r="EJ56" i="9"/>
  <c r="EJ42" i="9"/>
  <c r="ER42" i="9"/>
  <c r="CJ33" i="9"/>
  <c r="EK65" i="9"/>
  <c r="EQ56" i="9"/>
  <c r="EO42" i="9"/>
  <c r="EN42" i="9"/>
  <c r="CI29" i="9"/>
  <c r="EN56" i="9"/>
  <c r="EK56" i="9"/>
  <c r="ER56" i="9"/>
  <c r="EK42" i="9"/>
  <c r="EP42" i="9"/>
  <c r="CJ17" i="9"/>
  <c r="EH65" i="9"/>
  <c r="EH56" i="9"/>
  <c r="EI56" i="9"/>
  <c r="EL56" i="9"/>
  <c r="EO56" i="9"/>
  <c r="EP56" i="9"/>
  <c r="EL42" i="9"/>
  <c r="EJ64" i="9"/>
  <c r="EP53" i="9"/>
  <c r="EK64" i="9"/>
  <c r="EP64" i="9"/>
  <c r="EK53" i="9"/>
  <c r="EJ44" i="9"/>
  <c r="EN64" i="9"/>
  <c r="EL64" i="9"/>
  <c r="EH64" i="9"/>
  <c r="EO64" i="9"/>
  <c r="ER64" i="9"/>
  <c r="EQ44" i="9"/>
  <c r="EP49" i="9"/>
  <c r="EI53" i="9"/>
  <c r="EJ53" i="9"/>
  <c r="EH49" i="9"/>
  <c r="EI49" i="9"/>
  <c r="EK49" i="9"/>
  <c r="EO49" i="9"/>
  <c r="EO44" i="9"/>
  <c r="EQ53" i="9"/>
  <c r="EN53" i="9"/>
  <c r="EH53" i="9"/>
  <c r="ER49" i="9"/>
  <c r="EL49" i="9"/>
  <c r="EQ49" i="9"/>
  <c r="EI44" i="9"/>
  <c r="EO53" i="9"/>
  <c r="ER53" i="9"/>
  <c r="EL53" i="9"/>
  <c r="EH44" i="9"/>
  <c r="EN49" i="9"/>
  <c r="EP44" i="9"/>
  <c r="ER44" i="9"/>
  <c r="EN65" i="9"/>
  <c r="EP65" i="9"/>
  <c r="EL65" i="9"/>
  <c r="EH46" i="9"/>
  <c r="EJ59" i="9"/>
  <c r="EJ47" i="9"/>
  <c r="EQ65" i="9"/>
  <c r="EH59" i="9"/>
  <c r="EL62" i="9"/>
  <c r="EH47" i="9"/>
  <c r="EO61" i="9"/>
  <c r="EQ45" i="9"/>
  <c r="EO45" i="9"/>
  <c r="ER45" i="9"/>
  <c r="EH62" i="9"/>
  <c r="ER62" i="9"/>
  <c r="EO62" i="9"/>
  <c r="EJ63" i="9"/>
  <c r="EP63" i="9"/>
  <c r="ER46" i="9"/>
  <c r="EK62" i="9"/>
  <c r="EH63" i="9"/>
  <c r="EO63" i="9"/>
  <c r="EJ61" i="9"/>
  <c r="EK61" i="9"/>
  <c r="EP46" i="9"/>
  <c r="EI62" i="9"/>
  <c r="EP62" i="9"/>
  <c r="EI63" i="9"/>
  <c r="CI9" i="9"/>
  <c r="CI21" i="9"/>
  <c r="EI60" i="9"/>
  <c r="EK60" i="9"/>
  <c r="EN60" i="9"/>
  <c r="EQ58" i="9"/>
  <c r="EO58" i="9"/>
  <c r="EK57" i="9"/>
  <c r="ER57" i="9"/>
  <c r="EQ60" i="9"/>
  <c r="ER60" i="9"/>
  <c r="EL58" i="9"/>
  <c r="EK58" i="9"/>
  <c r="EI58" i="9"/>
  <c r="EL57" i="9"/>
  <c r="EP57" i="9"/>
  <c r="EI57" i="9"/>
  <c r="EL63" i="9"/>
  <c r="EP60" i="9"/>
  <c r="EL60" i="9"/>
  <c r="EO60" i="9"/>
  <c r="EH58" i="9"/>
  <c r="EP45" i="9"/>
  <c r="ER58" i="9"/>
  <c r="EP58" i="9"/>
  <c r="EN58" i="9"/>
  <c r="EQ61" i="9"/>
  <c r="EN63" i="9"/>
  <c r="EL44" i="9"/>
  <c r="EN44" i="9"/>
  <c r="EH61" i="9"/>
  <c r="EN45" i="9"/>
  <c r="EL45" i="9"/>
  <c r="EI45" i="9"/>
  <c r="ER61" i="9"/>
  <c r="EP61" i="9"/>
  <c r="EM50" i="9"/>
  <c r="EO50" i="9"/>
  <c r="EP50" i="9"/>
  <c r="EN50" i="9"/>
  <c r="EQ50" i="9"/>
  <c r="ER50" i="9"/>
  <c r="EI64" i="9"/>
  <c r="EM64" i="9"/>
  <c r="EO57" i="9"/>
  <c r="EQ57" i="9"/>
  <c r="EN57" i="9"/>
  <c r="EN43" i="9"/>
  <c r="EO43" i="9"/>
  <c r="EL54" i="9"/>
  <c r="EP54" i="9"/>
  <c r="ER63" i="9"/>
  <c r="EM63" i="9"/>
  <c r="EL50" i="9"/>
  <c r="EL52" i="9"/>
  <c r="ER52" i="9"/>
  <c r="EI59" i="9"/>
  <c r="ER59" i="9"/>
  <c r="EJ43" i="9"/>
  <c r="EQ47" i="9"/>
  <c r="EQ51" i="9"/>
  <c r="EN51" i="9"/>
  <c r="CJ13" i="9"/>
  <c r="EJ45" i="9"/>
  <c r="EJ46" i="9"/>
  <c r="EM46" i="9"/>
  <c r="EH54" i="9"/>
  <c r="EH60" i="9"/>
  <c r="EO65" i="9"/>
  <c r="EM65" i="9"/>
  <c r="CI49" i="9"/>
  <c r="EH50" i="9"/>
  <c r="ER43" i="9"/>
  <c r="EP43" i="9"/>
  <c r="EQ43" i="9"/>
  <c r="EN54" i="9"/>
  <c r="EK54" i="9"/>
  <c r="EI52" i="9"/>
  <c r="EO59" i="9"/>
  <c r="EP59" i="9"/>
  <c r="EQ59" i="9"/>
  <c r="EH42" i="9"/>
  <c r="EM42" i="9"/>
  <c r="EI51" i="9"/>
  <c r="EK45" i="9"/>
  <c r="EN61" i="9"/>
  <c r="EL61" i="9"/>
  <c r="EJ65" i="9"/>
  <c r="EN46" i="9"/>
  <c r="EK46" i="9"/>
  <c r="EI46" i="9"/>
  <c r="EH45" i="9"/>
  <c r="EH51" i="9"/>
  <c r="EM51" i="9"/>
  <c r="EJ51" i="9"/>
  <c r="EJ60" i="9"/>
  <c r="EJ50" i="9"/>
  <c r="EH57" i="9"/>
  <c r="EI43" i="9"/>
  <c r="EL43" i="9"/>
  <c r="EK43" i="9"/>
  <c r="EK52" i="9"/>
  <c r="EN52" i="9"/>
  <c r="EN59" i="9"/>
  <c r="EL59" i="9"/>
  <c r="EH52" i="9"/>
  <c r="EH55" i="9"/>
  <c r="EM55" i="9"/>
  <c r="EO47" i="9"/>
  <c r="EI47" i="9"/>
  <c r="EP51" i="9"/>
  <c r="EL51" i="9"/>
  <c r="EO51" i="9"/>
  <c r="ER51" i="9"/>
  <c r="EK50" i="9"/>
  <c r="EJ54" i="9"/>
  <c r="EM54" i="9"/>
  <c r="EI61" i="9"/>
  <c r="EL46" i="9"/>
  <c r="EO46" i="9"/>
  <c r="EJ57" i="9"/>
  <c r="EO54" i="9"/>
  <c r="EI54" i="9"/>
  <c r="EQ54" i="9"/>
  <c r="EP52" i="9"/>
  <c r="EQ52" i="9"/>
  <c r="EO52" i="9"/>
  <c r="EK59" i="9"/>
  <c r="EN62" i="9"/>
  <c r="EM62" i="9"/>
  <c r="EJ52" i="9"/>
  <c r="EH43" i="9"/>
  <c r="EK47" i="9"/>
  <c r="EN47" i="9"/>
  <c r="EP47" i="9"/>
  <c r="EL47" i="9"/>
  <c r="ER47" i="9"/>
  <c r="EI50" i="9"/>
  <c r="CI41" i="9"/>
  <c r="CI10" i="9"/>
  <c r="CJ22" i="9"/>
  <c r="EO25" i="9"/>
  <c r="EL25" i="9"/>
  <c r="EI33" i="9"/>
  <c r="EK33" i="9"/>
  <c r="EL33" i="9"/>
  <c r="EM33" i="9"/>
  <c r="EM25" i="9"/>
  <c r="EJ25" i="9"/>
  <c r="EP33" i="9"/>
  <c r="EO33" i="9"/>
  <c r="EH12" i="9"/>
  <c r="EJ34" i="9"/>
  <c r="ER12" i="9"/>
  <c r="EH33" i="9"/>
  <c r="EL12" i="9"/>
  <c r="EI25" i="9"/>
  <c r="ER40" i="9"/>
  <c r="CJ30" i="9"/>
  <c r="F13" i="17"/>
  <c r="CI34" i="9"/>
  <c r="EO12" i="9"/>
  <c r="EJ39" i="9"/>
  <c r="ER25" i="9"/>
  <c r="EM18" i="9"/>
  <c r="EP25" i="9"/>
  <c r="EN18" i="9"/>
  <c r="EI36" i="9"/>
  <c r="EN25" i="9"/>
  <c r="EQ25" i="9"/>
  <c r="EH39" i="9"/>
  <c r="EI18" i="9"/>
  <c r="EN36" i="9"/>
  <c r="EO36" i="9"/>
  <c r="EK25" i="9"/>
  <c r="EM12" i="9"/>
  <c r="EJ33" i="9"/>
  <c r="EQ12" i="9"/>
  <c r="EM34" i="9"/>
  <c r="EI40" i="9"/>
  <c r="EJ36" i="9"/>
  <c r="ER36" i="9"/>
  <c r="EI35" i="9"/>
  <c r="EO29" i="9"/>
  <c r="EN29" i="9"/>
  <c r="EQ40" i="9"/>
  <c r="EM22" i="9"/>
  <c r="EN40" i="9"/>
  <c r="ER37" i="9"/>
  <c r="EL37" i="9"/>
  <c r="EJ23" i="9"/>
  <c r="EH30" i="9"/>
  <c r="EP30" i="9"/>
  <c r="ER30" i="9"/>
  <c r="EP37" i="9"/>
  <c r="EJ20" i="9"/>
  <c r="EO35" i="9"/>
  <c r="EJ13" i="9"/>
  <c r="ER33" i="9"/>
  <c r="EN33" i="9"/>
  <c r="EL36" i="9"/>
  <c r="EK36" i="9"/>
  <c r="EP12" i="9"/>
  <c r="EN12" i="9"/>
  <c r="EK34" i="9"/>
  <c r="EQ34" i="9"/>
  <c r="EH35" i="9"/>
  <c r="EH34" i="9"/>
  <c r="EP35" i="9"/>
  <c r="EQ35" i="9"/>
  <c r="EJ12" i="9"/>
  <c r="EM13" i="9"/>
  <c r="EP36" i="9"/>
  <c r="EQ36" i="9"/>
  <c r="EK12" i="9"/>
  <c r="EM31" i="9"/>
  <c r="EM8" i="9"/>
  <c r="EN39" i="9"/>
  <c r="EN8" i="9"/>
  <c r="EO39" i="9"/>
  <c r="EQ39" i="9"/>
  <c r="EH20" i="9"/>
  <c r="EJ30" i="9"/>
  <c r="EO20" i="9"/>
  <c r="EM32" i="9"/>
  <c r="EQ30" i="9"/>
  <c r="EM19" i="9"/>
  <c r="EJ35" i="9"/>
  <c r="EL35" i="9"/>
  <c r="EK35" i="9"/>
  <c r="ER35" i="9"/>
  <c r="EN30" i="9"/>
  <c r="EJ41" i="9"/>
  <c r="EH32" i="9"/>
  <c r="EP31" i="9"/>
  <c r="EM30" i="9"/>
  <c r="EO8" i="9"/>
  <c r="E14" i="17"/>
  <c r="EL8" i="9"/>
  <c r="EQ8" i="9"/>
  <c r="EI37" i="9"/>
  <c r="EQ37" i="9"/>
  <c r="ER31" i="9"/>
  <c r="EH37" i="9"/>
  <c r="EM37" i="9"/>
  <c r="EP8" i="9"/>
  <c r="EN37" i="9"/>
  <c r="EQ31" i="9"/>
  <c r="EJ37" i="9"/>
  <c r="EM20" i="9"/>
  <c r="EJ28" i="9"/>
  <c r="EN35" i="9"/>
  <c r="ER8" i="9"/>
  <c r="EK8" i="9"/>
  <c r="EO19" i="9"/>
  <c r="EO31" i="9"/>
  <c r="EQ29" i="9"/>
  <c r="EJ29" i="9"/>
  <c r="EO34" i="9"/>
  <c r="EP29" i="9"/>
  <c r="EL29" i="9"/>
  <c r="EP34" i="9"/>
  <c r="EN34" i="9"/>
  <c r="EQ18" i="9"/>
  <c r="CJ18" i="9"/>
  <c r="EI29" i="9"/>
  <c r="EM29" i="9"/>
  <c r="EK40" i="9"/>
  <c r="ER18" i="9"/>
  <c r="EO18" i="9"/>
  <c r="ER14" i="9"/>
  <c r="EH23" i="9"/>
  <c r="EH31" i="9"/>
  <c r="EK31" i="9"/>
  <c r="EJ18" i="9"/>
  <c r="EH29" i="9"/>
  <c r="EN20" i="9"/>
  <c r="EK20" i="9"/>
  <c r="EP20" i="9"/>
  <c r="EK29" i="9"/>
  <c r="EK18" i="9"/>
  <c r="EL18" i="9"/>
  <c r="EO30" i="9"/>
  <c r="EM16" i="9"/>
  <c r="EM41" i="9"/>
  <c r="EP40" i="9"/>
  <c r="EL40" i="9"/>
  <c r="EO40" i="9"/>
  <c r="EJ19" i="9"/>
  <c r="EI30" i="9"/>
  <c r="EJ31" i="9"/>
  <c r="EN31" i="9"/>
  <c r="EI20" i="9"/>
  <c r="EM39" i="9"/>
  <c r="EM11" i="9"/>
  <c r="EK10" i="9"/>
  <c r="EJ17" i="9"/>
  <c r="EI38" i="9"/>
  <c r="EM26" i="9"/>
  <c r="EM10" i="9"/>
  <c r="EL9" i="9"/>
  <c r="EN9" i="9"/>
  <c r="ER9" i="9"/>
  <c r="EJ7" i="9"/>
  <c r="ER11" i="9"/>
  <c r="EO11" i="9"/>
  <c r="EM7" i="9"/>
  <c r="EK28" i="9"/>
  <c r="ER28" i="9"/>
  <c r="EO26" i="9"/>
  <c r="EQ16" i="9"/>
  <c r="EL16" i="9"/>
  <c r="EO16" i="9"/>
  <c r="EJ24" i="9"/>
  <c r="EJ10" i="9"/>
  <c r="EP22" i="9"/>
  <c r="EK22" i="9"/>
  <c r="EN21" i="9"/>
  <c r="EP7" i="9"/>
  <c r="EK37" i="9"/>
  <c r="EQ10" i="9"/>
  <c r="ER10" i="9"/>
  <c r="EK19" i="9"/>
  <c r="EL14" i="9"/>
  <c r="EJ15" i="9"/>
  <c r="EN32" i="9"/>
  <c r="EK32" i="9"/>
  <c r="EM27" i="9"/>
  <c r="EN17" i="9"/>
  <c r="EO17" i="9"/>
  <c r="EQ27" i="9"/>
  <c r="ER13" i="9"/>
  <c r="EI23" i="9"/>
  <c r="ER23" i="9"/>
  <c r="EK24" i="9"/>
  <c r="EI24" i="9"/>
  <c r="EH22" i="9"/>
  <c r="EQ41" i="9"/>
  <c r="EI41" i="9"/>
  <c r="EH7" i="9"/>
  <c r="EK21" i="9"/>
  <c r="ER38" i="9"/>
  <c r="EP38" i="9"/>
  <c r="EP9" i="9"/>
  <c r="EO9" i="9"/>
  <c r="EQ9" i="9"/>
  <c r="EP11" i="9"/>
  <c r="EK11" i="9"/>
  <c r="EN11" i="9"/>
  <c r="EH40" i="9"/>
  <c r="EH38" i="9"/>
  <c r="EI28" i="9"/>
  <c r="EQ28" i="9"/>
  <c r="EI26" i="9"/>
  <c r="EK26" i="9"/>
  <c r="CJ26" i="9"/>
  <c r="EM38" i="9"/>
  <c r="EN22" i="9"/>
  <c r="EQ22" i="9"/>
  <c r="EI7" i="9"/>
  <c r="EK7" i="9"/>
  <c r="EH15" i="9"/>
  <c r="EK30" i="9"/>
  <c r="EQ20" i="9"/>
  <c r="ER20" i="9"/>
  <c r="EP10" i="9"/>
  <c r="EM9" i="9"/>
  <c r="EM28" i="9"/>
  <c r="EH24" i="9"/>
  <c r="EK27" i="9"/>
  <c r="EH13" i="9"/>
  <c r="EO32" i="9"/>
  <c r="EP17" i="9"/>
  <c r="EI17" i="9"/>
  <c r="EM21" i="9"/>
  <c r="EP27" i="9"/>
  <c r="EI27" i="9"/>
  <c r="EL13" i="9"/>
  <c r="EK13" i="9"/>
  <c r="EL15" i="9"/>
  <c r="EP15" i="9"/>
  <c r="EO15" i="9"/>
  <c r="EQ23" i="9"/>
  <c r="EN23" i="9"/>
  <c r="EO24" i="9"/>
  <c r="EQ24" i="9"/>
  <c r="EL41" i="9"/>
  <c r="EP39" i="9"/>
  <c r="EK39" i="9"/>
  <c r="EO38" i="9"/>
  <c r="EN38" i="9"/>
  <c r="EN16" i="9"/>
  <c r="EL11" i="9"/>
  <c r="EH19" i="9"/>
  <c r="EN19" i="9"/>
  <c r="EP28" i="9"/>
  <c r="EH26" i="9"/>
  <c r="EL26" i="9"/>
  <c r="EP26" i="9"/>
  <c r="EK16" i="9"/>
  <c r="ER16" i="9"/>
  <c r="EL22" i="9"/>
  <c r="EO22" i="9"/>
  <c r="EO21" i="9"/>
  <c r="EI21" i="9"/>
  <c r="EQ21" i="9"/>
  <c r="EQ7" i="9"/>
  <c r="EO7" i="9"/>
  <c r="EM17" i="9"/>
  <c r="EO10" i="9"/>
  <c r="CI14" i="9"/>
  <c r="EJ32" i="9"/>
  <c r="EM40" i="9"/>
  <c r="EH16" i="9"/>
  <c r="EI32" i="9"/>
  <c r="EQ17" i="9"/>
  <c r="ER17" i="9"/>
  <c r="EK17" i="9"/>
  <c r="EJ27" i="9"/>
  <c r="ER27" i="9"/>
  <c r="EP13" i="9"/>
  <c r="EO13" i="9"/>
  <c r="EM15" i="9"/>
  <c r="EL34" i="9"/>
  <c r="EQ15" i="9"/>
  <c r="EL39" i="9"/>
  <c r="EP23" i="9"/>
  <c r="EO23" i="9"/>
  <c r="EK23" i="9"/>
  <c r="EL24" i="9"/>
  <c r="ER24" i="9"/>
  <c r="EK14" i="9"/>
  <c r="EK38" i="9"/>
  <c r="EH28" i="9"/>
  <c r="EL38" i="9"/>
  <c r="EK41" i="9"/>
  <c r="EH41" i="9"/>
  <c r="EQ11" i="9"/>
  <c r="ER19" i="9"/>
  <c r="EJ38" i="9"/>
  <c r="EP14" i="9"/>
  <c r="EQ14" i="9"/>
  <c r="EO28" i="9"/>
  <c r="EL28" i="9"/>
  <c r="EJ26" i="9"/>
  <c r="EQ26" i="9"/>
  <c r="EN26" i="9"/>
  <c r="EI16" i="9"/>
  <c r="EH10" i="9"/>
  <c r="EI22" i="9"/>
  <c r="ER22" i="9"/>
  <c r="EP21" i="9"/>
  <c r="ER21" i="9"/>
  <c r="EL21" i="9"/>
  <c r="ER7" i="9"/>
  <c r="EN7" i="9"/>
  <c r="EI10" i="9"/>
  <c r="EN10" i="9"/>
  <c r="EL10" i="9"/>
  <c r="EP19" i="9"/>
  <c r="EN14" i="9"/>
  <c r="EJ16" i="9"/>
  <c r="EH21" i="9"/>
  <c r="EH18" i="9"/>
  <c r="EQ32" i="9"/>
  <c r="EL32" i="9"/>
  <c r="EP32" i="9"/>
  <c r="EL17" i="9"/>
  <c r="EH27" i="9"/>
  <c r="EH36" i="9"/>
  <c r="EO27" i="9"/>
  <c r="EN27" i="9"/>
  <c r="EN13" i="9"/>
  <c r="EQ13" i="9"/>
  <c r="EI34" i="9"/>
  <c r="EI31" i="9"/>
  <c r="EI15" i="9"/>
  <c r="ER15" i="9"/>
  <c r="EK15" i="9"/>
  <c r="ER39" i="9"/>
  <c r="EL23" i="9"/>
  <c r="EP24" i="9"/>
  <c r="EN24" i="9"/>
  <c r="EM14" i="9"/>
  <c r="EP41" i="9"/>
  <c r="EN41" i="9"/>
  <c r="ER41" i="9"/>
  <c r="EI19" i="9"/>
  <c r="EQ19" i="9"/>
  <c r="R14" i="16"/>
  <c r="R14" i="17" s="1"/>
  <c r="E15" i="16"/>
  <c r="E16" i="16" s="1"/>
  <c r="EO6" i="9"/>
  <c r="ER6" i="9"/>
  <c r="EP6" i="9"/>
  <c r="EK6" i="9"/>
  <c r="EL6" i="9"/>
  <c r="EY5" i="9"/>
  <c r="EM6" i="9"/>
  <c r="EN6" i="9"/>
  <c r="EI6" i="9"/>
  <c r="EJ6" i="9"/>
  <c r="EQ6" i="9"/>
  <c r="EH6" i="9"/>
  <c r="AQ5" i="9"/>
  <c r="AL6" i="9"/>
  <c r="AO5" i="9"/>
  <c r="AN5" i="9"/>
  <c r="AP5" i="9"/>
  <c r="CT5" i="9"/>
  <c r="BS5" i="9"/>
  <c r="CM5" i="9"/>
  <c r="CR5" i="9"/>
  <c r="DQ5" i="9"/>
  <c r="BR5" i="9"/>
  <c r="AX5" i="9"/>
  <c r="BW5" i="9"/>
  <c r="BT5" i="9"/>
  <c r="CH5" i="9"/>
  <c r="AY5" i="9"/>
  <c r="CN5" i="9"/>
  <c r="CV5" i="9"/>
  <c r="CO5" i="9"/>
  <c r="BX5" i="9"/>
  <c r="BU5" i="9"/>
  <c r="DR5" i="9"/>
  <c r="CS5" i="9"/>
  <c r="BV5" i="9"/>
  <c r="DB5" i="9"/>
  <c r="DS5" i="9"/>
  <c r="EE5" i="9"/>
  <c r="CW5" i="9"/>
  <c r="AU5" i="9"/>
  <c r="BQ5" i="9"/>
  <c r="DW5" i="9"/>
  <c r="DX5" i="9"/>
  <c r="BK5" i="9"/>
  <c r="BD5" i="9"/>
  <c r="BP5" i="9"/>
  <c r="CP5" i="9"/>
  <c r="CG5" i="9"/>
  <c r="DM5" i="9"/>
  <c r="CQ5" i="9"/>
  <c r="DT5" i="9"/>
  <c r="ED5" i="9"/>
  <c r="CX5" i="9"/>
  <c r="BF5" i="9"/>
  <c r="BY5" i="9"/>
  <c r="BZ5" i="9"/>
  <c r="DU5" i="9"/>
  <c r="DY5" i="9"/>
  <c r="CF5" i="9"/>
  <c r="BA5" i="9"/>
  <c r="BO5" i="9"/>
  <c r="BJ5" i="9"/>
  <c r="CL5" i="9"/>
  <c r="BE5" i="9"/>
  <c r="CC5" i="9"/>
  <c r="CE5" i="9"/>
  <c r="CA5" i="9"/>
  <c r="BL5" i="9"/>
  <c r="BI5" i="9"/>
  <c r="BM5" i="9"/>
  <c r="BB5" i="9"/>
  <c r="DP5" i="9"/>
  <c r="AW5" i="9"/>
  <c r="AZ5" i="9"/>
  <c r="BC5" i="9"/>
  <c r="CU5" i="9"/>
  <c r="EC5" i="9"/>
  <c r="EB5" i="9"/>
  <c r="BG5" i="9"/>
  <c r="CB5" i="9"/>
  <c r="CY5" i="9"/>
  <c r="AT5" i="9"/>
  <c r="AV5" i="9"/>
  <c r="DV5" i="9"/>
  <c r="BN5" i="9"/>
  <c r="F14" i="17"/>
  <c r="E15" i="17" l="1"/>
  <c r="F15" i="16"/>
  <c r="R15" i="16" s="1"/>
  <c r="R15" i="17" s="1"/>
  <c r="E17" i="16"/>
  <c r="E18" i="16" s="1"/>
  <c r="F18" i="16" s="1"/>
  <c r="F16" i="16"/>
  <c r="R16" i="16" s="1"/>
  <c r="CI5" i="9"/>
  <c r="EQ5" i="9"/>
  <c r="EM5" i="9"/>
  <c r="ER5" i="9"/>
  <c r="EP5" i="9"/>
  <c r="EK5" i="9"/>
  <c r="EL5" i="9"/>
  <c r="EN5" i="9"/>
  <c r="EO5" i="9"/>
  <c r="E16" i="17"/>
  <c r="AR5" i="9"/>
  <c r="CJ5" i="9"/>
  <c r="F15" i="17" l="1"/>
  <c r="E18" i="17"/>
  <c r="F17" i="16"/>
  <c r="R17" i="16" s="1"/>
  <c r="AS5" i="9"/>
  <c r="F16" i="17"/>
  <c r="R17" i="17"/>
  <c r="E17" i="17"/>
  <c r="F18" i="17" l="1"/>
  <c r="R18" i="16"/>
  <c r="R18" i="17" s="1"/>
  <c r="E19" i="16"/>
  <c r="F17" i="17"/>
  <c r="E19" i="17" l="1"/>
  <c r="F19" i="16"/>
  <c r="E20" i="16"/>
  <c r="E20" i="17" s="1"/>
  <c r="F19" i="17" l="1"/>
  <c r="R19" i="16"/>
  <c r="R19" i="17" s="1"/>
  <c r="F20" i="16"/>
  <c r="E21" i="16"/>
  <c r="E22" i="16" s="1"/>
  <c r="F22" i="16" s="1"/>
  <c r="E23" i="16" l="1"/>
  <c r="R22" i="16"/>
  <c r="R22" i="17" s="1"/>
  <c r="G21" i="9" s="1"/>
  <c r="E21" i="17"/>
  <c r="R20" i="16"/>
  <c r="F20" i="17"/>
  <c r="F21" i="16"/>
  <c r="FB21" i="9" l="1"/>
  <c r="ET21" i="9"/>
  <c r="ES21" i="9"/>
  <c r="CZ21" i="9"/>
  <c r="AM21" i="9"/>
  <c r="DA21" i="9"/>
  <c r="EZ21" i="9"/>
  <c r="C21" i="9"/>
  <c r="D21" i="9"/>
  <c r="R21" i="16"/>
  <c r="F21" i="17"/>
  <c r="E24" i="16"/>
  <c r="E25" i="16" s="1"/>
  <c r="E23" i="17"/>
  <c r="F23" i="16"/>
  <c r="E22" i="17"/>
  <c r="EX21" i="9" l="1"/>
  <c r="EG21" i="9" s="1"/>
  <c r="F25" i="16"/>
  <c r="E26" i="16"/>
  <c r="F26" i="16" s="1"/>
  <c r="F24" i="16"/>
  <c r="E24" i="17"/>
  <c r="F22" i="17"/>
  <c r="R23" i="16"/>
  <c r="R23" i="17" s="1"/>
  <c r="F23" i="17"/>
  <c r="E27" i="16" l="1"/>
  <c r="E26" i="17"/>
  <c r="R24" i="16"/>
  <c r="F24" i="17"/>
  <c r="E25" i="17"/>
  <c r="R26" i="16" l="1"/>
  <c r="R26" i="17" s="1"/>
  <c r="F26" i="17"/>
  <c r="E28" i="16"/>
  <c r="F27" i="16"/>
  <c r="E27" i="17"/>
  <c r="F25" i="17"/>
  <c r="R25" i="16"/>
  <c r="AM22" i="9" l="1"/>
  <c r="ES22" i="9"/>
  <c r="ET22" i="9"/>
  <c r="EZ22" i="9"/>
  <c r="CZ22" i="9"/>
  <c r="DA22" i="9"/>
  <c r="D22" i="9"/>
  <c r="D23" i="9" s="1"/>
  <c r="D24" i="9" s="1"/>
  <c r="D25" i="9" s="1"/>
  <c r="C22" i="9"/>
  <c r="C23" i="9" s="1"/>
  <c r="C24" i="9" s="1"/>
  <c r="C25" i="9" s="1"/>
  <c r="R27" i="16"/>
  <c r="R27" i="17" s="1"/>
  <c r="F27" i="17"/>
  <c r="E29" i="16"/>
  <c r="E28" i="17"/>
  <c r="F28" i="16"/>
  <c r="AG15" i="16"/>
  <c r="AG14" i="17"/>
  <c r="V9" i="9" s="1"/>
  <c r="DK9" i="9" l="1"/>
  <c r="DJ9" i="9"/>
  <c r="EW9" i="9"/>
  <c r="DF9" i="9"/>
  <c r="DH9" i="9"/>
  <c r="DO9" i="9"/>
  <c r="DD9" i="9"/>
  <c r="EA9" i="9"/>
  <c r="BH9" i="9"/>
  <c r="DZ9" i="9"/>
  <c r="DG9" i="9"/>
  <c r="DN9" i="9"/>
  <c r="DI9" i="9"/>
  <c r="EI9" i="9"/>
  <c r="EH9" i="9"/>
  <c r="EJ9" i="9"/>
  <c r="V11" i="9"/>
  <c r="V8" i="9"/>
  <c r="AG16" i="16"/>
  <c r="AG17" i="16" s="1"/>
  <c r="AG15" i="17"/>
  <c r="DO11" i="9"/>
  <c r="DZ11" i="9"/>
  <c r="F28" i="17"/>
  <c r="R28" i="16"/>
  <c r="EX22" i="9"/>
  <c r="EG22" i="9" s="1"/>
  <c r="EX24" i="9"/>
  <c r="EG24" i="9" s="1"/>
  <c r="EX25" i="9"/>
  <c r="EG25" i="9" s="1"/>
  <c r="EX23" i="9"/>
  <c r="EG23" i="9" s="1"/>
  <c r="E30" i="16"/>
  <c r="F30" i="16" s="1"/>
  <c r="F29" i="16"/>
  <c r="E29" i="17"/>
  <c r="DK8" i="9" l="1"/>
  <c r="DJ8" i="9"/>
  <c r="DE11" i="9"/>
  <c r="DE5" i="9" s="1"/>
  <c r="DK11" i="9"/>
  <c r="DJ11" i="9"/>
  <c r="DH11" i="9"/>
  <c r="DN11" i="9"/>
  <c r="EH11" i="9"/>
  <c r="EA11" i="9"/>
  <c r="BH11" i="9"/>
  <c r="EI11" i="9"/>
  <c r="DD11" i="9"/>
  <c r="EJ11" i="9"/>
  <c r="EW11" i="9"/>
  <c r="DI11" i="9"/>
  <c r="DF11" i="9"/>
  <c r="DG11" i="9"/>
  <c r="DH8" i="9"/>
  <c r="BH8" i="9"/>
  <c r="DN8" i="9"/>
  <c r="DG8" i="9"/>
  <c r="DI8" i="9"/>
  <c r="DZ8" i="9"/>
  <c r="DO8" i="9"/>
  <c r="EW8" i="9"/>
  <c r="DD8" i="9"/>
  <c r="DF8" i="9"/>
  <c r="EA8" i="9"/>
  <c r="EJ8" i="9"/>
  <c r="EH8" i="9"/>
  <c r="EI8" i="9"/>
  <c r="DI14" i="9"/>
  <c r="DZ14" i="9"/>
  <c r="EW14" i="9"/>
  <c r="EA14" i="9"/>
  <c r="DN14" i="9"/>
  <c r="DG14" i="9"/>
  <c r="BH14" i="9"/>
  <c r="DD14" i="9"/>
  <c r="DF14" i="9"/>
  <c r="DO14" i="9"/>
  <c r="DH14" i="9"/>
  <c r="EJ14" i="9"/>
  <c r="EH14" i="9"/>
  <c r="EI14" i="9"/>
  <c r="R29" i="16"/>
  <c r="F29" i="17"/>
  <c r="E31" i="16"/>
  <c r="E30" i="17"/>
  <c r="BH5" i="9" l="1"/>
  <c r="EI5" i="9"/>
  <c r="DO5" i="9"/>
  <c r="DJ5" i="9"/>
  <c r="EH5" i="9"/>
  <c r="EA5" i="9"/>
  <c r="DN5" i="9"/>
  <c r="DG5" i="9"/>
  <c r="EJ5" i="9"/>
  <c r="DF5" i="9"/>
  <c r="DZ5" i="9"/>
  <c r="DH5" i="9"/>
  <c r="DD5" i="9"/>
  <c r="DI5" i="9"/>
  <c r="DK5" i="9"/>
  <c r="EW5" i="9"/>
  <c r="F30" i="17"/>
  <c r="R30" i="16"/>
  <c r="R30" i="17" s="1"/>
  <c r="E32" i="16"/>
  <c r="F31" i="16"/>
  <c r="E31" i="17"/>
  <c r="F31" i="17" l="1"/>
  <c r="R31" i="16"/>
  <c r="R31" i="17" s="1"/>
  <c r="E33" i="16"/>
  <c r="E32" i="17"/>
  <c r="F32" i="16"/>
  <c r="ET26" i="9"/>
  <c r="AM26" i="9"/>
  <c r="EZ26" i="9"/>
  <c r="ES26" i="9"/>
  <c r="CZ26" i="9"/>
  <c r="DA26" i="9"/>
  <c r="D26" i="9"/>
  <c r="D27" i="9" s="1"/>
  <c r="D28" i="9" s="1"/>
  <c r="D29" i="9" s="1"/>
  <c r="C26" i="9"/>
  <c r="C27" i="9" s="1"/>
  <c r="C28" i="9" s="1"/>
  <c r="C29" i="9" s="1"/>
  <c r="EX26" i="9" l="1"/>
  <c r="EG26" i="9" s="1"/>
  <c r="EX27" i="9"/>
  <c r="EG27" i="9" s="1"/>
  <c r="EX28" i="9"/>
  <c r="EG28" i="9" s="1"/>
  <c r="EX29" i="9"/>
  <c r="EG29" i="9" s="1"/>
  <c r="E34" i="16"/>
  <c r="E33" i="17"/>
  <c r="F33" i="16"/>
  <c r="E21" i="9"/>
  <c r="R32" i="16"/>
  <c r="F32" i="17"/>
  <c r="E35" i="16" l="1"/>
  <c r="F34" i="16"/>
  <c r="E34" i="17"/>
  <c r="E22" i="9"/>
  <c r="AL21" i="9"/>
  <c r="AK21" i="9"/>
  <c r="R33" i="16"/>
  <c r="F33" i="17"/>
  <c r="E23" i="9" l="1"/>
  <c r="AK22" i="9"/>
  <c r="AL22" i="9"/>
  <c r="F34" i="17"/>
  <c r="R34" i="16"/>
  <c r="R34" i="17" s="1"/>
  <c r="E36" i="16"/>
  <c r="F35" i="16"/>
  <c r="E35" i="17"/>
  <c r="EZ30" i="9" l="1"/>
  <c r="AM30" i="9"/>
  <c r="ES30" i="9"/>
  <c r="ET30" i="9"/>
  <c r="DA30" i="9"/>
  <c r="CZ30" i="9"/>
  <c r="EV21" i="9"/>
  <c r="EV22" i="9"/>
  <c r="C30" i="9"/>
  <c r="C31" i="9" s="1"/>
  <c r="C32" i="9" s="1"/>
  <c r="C33" i="9" s="1"/>
  <c r="D30" i="9"/>
  <c r="D31" i="9" s="1"/>
  <c r="D32" i="9" s="1"/>
  <c r="D33" i="9" s="1"/>
  <c r="E37" i="16"/>
  <c r="E36" i="17"/>
  <c r="F36" i="16"/>
  <c r="F35" i="17"/>
  <c r="R35" i="16"/>
  <c r="R35" i="17" s="1"/>
  <c r="E24" i="9"/>
  <c r="AK23" i="9"/>
  <c r="AL23" i="9"/>
  <c r="E38" i="16" l="1"/>
  <c r="E39" i="16" s="1"/>
  <c r="E40" i="16" s="1"/>
  <c r="F37" i="16"/>
  <c r="R36" i="16"/>
  <c r="F36" i="17"/>
  <c r="EX30" i="9"/>
  <c r="EG30" i="9" s="1"/>
  <c r="EX32" i="9"/>
  <c r="EG32" i="9" s="1"/>
  <c r="EX31" i="9"/>
  <c r="EG31" i="9" s="1"/>
  <c r="EX33" i="9"/>
  <c r="EG33" i="9" s="1"/>
  <c r="E37" i="17"/>
  <c r="E25" i="9"/>
  <c r="AK24" i="9"/>
  <c r="AL24" i="9"/>
  <c r="E41" i="16" l="1"/>
  <c r="F40" i="16"/>
  <c r="R40" i="16" s="1"/>
  <c r="R37" i="16"/>
  <c r="F37" i="17"/>
  <c r="E26" i="9"/>
  <c r="AK25" i="9"/>
  <c r="AL25" i="9"/>
  <c r="F38" i="16"/>
  <c r="R38" i="16" s="1"/>
  <c r="R38" i="17" s="1"/>
  <c r="E38" i="17"/>
  <c r="E42" i="16" l="1"/>
  <c r="F41" i="16"/>
  <c r="R41" i="16" s="1"/>
  <c r="E27" i="9"/>
  <c r="AK26" i="9"/>
  <c r="AL26" i="9"/>
  <c r="F38" i="17"/>
  <c r="E39" i="17"/>
  <c r="F39" i="16"/>
  <c r="R39" i="16" s="1"/>
  <c r="R39" i="17" s="1"/>
  <c r="E43" i="16" l="1"/>
  <c r="F42" i="16"/>
  <c r="R42" i="16" s="1"/>
  <c r="E42" i="17"/>
  <c r="F39" i="17"/>
  <c r="E40" i="17"/>
  <c r="E28" i="9"/>
  <c r="AK27" i="9"/>
  <c r="AL27" i="9"/>
  <c r="R42" i="17" l="1"/>
  <c r="F42" i="17"/>
  <c r="E44" i="16"/>
  <c r="E43" i="17"/>
  <c r="F43" i="16"/>
  <c r="R43" i="16" s="1"/>
  <c r="EV26" i="9"/>
  <c r="EV24" i="9"/>
  <c r="C34" i="9"/>
  <c r="C35" i="9" s="1"/>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EV28" i="9"/>
  <c r="EV23" i="9"/>
  <c r="CZ34" i="9"/>
  <c r="EV30" i="9"/>
  <c r="EV33" i="9"/>
  <c r="ET34" i="9"/>
  <c r="D34" i="9"/>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D61" i="9" s="1"/>
  <c r="D62" i="9" s="1"/>
  <c r="D63" i="9" s="1"/>
  <c r="D64" i="9" s="1"/>
  <c r="D65" i="9" s="1"/>
  <c r="EV25" i="9"/>
  <c r="DA34" i="9"/>
  <c r="AM34" i="9"/>
  <c r="EV32" i="9"/>
  <c r="EZ34" i="9"/>
  <c r="EV31" i="9"/>
  <c r="EV29" i="9"/>
  <c r="EV27" i="9"/>
  <c r="ES34" i="9"/>
  <c r="EV38" i="9"/>
  <c r="CZ38" i="9"/>
  <c r="AM38" i="9"/>
  <c r="ES38" i="9"/>
  <c r="EV35" i="9"/>
  <c r="DA38" i="9"/>
  <c r="EV36" i="9"/>
  <c r="ET38" i="9"/>
  <c r="EV37" i="9"/>
  <c r="EZ38" i="9"/>
  <c r="EV34" i="9"/>
  <c r="F40" i="17"/>
  <c r="E41" i="17"/>
  <c r="E29" i="9"/>
  <c r="AK28" i="9"/>
  <c r="AL28" i="9"/>
  <c r="F43" i="17" l="1"/>
  <c r="R43" i="17"/>
  <c r="E45" i="16"/>
  <c r="E44" i="17"/>
  <c r="F44" i="16"/>
  <c r="R44" i="16" s="1"/>
  <c r="C62" i="9"/>
  <c r="C63" i="9" s="1"/>
  <c r="C64" i="9" s="1"/>
  <c r="EX54" i="9"/>
  <c r="EG54" i="9" s="1"/>
  <c r="EX52" i="9"/>
  <c r="EG52" i="9" s="1"/>
  <c r="EX48" i="9"/>
  <c r="EG48" i="9" s="1"/>
  <c r="EX44" i="9"/>
  <c r="EG44" i="9" s="1"/>
  <c r="EX47" i="9"/>
  <c r="EG47" i="9" s="1"/>
  <c r="EX42" i="9"/>
  <c r="EG42" i="9" s="1"/>
  <c r="EX46" i="9"/>
  <c r="EG46" i="9" s="1"/>
  <c r="EX49" i="9"/>
  <c r="EG49" i="9" s="1"/>
  <c r="EX58" i="9"/>
  <c r="EG58" i="9" s="1"/>
  <c r="EX50" i="9"/>
  <c r="EG50" i="9" s="1"/>
  <c r="EX45" i="9"/>
  <c r="EG45" i="9" s="1"/>
  <c r="EX65" i="9"/>
  <c r="EG65" i="9" s="1"/>
  <c r="EX62" i="9"/>
  <c r="EG62" i="9" s="1"/>
  <c r="EX55" i="9"/>
  <c r="EG55" i="9" s="1"/>
  <c r="EX64" i="9"/>
  <c r="EG64" i="9" s="1"/>
  <c r="EX59" i="9"/>
  <c r="EG59" i="9" s="1"/>
  <c r="EX61" i="9"/>
  <c r="EG61" i="9" s="1"/>
  <c r="EX60" i="9"/>
  <c r="EG60" i="9" s="1"/>
  <c r="EX63" i="9"/>
  <c r="EG63" i="9" s="1"/>
  <c r="EX57" i="9"/>
  <c r="EG57" i="9" s="1"/>
  <c r="EX51" i="9"/>
  <c r="EG51" i="9" s="1"/>
  <c r="EX43" i="9"/>
  <c r="EG43" i="9" s="1"/>
  <c r="EX56" i="9"/>
  <c r="EG56" i="9" s="1"/>
  <c r="EX53" i="9"/>
  <c r="EG53" i="9" s="1"/>
  <c r="EX35" i="9"/>
  <c r="EG35" i="9" s="1"/>
  <c r="EX34" i="9"/>
  <c r="EG34" i="9" s="1"/>
  <c r="EX37" i="9"/>
  <c r="EG37" i="9" s="1"/>
  <c r="EX36" i="9"/>
  <c r="EG36" i="9" s="1"/>
  <c r="EX38" i="9"/>
  <c r="EG38" i="9" s="1"/>
  <c r="EX39" i="9"/>
  <c r="EG39" i="9" s="1"/>
  <c r="EX41" i="9"/>
  <c r="EG41" i="9" s="1"/>
  <c r="EX40" i="9"/>
  <c r="EG40" i="9" s="1"/>
  <c r="F41" i="17"/>
  <c r="E30" i="9"/>
  <c r="AK29" i="9"/>
  <c r="AL29" i="9"/>
  <c r="E46" i="16" l="1"/>
  <c r="E45" i="17"/>
  <c r="F45" i="16"/>
  <c r="R45" i="16" s="1"/>
  <c r="F44" i="17"/>
  <c r="E31" i="9"/>
  <c r="AK30" i="9"/>
  <c r="AL30" i="9"/>
  <c r="F45" i="17" l="1"/>
  <c r="E47" i="16"/>
  <c r="F46" i="16"/>
  <c r="R46" i="16" s="1"/>
  <c r="E46" i="17"/>
  <c r="E32" i="9"/>
  <c r="AK31" i="9"/>
  <c r="AL31" i="9"/>
  <c r="E48" i="16" l="1"/>
  <c r="E47" i="17"/>
  <c r="F47" i="16"/>
  <c r="R47" i="16" s="1"/>
  <c r="R46" i="17"/>
  <c r="F46" i="17"/>
  <c r="E33" i="9"/>
  <c r="AK32" i="9"/>
  <c r="AL32" i="9"/>
  <c r="R47" i="17" l="1"/>
  <c r="F47" i="17"/>
  <c r="E49" i="16"/>
  <c r="E48" i="17"/>
  <c r="F48" i="16"/>
  <c r="R48" i="16" s="1"/>
  <c r="E34" i="9"/>
  <c r="AK33" i="9"/>
  <c r="AL33" i="9"/>
  <c r="F48" i="17" l="1"/>
  <c r="E50" i="16"/>
  <c r="E49" i="17"/>
  <c r="F49" i="16"/>
  <c r="R49" i="16" s="1"/>
  <c r="E35" i="9"/>
  <c r="AK34" i="9"/>
  <c r="AL34" i="9"/>
  <c r="E51" i="16" l="1"/>
  <c r="F50" i="16"/>
  <c r="R50" i="16" s="1"/>
  <c r="E50" i="17"/>
  <c r="F49" i="17"/>
  <c r="E36" i="9"/>
  <c r="AL35" i="9"/>
  <c r="AK35" i="9"/>
  <c r="F50" i="17" l="1"/>
  <c r="R50" i="17"/>
  <c r="E52" i="16"/>
  <c r="E51" i="17"/>
  <c r="F51" i="16"/>
  <c r="R51" i="16" s="1"/>
  <c r="E37" i="9"/>
  <c r="AK36" i="9"/>
  <c r="AL36" i="9"/>
  <c r="E53" i="16" l="1"/>
  <c r="E52" i="17"/>
  <c r="F52" i="16"/>
  <c r="R52" i="16" s="1"/>
  <c r="R51" i="17"/>
  <c r="F51" i="17"/>
  <c r="E38" i="9"/>
  <c r="AK37" i="9"/>
  <c r="AL37" i="9"/>
  <c r="F52" i="17" l="1"/>
  <c r="E54" i="16"/>
  <c r="E53" i="17"/>
  <c r="F53" i="16"/>
  <c r="R53" i="16" s="1"/>
  <c r="E39" i="9"/>
  <c r="AK38" i="9"/>
  <c r="AL38" i="9"/>
  <c r="F53" i="17" l="1"/>
  <c r="E55" i="16"/>
  <c r="E54" i="17"/>
  <c r="F54" i="16"/>
  <c r="R54" i="16" s="1"/>
  <c r="E40" i="9"/>
  <c r="AL39" i="9"/>
  <c r="AK39" i="9"/>
  <c r="E56" i="16" l="1"/>
  <c r="F55" i="16"/>
  <c r="R55" i="16" s="1"/>
  <c r="E55" i="17"/>
  <c r="R54" i="17"/>
  <c r="F54" i="17"/>
  <c r="E41" i="9"/>
  <c r="E42" i="9" s="1"/>
  <c r="AK40" i="9"/>
  <c r="AL40" i="9"/>
  <c r="R55" i="17" l="1"/>
  <c r="F55" i="17"/>
  <c r="E57" i="16"/>
  <c r="E56" i="17"/>
  <c r="F56" i="16"/>
  <c r="R56" i="16" s="1"/>
  <c r="AL42" i="9"/>
  <c r="AK42" i="9"/>
  <c r="E43" i="9"/>
  <c r="AL41" i="9"/>
  <c r="AK41" i="9"/>
  <c r="G6" i="9" l="1"/>
  <c r="F56" i="17"/>
  <c r="E58" i="16"/>
  <c r="F58" i="16" s="1"/>
  <c r="R58" i="16" s="1"/>
  <c r="F57" i="16"/>
  <c r="R57" i="16" s="1"/>
  <c r="E57" i="17"/>
  <c r="E44" i="9"/>
  <c r="AK43" i="9"/>
  <c r="AL43" i="9"/>
  <c r="DC6" i="9" l="1"/>
  <c r="EU6" i="9"/>
  <c r="ET6" i="9"/>
  <c r="DA6" i="9"/>
  <c r="CZ6" i="9"/>
  <c r="ES6" i="9"/>
  <c r="EX6" i="9" s="1"/>
  <c r="EG6" i="9" s="1"/>
  <c r="EZ6" i="9"/>
  <c r="AM6" i="9"/>
  <c r="F57" i="17"/>
  <c r="E59" i="16"/>
  <c r="E58" i="17"/>
  <c r="AK44" i="9"/>
  <c r="AL44" i="9"/>
  <c r="E45" i="9"/>
  <c r="R58" i="17" l="1"/>
  <c r="F58" i="17"/>
  <c r="E60" i="16"/>
  <c r="F59" i="16"/>
  <c r="R59" i="16" s="1"/>
  <c r="E59" i="17"/>
  <c r="AK45" i="9"/>
  <c r="AL45" i="9"/>
  <c r="E46" i="9"/>
  <c r="R59" i="17" l="1"/>
  <c r="F59" i="17"/>
  <c r="E61" i="16"/>
  <c r="E60" i="17"/>
  <c r="F60" i="16"/>
  <c r="R60" i="16" s="1"/>
  <c r="E47" i="9"/>
  <c r="AK46" i="9"/>
  <c r="AL46" i="9"/>
  <c r="F60" i="17" l="1"/>
  <c r="E62" i="16"/>
  <c r="F62" i="16" s="1"/>
  <c r="R62" i="16" s="1"/>
  <c r="F61" i="16"/>
  <c r="R61" i="16" s="1"/>
  <c r="E61" i="17"/>
  <c r="E48" i="9"/>
  <c r="AK47" i="9"/>
  <c r="AL47" i="9"/>
  <c r="F61" i="17" l="1"/>
  <c r="E63" i="16"/>
  <c r="F63" i="16" s="1"/>
  <c r="R63" i="16" s="1"/>
  <c r="E62" i="17"/>
  <c r="E49" i="9"/>
  <c r="AL48" i="9"/>
  <c r="AK48" i="9"/>
  <c r="E64" i="16" l="1"/>
  <c r="E63" i="17"/>
  <c r="R62" i="17"/>
  <c r="G20" i="9" s="1"/>
  <c r="F62" i="17"/>
  <c r="E50" i="9"/>
  <c r="AK49" i="9"/>
  <c r="AL49" i="9"/>
  <c r="ET20" i="9" l="1"/>
  <c r="CZ20" i="9"/>
  <c r="DA20" i="9"/>
  <c r="DC20" i="9"/>
  <c r="EZ20" i="9"/>
  <c r="AM20" i="9"/>
  <c r="ES20" i="9"/>
  <c r="FB20" i="9"/>
  <c r="EV20" i="9"/>
  <c r="F63" i="17"/>
  <c r="R63" i="17"/>
  <c r="G7" i="9" s="1"/>
  <c r="E65" i="16"/>
  <c r="E64" i="17"/>
  <c r="F64" i="16"/>
  <c r="R64" i="16" s="1"/>
  <c r="AK50" i="9"/>
  <c r="E51" i="9"/>
  <c r="AL50" i="9"/>
  <c r="DC7" i="9" l="1"/>
  <c r="C7" i="9"/>
  <c r="D7" i="9"/>
  <c r="DA7" i="9"/>
  <c r="AM7" i="9"/>
  <c r="EZ7" i="9"/>
  <c r="E7" i="9"/>
  <c r="ET7" i="9"/>
  <c r="CZ7" i="9"/>
  <c r="ES7" i="9"/>
  <c r="EX7" i="9" s="1"/>
  <c r="EG7" i="9" s="1"/>
  <c r="G9" i="9"/>
  <c r="G8" i="9"/>
  <c r="G11" i="9"/>
  <c r="DC11" i="9" s="1"/>
  <c r="G10" i="9"/>
  <c r="DC10" i="9" s="1"/>
  <c r="G13" i="9"/>
  <c r="DC13" i="9" s="1"/>
  <c r="G12" i="9"/>
  <c r="DC12" i="9" s="1"/>
  <c r="G15" i="9"/>
  <c r="DC15" i="9" s="1"/>
  <c r="G14" i="9"/>
  <c r="DC14" i="9" s="1"/>
  <c r="G17" i="9"/>
  <c r="DC17" i="9" s="1"/>
  <c r="G16" i="9"/>
  <c r="DC16" i="9" s="1"/>
  <c r="G19" i="9"/>
  <c r="DC19" i="9" s="1"/>
  <c r="G18" i="9"/>
  <c r="DC18" i="9" s="1"/>
  <c r="E65" i="17"/>
  <c r="F65" i="16"/>
  <c r="R65" i="16" s="1"/>
  <c r="F64" i="17"/>
  <c r="AL51" i="9"/>
  <c r="E52" i="9"/>
  <c r="AK51" i="9"/>
  <c r="DC8" i="9" l="1"/>
  <c r="D8" i="9"/>
  <c r="C8" i="9"/>
  <c r="C9" i="9" s="1"/>
  <c r="DC9" i="9"/>
  <c r="CZ19" i="9"/>
  <c r="CZ13" i="9"/>
  <c r="CZ17" i="9"/>
  <c r="CZ15" i="9"/>
  <c r="CZ11" i="9"/>
  <c r="CZ9" i="9"/>
  <c r="FB6" i="9"/>
  <c r="FB18" i="9"/>
  <c r="FB10" i="9"/>
  <c r="FB14" i="9"/>
  <c r="DA19" i="9"/>
  <c r="FB19" i="9"/>
  <c r="FB12" i="9"/>
  <c r="FB11" i="9"/>
  <c r="FB17" i="9"/>
  <c r="FB9" i="9"/>
  <c r="ET13" i="9"/>
  <c r="FB13" i="9"/>
  <c r="FB16" i="9"/>
  <c r="ES15" i="9"/>
  <c r="FB15" i="9"/>
  <c r="FB8" i="9"/>
  <c r="FB7" i="9"/>
  <c r="AK7" i="9"/>
  <c r="AL7" i="9"/>
  <c r="DA11" i="9"/>
  <c r="EZ9" i="9"/>
  <c r="AM9" i="9"/>
  <c r="DA9" i="9"/>
  <c r="ET9" i="9"/>
  <c r="ES9" i="9"/>
  <c r="DA8" i="9"/>
  <c r="EZ8" i="9"/>
  <c r="ES8" i="9"/>
  <c r="EX8" i="9" s="1"/>
  <c r="EG8" i="9" s="1"/>
  <c r="E8" i="9"/>
  <c r="E9" i="9" s="1"/>
  <c r="AK9" i="9" s="1"/>
  <c r="CZ8" i="9"/>
  <c r="ET8" i="9"/>
  <c r="C10" i="9"/>
  <c r="C11" i="9" s="1"/>
  <c r="C12" i="9" s="1"/>
  <c r="C13" i="9" s="1"/>
  <c r="C14" i="9" s="1"/>
  <c r="AM8" i="9"/>
  <c r="D9" i="9"/>
  <c r="D10" i="9" s="1"/>
  <c r="D11" i="9" s="1"/>
  <c r="D12" i="9" s="1"/>
  <c r="D13" i="9" s="1"/>
  <c r="D14" i="9" s="1"/>
  <c r="D15" i="9" s="1"/>
  <c r="D16" i="9" s="1"/>
  <c r="D17" i="9" s="1"/>
  <c r="D18" i="9" s="1"/>
  <c r="D19" i="9" s="1"/>
  <c r="D20" i="9" s="1"/>
  <c r="ES11" i="9"/>
  <c r="ET11" i="9"/>
  <c r="EZ11" i="9"/>
  <c r="AM11" i="9"/>
  <c r="ES10" i="9"/>
  <c r="EZ10" i="9"/>
  <c r="CZ10" i="9"/>
  <c r="ET10" i="9"/>
  <c r="DA10" i="9"/>
  <c r="AM10" i="9"/>
  <c r="EZ13" i="9"/>
  <c r="ES13" i="9"/>
  <c r="DA13" i="9"/>
  <c r="AM13" i="9"/>
  <c r="AM12" i="9"/>
  <c r="ES12" i="9"/>
  <c r="CZ12" i="9"/>
  <c r="DA12" i="9"/>
  <c r="ET12" i="9"/>
  <c r="EZ12" i="9"/>
  <c r="ET17" i="9"/>
  <c r="AM15" i="9"/>
  <c r="ET15" i="9"/>
  <c r="EV6" i="9"/>
  <c r="EZ15" i="9"/>
  <c r="C15" i="9"/>
  <c r="C16" i="9" s="1"/>
  <c r="C17" i="9" s="1"/>
  <c r="C18" i="9" s="1"/>
  <c r="C19" i="9" s="1"/>
  <c r="C20" i="9" s="1"/>
  <c r="DA15" i="9"/>
  <c r="CZ14" i="9"/>
  <c r="DA14" i="9"/>
  <c r="ES14" i="9"/>
  <c r="EZ14" i="9"/>
  <c r="AM14" i="9"/>
  <c r="ET14" i="9"/>
  <c r="DA17" i="9"/>
  <c r="AM17" i="9"/>
  <c r="EZ17" i="9"/>
  <c r="ES17" i="9"/>
  <c r="DA16" i="9"/>
  <c r="CZ16" i="9"/>
  <c r="ET16" i="9"/>
  <c r="AM16" i="9"/>
  <c r="EZ16" i="9"/>
  <c r="ES16" i="9"/>
  <c r="EV13" i="9"/>
  <c r="EV19" i="9"/>
  <c r="EV16" i="9"/>
  <c r="EV10" i="9"/>
  <c r="EV18" i="9"/>
  <c r="EV11" i="9"/>
  <c r="ES19" i="9"/>
  <c r="EV15" i="9"/>
  <c r="EV14" i="9"/>
  <c r="EZ19" i="9"/>
  <c r="AM19" i="9"/>
  <c r="EV9" i="9"/>
  <c r="EV17" i="9"/>
  <c r="EV12" i="9"/>
  <c r="EV8" i="9"/>
  <c r="ET19" i="9"/>
  <c r="ES18" i="9"/>
  <c r="EV7" i="9"/>
  <c r="CZ18" i="9"/>
  <c r="DA18" i="9"/>
  <c r="AM18" i="9"/>
  <c r="EZ18" i="9"/>
  <c r="ET18" i="9"/>
  <c r="F65" i="17"/>
  <c r="E53" i="9"/>
  <c r="AL52" i="9"/>
  <c r="AK52" i="9"/>
  <c r="EX19" i="9" l="1"/>
  <c r="EG19" i="9" s="1"/>
  <c r="EX20" i="9"/>
  <c r="EG20" i="9" s="1"/>
  <c r="EX17" i="9"/>
  <c r="EG17" i="9" s="1"/>
  <c r="EX16" i="9"/>
  <c r="EG16" i="9" s="1"/>
  <c r="EX12" i="9"/>
  <c r="EG12" i="9" s="1"/>
  <c r="EX15" i="9"/>
  <c r="EG15" i="9" s="1"/>
  <c r="EX14" i="9"/>
  <c r="EG14" i="9" s="1"/>
  <c r="EX13" i="9"/>
  <c r="EG13" i="9" s="1"/>
  <c r="EX10" i="9"/>
  <c r="EG10" i="9" s="1"/>
  <c r="EX11" i="9"/>
  <c r="EG11" i="9" s="1"/>
  <c r="E10" i="9"/>
  <c r="E11" i="9" s="1"/>
  <c r="EX9" i="9"/>
  <c r="EG9" i="9" s="1"/>
  <c r="AL9" i="9"/>
  <c r="AK8" i="9"/>
  <c r="AL8" i="9"/>
  <c r="FA43" i="9"/>
  <c r="CD10" i="9"/>
  <c r="FA59" i="9"/>
  <c r="CD46" i="9"/>
  <c r="CD45" i="9"/>
  <c r="CD7" i="9"/>
  <c r="FA18" i="9"/>
  <c r="FA53" i="9"/>
  <c r="CD36" i="9"/>
  <c r="FA45" i="9"/>
  <c r="FA51" i="9"/>
  <c r="CD9" i="9"/>
  <c r="FA22" i="9"/>
  <c r="FA65" i="9"/>
  <c r="FA54" i="9"/>
  <c r="FA9" i="9"/>
  <c r="CD27" i="9"/>
  <c r="CZ5" i="9"/>
  <c r="ET5" i="9"/>
  <c r="CD11" i="9"/>
  <c r="CD62" i="9"/>
  <c r="CD28" i="9"/>
  <c r="FA29" i="9"/>
  <c r="FA64" i="9"/>
  <c r="FA44" i="9"/>
  <c r="CD58" i="9"/>
  <c r="EZ5" i="9"/>
  <c r="DC5" i="9"/>
  <c r="CD32" i="9"/>
  <c r="CD57" i="9"/>
  <c r="CD51" i="9"/>
  <c r="FA41" i="9"/>
  <c r="CD21" i="9"/>
  <c r="FA63" i="9"/>
  <c r="FA47" i="9"/>
  <c r="AM5" i="9"/>
  <c r="EU5" i="9"/>
  <c r="DA5" i="9"/>
  <c r="FA7" i="9"/>
  <c r="FA50" i="9"/>
  <c r="CD23" i="9"/>
  <c r="FA42" i="9"/>
  <c r="CD63" i="9"/>
  <c r="CD50" i="9"/>
  <c r="FA49" i="9"/>
  <c r="FA28" i="9"/>
  <c r="FA40" i="9"/>
  <c r="FA34" i="9"/>
  <c r="FA52" i="9"/>
  <c r="CD15" i="9"/>
  <c r="CD43" i="9"/>
  <c r="CD24" i="9"/>
  <c r="CD31" i="9"/>
  <c r="FA55" i="9"/>
  <c r="FA33" i="9"/>
  <c r="FA31" i="9"/>
  <c r="CD29" i="9"/>
  <c r="CD44" i="9"/>
  <c r="FA8" i="9"/>
  <c r="CD33" i="9"/>
  <c r="FA36" i="9"/>
  <c r="CD17" i="9"/>
  <c r="CD42" i="9"/>
  <c r="CD56" i="9"/>
  <c r="CD8" i="9"/>
  <c r="FA19" i="9"/>
  <c r="CD13" i="9"/>
  <c r="FA61" i="9"/>
  <c r="CD54" i="9"/>
  <c r="FA60" i="9"/>
  <c r="FA21" i="9"/>
  <c r="CD61" i="9"/>
  <c r="CD55" i="9"/>
  <c r="FA20" i="9"/>
  <c r="CD48" i="9"/>
  <c r="FA35" i="9"/>
  <c r="CD12" i="9"/>
  <c r="FA23" i="9"/>
  <c r="FA38" i="9"/>
  <c r="CD49" i="9"/>
  <c r="CD30" i="9"/>
  <c r="CD20" i="9"/>
  <c r="FA13" i="9"/>
  <c r="CD47" i="9"/>
  <c r="FA12" i="9"/>
  <c r="CD40" i="9"/>
  <c r="FA32" i="9"/>
  <c r="FA58" i="9"/>
  <c r="CD26" i="9"/>
  <c r="FA62" i="9"/>
  <c r="CD35" i="9"/>
  <c r="FA48" i="9"/>
  <c r="FA26" i="9"/>
  <c r="CD52" i="9"/>
  <c r="CD16" i="9"/>
  <c r="FA14" i="9"/>
  <c r="CD64" i="9"/>
  <c r="CD65" i="9"/>
  <c r="CD38" i="9"/>
  <c r="CD34" i="9"/>
  <c r="CD37" i="9"/>
  <c r="FA46" i="9"/>
  <c r="CD14" i="9"/>
  <c r="CD53" i="9"/>
  <c r="FA10" i="9"/>
  <c r="CD25" i="9"/>
  <c r="CD22" i="9"/>
  <c r="FA37" i="9"/>
  <c r="FA24" i="9"/>
  <c r="FA16" i="9"/>
  <c r="FA27" i="9"/>
  <c r="FA30" i="9"/>
  <c r="FA15" i="9"/>
  <c r="FA25" i="9"/>
  <c r="CD60" i="9"/>
  <c r="FA6" i="9"/>
  <c r="FA56" i="9"/>
  <c r="CD6" i="9"/>
  <c r="FA39" i="9"/>
  <c r="FA11" i="9"/>
  <c r="CD41" i="9"/>
  <c r="CD59" i="9"/>
  <c r="CD39" i="9"/>
  <c r="FA57" i="9"/>
  <c r="FA17" i="9"/>
  <c r="CD19" i="9"/>
  <c r="EV5" i="9"/>
  <c r="CD18" i="9"/>
  <c r="EX18" i="9"/>
  <c r="EG18" i="9" s="1"/>
  <c r="E54" i="9"/>
  <c r="AL53" i="9"/>
  <c r="AK53" i="9"/>
  <c r="AK10" i="9" l="1"/>
  <c r="AL10" i="9"/>
  <c r="AK11" i="9"/>
  <c r="E12" i="9"/>
  <c r="E13" i="9" s="1"/>
  <c r="E14" i="9" s="1"/>
  <c r="E15" i="9" s="1"/>
  <c r="E16" i="9" s="1"/>
  <c r="E17" i="9" s="1"/>
  <c r="E18" i="9" s="1"/>
  <c r="E19" i="9" s="1"/>
  <c r="E20" i="9" s="1"/>
  <c r="AL11" i="9"/>
  <c r="CD5" i="9"/>
  <c r="FB5" i="9"/>
  <c r="FA5" i="9"/>
  <c r="E55" i="9"/>
  <c r="AL54" i="9"/>
  <c r="AK54" i="9"/>
  <c r="AK20" i="9" l="1"/>
  <c r="AL20" i="9"/>
  <c r="AK19" i="9"/>
  <c r="AL19" i="9"/>
  <c r="AK18" i="9"/>
  <c r="AL18" i="9"/>
  <c r="AL17" i="9"/>
  <c r="AK17" i="9"/>
  <c r="AK16" i="9"/>
  <c r="AL16" i="9"/>
  <c r="AL15" i="9"/>
  <c r="AK15" i="9"/>
  <c r="AL14" i="9"/>
  <c r="AK14" i="9"/>
  <c r="AK13" i="9"/>
  <c r="AL13" i="9"/>
  <c r="AL12" i="9"/>
  <c r="AK12" i="9"/>
  <c r="E56" i="9"/>
  <c r="AL55" i="9"/>
  <c r="AK55" i="9"/>
  <c r="AK5" i="9" l="1"/>
  <c r="AL5" i="9"/>
  <c r="E57" i="9"/>
  <c r="AL56" i="9"/>
  <c r="AK56" i="9"/>
  <c r="E58" i="9" l="1"/>
  <c r="AL57" i="9"/>
  <c r="AK57" i="9"/>
  <c r="E59" i="9" l="1"/>
  <c r="AK58" i="9"/>
  <c r="AL58" i="9"/>
  <c r="AK59" i="9" l="1"/>
  <c r="E60" i="9"/>
  <c r="AL59" i="9"/>
  <c r="E61" i="9" l="1"/>
  <c r="AL60" i="9"/>
  <c r="AK60" i="9"/>
  <c r="E62" i="9" l="1"/>
  <c r="AL61" i="9"/>
  <c r="AK61" i="9"/>
  <c r="AL62" i="9" l="1"/>
  <c r="E63" i="9"/>
  <c r="AK62" i="9"/>
  <c r="AL63" i="9" l="1"/>
  <c r="AK63" i="9"/>
  <c r="E64" i="9"/>
  <c r="E65" i="9" l="1"/>
  <c r="AL64" i="9"/>
  <c r="AK64" i="9"/>
  <c r="AK65" i="9" l="1"/>
  <c r="AL6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L67" authorId="0" shapeId="0" xr:uid="{00000000-0006-0000-0000-000001000000}">
      <text>
        <r>
          <rPr>
            <sz val="12"/>
            <color indexed="81"/>
            <rFont val="ＭＳ Ｐゴシック"/>
            <family val="3"/>
            <charset val="128"/>
            <scheme val="minor"/>
          </rPr>
          <t>西暦で記入してください</t>
        </r>
      </text>
    </comment>
    <comment ref="L68" authorId="0" shapeId="0" xr:uid="{00000000-0006-0000-0000-000002000000}">
      <text>
        <r>
          <rPr>
            <sz val="12"/>
            <color indexed="81"/>
            <rFont val="ＭＳ Ｐゴシック"/>
            <family val="3"/>
            <charset val="128"/>
            <scheme val="minor"/>
          </rPr>
          <t>西暦で記入してください</t>
        </r>
      </text>
    </comment>
    <comment ref="B76"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H82" authorId="0" shapeId="0" xr:uid="{00000000-0006-0000-0000-000004000000}">
      <text>
        <r>
          <rPr>
            <sz val="12"/>
            <color indexed="81"/>
            <rFont val="ＭＳ Ｐゴシック"/>
            <family val="3"/>
            <charset val="128"/>
            <scheme val="minor"/>
          </rPr>
          <t>都道府県を選択してください</t>
        </r>
      </text>
    </comment>
    <comment ref="O82" authorId="0" shapeId="0" xr:uid="{00000000-0006-0000-0000-000005000000}">
      <text>
        <r>
          <rPr>
            <sz val="12"/>
            <color indexed="81"/>
            <rFont val="ＭＳ Ｐゴシック"/>
            <family val="3"/>
            <charset val="128"/>
            <scheme val="minor"/>
          </rPr>
          <t>市区町村を選択してください</t>
        </r>
      </text>
    </comment>
    <comment ref="V82" authorId="0" shapeId="0" xr:uid="{00000000-0006-0000-0000-000006000000}">
      <text>
        <r>
          <rPr>
            <sz val="12"/>
            <color indexed="81"/>
            <rFont val="ＭＳ Ｐゴシック"/>
            <family val="3"/>
            <charset val="128"/>
            <scheme val="minor"/>
          </rPr>
          <t>地番まで記入してください</t>
        </r>
      </text>
    </comment>
    <comment ref="B97"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27" authorId="0" shapeId="0" xr:uid="{00000000-0006-0000-0000-00000800000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3" authorId="0" shapeId="0" xr:uid="{00000000-0006-0000-0300-000001000000}">
      <text>
        <r>
          <rPr>
            <sz val="12"/>
            <color indexed="81"/>
            <rFont val="ＭＳ Ｐゴシック"/>
            <family val="3"/>
            <charset val="128"/>
            <scheme val="minor"/>
          </rPr>
          <t>4棟以上の記入が必要な場合、このシートに4棟以降を記入ください
各括弧内に順に番号を記入ください</t>
        </r>
      </text>
    </comment>
    <comment ref="B40" authorId="0" shapeId="0" xr:uid="{00000000-0006-0000-0300-000002000000}">
      <text>
        <r>
          <rPr>
            <sz val="12"/>
            <color indexed="81"/>
            <rFont val="ＭＳ Ｐゴシック"/>
            <family val="3"/>
            <charset val="128"/>
            <scheme val="minor"/>
          </rPr>
          <t>（第二面）の【６．一の建築物ごとの内容】【イ．番号】と同じ番号を記入してください
このシートには複数棟の住宅がある場合に2棟目以降を記入してください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00000000-0006-0000-0400-000001000000}">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00000000-0006-0000-0400-000002000000}">
      <text>
        <r>
          <rPr>
            <sz val="12"/>
            <color indexed="81"/>
            <rFont val="ＭＳ Ｐゴシック"/>
            <family val="3"/>
            <charset val="128"/>
          </rPr>
          <t>１棟の中に利用関係が異なる住宅があるとき一連番号を記入する</t>
        </r>
      </text>
    </comment>
    <comment ref="I4" authorId="0" shapeId="0" xr:uid="{00000000-0006-0000-0400-000003000000}">
      <text>
        <r>
          <rPr>
            <sz val="12"/>
            <color indexed="81"/>
            <rFont val="ＭＳ Ｐゴシック"/>
            <family val="3"/>
            <charset val="128"/>
            <scheme val="minor"/>
          </rPr>
          <t xml:space="preserve">１．国
２．都道府県
３．市区町村
４．会社
５．会社でない団体
６．個人
</t>
        </r>
      </text>
    </comment>
    <comment ref="J4" authorId="0" shapeId="0" xr:uid="{00000000-0006-0000-0400-000004000000}">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00000000-0006-0000-0400-000005000000}">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00000000-0006-0000-0400-000006000000}">
      <text>
        <r>
          <rPr>
            <sz val="12"/>
            <color indexed="81"/>
            <rFont val="MS P ゴシック"/>
            <family val="3"/>
            <charset val="128"/>
          </rPr>
          <t xml:space="preserve">１．新築
２．増築
３．改築
</t>
        </r>
      </text>
    </comment>
    <comment ref="N4" authorId="0" shapeId="0" xr:uid="{00000000-0006-0000-0400-000007000000}">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O4" authorId="0" shapeId="0" xr:uid="{00000000-0006-0000-0400-000008000000}">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V4" authorId="0" shapeId="0" xr:uid="{00000000-0006-0000-0400-000009000000}">
      <text>
        <r>
          <rPr>
            <sz val="12"/>
            <color indexed="81"/>
            <rFont val="MS P ゴシック"/>
            <family val="3"/>
            <charset val="128"/>
          </rPr>
          <t>１．新設
２．その他</t>
        </r>
        <r>
          <rPr>
            <sz val="9"/>
            <color indexed="81"/>
            <rFont val="MS P ゴシック"/>
            <family val="3"/>
            <charset val="128"/>
          </rPr>
          <t xml:space="preserve">
</t>
        </r>
      </text>
    </comment>
    <comment ref="W4" authorId="0" shapeId="0" xr:uid="{00000000-0006-0000-0400-00000A000000}">
      <text>
        <r>
          <rPr>
            <sz val="12"/>
            <color indexed="81"/>
            <rFont val="ＭＳ Ｐゴシック"/>
            <family val="3"/>
            <charset val="128"/>
            <scheme val="minor"/>
          </rPr>
          <t>１．民間資金住宅
２．公営住宅
３．住宅金融支援　　　
　　機構住宅
４．都市再生機構住宅
５．その他</t>
        </r>
      </text>
    </comment>
    <comment ref="X4" authorId="0" shapeId="0" xr:uid="{00000000-0006-0000-0400-00000B000000}">
      <text>
        <r>
          <rPr>
            <sz val="12"/>
            <color indexed="81"/>
            <rFont val="ＭＳ Ｐゴシック"/>
            <family val="3"/>
            <charset val="128"/>
            <scheme val="minor"/>
          </rPr>
          <t>１．在来工法
２．プレハブ工法
３．枠組壁工法</t>
        </r>
      </text>
    </comment>
    <comment ref="Y4" authorId="0" shapeId="0" xr:uid="{00000000-0006-0000-0400-00000C000000}">
      <text>
        <r>
          <rPr>
            <sz val="12"/>
            <color indexed="81"/>
            <rFont val="ＭＳ Ｐゴシック"/>
            <family val="3"/>
            <charset val="128"/>
            <scheme val="minor"/>
          </rPr>
          <t>１．専用住宅
２．併用住宅
３．その他の住宅</t>
        </r>
      </text>
    </comment>
    <comment ref="Z4" authorId="0" shapeId="0" xr:uid="{00000000-0006-0000-0400-00000D000000}">
      <text>
        <r>
          <rPr>
            <sz val="12"/>
            <color indexed="81"/>
            <rFont val="ＭＳ Ｐゴシック"/>
            <family val="3"/>
            <charset val="128"/>
            <scheme val="minor"/>
          </rPr>
          <t>１．一戸建住宅
２．長屋建住宅
３．共同住宅</t>
        </r>
      </text>
    </comment>
    <comment ref="AA4" authorId="0" shapeId="0" xr:uid="{00000000-0006-0000-0400-00000E000000}">
      <text>
        <r>
          <rPr>
            <sz val="12"/>
            <color indexed="81"/>
            <rFont val="ＭＳ Ｐゴシック"/>
            <family val="3"/>
            <charset val="128"/>
            <scheme val="minor"/>
          </rPr>
          <t>１．持家
２．貸家
３．給与住宅　
４．分譲住宅</t>
        </r>
      </text>
    </comment>
    <comment ref="AE4" authorId="0" shapeId="0" xr:uid="{00000000-0006-0000-0400-00000F000000}">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<sst xmlns="http://schemas.openxmlformats.org/spreadsheetml/2006/main" count="9426" uniqueCount="2330">
  <si>
    <t>第四十号様式（第八条関係）（Ａ４）</t>
    <phoneticPr fontId="1"/>
  </si>
  <si>
    <t>建築基準法第15条第１項の規定による</t>
    <phoneticPr fontId="1"/>
  </si>
  <si>
    <t>建築工事届</t>
    <rPh sb="0" eb="2">
      <t>ケンチク</t>
    </rPh>
    <rPh sb="2" eb="4">
      <t>コウジ</t>
    </rPh>
    <rPh sb="4" eb="5">
      <t>トドケ</t>
    </rPh>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</si>
  <si>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</si>
  <si>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</si>
  <si>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</si>
  <si>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</si>
  <si>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</si>
  <si>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</si>
  <si>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</si>
  <si>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</si>
  <si>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</si>
  <si>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</si>
  <si>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工事施工者（設計者又は代理者）</t>
    <phoneticPr fontId="1"/>
  </si>
  <si>
    <t>営業所名（建築士事務所名）</t>
    <phoneticPr fontId="1"/>
  </si>
  <si>
    <t>郵便番号</t>
    <rPh sb="0" eb="4">
      <t>ユウビンバンゴウ</t>
    </rPh>
    <phoneticPr fontId="1"/>
  </si>
  <si>
    <t>所在地</t>
    <rPh sb="0" eb="3">
      <t>ショザイチ</t>
    </rPh>
    <phoneticPr fontId="1"/>
  </si>
  <si>
    <t>　　工事監理者</t>
    <rPh sb="2" eb="4">
      <t>コウジ</t>
    </rPh>
    <rPh sb="4" eb="6">
      <t>カンリ</t>
    </rPh>
    <rPh sb="6" eb="7">
      <t>シャ</t>
    </rPh>
    <phoneticPr fontId="1"/>
  </si>
  <si>
    <t>営業所名（建築士事務所名）</t>
    <rPh sb="0" eb="3">
      <t>エイギョウショ</t>
    </rPh>
    <rPh sb="3" eb="4">
      <t>メイ</t>
    </rPh>
    <rPh sb="5" eb="8">
      <t>ケンチクシ</t>
    </rPh>
    <rPh sb="8" eb="11">
      <t>ジムショ</t>
    </rPh>
    <rPh sb="11" eb="12">
      <t>メイ</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</si>
  <si>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</si>
  <si>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</si>
  <si>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</si>
  <si>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</si>
  <si>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</si>
  <si>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</si>
  <si>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</si>
  <si>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</si>
  <si>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</si>
  <si>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</si>
  <si>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営業所名</t>
    <rPh sb="0" eb="3">
      <t>エイギョウショ</t>
    </rPh>
    <rPh sb="3" eb="4">
      <t>メイ</t>
    </rPh>
    <phoneticPr fontId="1"/>
  </si>
  <si>
    <t xml:space="preserve"> 　※受付経由機関記載欄</t>
    <phoneticPr fontId="1"/>
  </si>
  <si>
    <t>（第二面）</t>
    <rPh sb="1" eb="2">
      <t>ダイ</t>
    </rPh>
    <rPh sb="2" eb="4">
      <t>ニメン</t>
    </rPh>
    <phoneticPr fontId="1"/>
  </si>
  <si>
    <t>【１．着工及び工事完了の予定期日】</t>
    <phoneticPr fontId="1"/>
  </si>
  <si>
    <t>【イ．着工予定期日】</t>
    <phoneticPr fontId="1"/>
  </si>
  <si>
    <t>【ロ．工事完了予定期日】</t>
    <phoneticPr fontId="1"/>
  </si>
  <si>
    <t>【２．建築主】</t>
    <phoneticPr fontId="1"/>
  </si>
  <si>
    <t>【イ．建築主の種別】</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</si>
  <si>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</si>
  <si>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</si>
  <si>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</si>
  <si>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</si>
  <si>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</si>
  <si>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</si>
  <si>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</si>
  <si>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</si>
  <si>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</si>
  <si>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</si>
  <si>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</si>
  <si>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【イ．地名地番】</t>
    <phoneticPr fontId="1"/>
  </si>
  <si>
    <t>【ロ．都市計画】</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</si>
  <si>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</si>
  <si>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</si>
  <si>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</si>
  <si>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</si>
  <si>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</si>
  <si>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</si>
  <si>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</si>
  <si>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</si>
  <si>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</si>
  <si>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</si>
  <si>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【５．主要用途】</t>
    <phoneticPr fontId="1"/>
  </si>
  <si>
    <t>(1)居住専用建築物</t>
    <phoneticPr fontId="1"/>
  </si>
  <si>
    <t>(2)居住産業併用建築物</t>
    <phoneticPr fontId="1"/>
  </si>
  <si>
    <t>(3)産業専用建築物</t>
    <phoneticPr fontId="1"/>
  </si>
  <si>
    <t>（</t>
    <phoneticPr fontId="1"/>
  </si>
  <si>
    <t>）</t>
    <phoneticPr fontId="1"/>
  </si>
  <si>
    <t>【６．一の建築物ごとの内容】</t>
    <phoneticPr fontId="1"/>
  </si>
  <si>
    <t>【イ．番号】</t>
    <phoneticPr fontId="1"/>
  </si>
  <si>
    <t>【ロ．用途】</t>
    <phoneticPr fontId="1"/>
  </si>
  <si>
    <t>(1)事務所等</t>
    <rPh sb="3" eb="6">
      <t>ジムショ</t>
    </rPh>
    <rPh sb="6" eb="7">
      <t>トウ</t>
    </rPh>
    <phoneticPr fontId="1"/>
  </si>
  <si>
    <t>(3)工場,作業場</t>
    <rPh sb="3" eb="5">
      <t>コウジョウ</t>
    </rPh>
    <rPh sb="6" eb="9">
      <t>サギョウジョウ</t>
    </rPh>
    <phoneticPr fontId="1"/>
  </si>
  <si>
    <t>(4)倉庫</t>
    <rPh sb="3" eb="5">
      <t>ソウコ</t>
    </rPh>
    <phoneticPr fontId="1"/>
  </si>
  <si>
    <t>(5)学校</t>
    <rPh sb="3" eb="5">
      <t>ガッコウ</t>
    </rPh>
    <phoneticPr fontId="1"/>
  </si>
  <si>
    <t>(6)病院,診療所</t>
    <rPh sb="3" eb="5">
      <t>ビョウイン</t>
    </rPh>
    <rPh sb="6" eb="9">
      <t>シンリョウジョ</t>
    </rPh>
    <phoneticPr fontId="1"/>
  </si>
  <si>
    <t>(9)その他</t>
    <rPh sb="5" eb="6">
      <t>タ</t>
    </rPh>
    <phoneticPr fontId="1"/>
  </si>
  <si>
    <t>(2)物品販売業を
　 営む店舗等</t>
    <rPh sb="3" eb="5">
      <t>ブッピン</t>
    </rPh>
    <rPh sb="5" eb="8">
      <t>ハンバイギョウ</t>
    </rPh>
    <rPh sb="12" eb="13">
      <t>イトナ</t>
    </rPh>
    <rPh sb="14" eb="16">
      <t>テンポ</t>
    </rPh>
    <rPh sb="16" eb="17">
      <t>トウ</t>
    </rPh>
    <phoneticPr fontId="1"/>
  </si>
  <si>
    <t>【ハ．工事部分の構造】</t>
    <phoneticPr fontId="1"/>
  </si>
  <si>
    <t>【ニ．工事の予定期間】</t>
    <phoneticPr fontId="1"/>
  </si>
  <si>
    <t>(</t>
    <phoneticPr fontId="1"/>
  </si>
  <si>
    <t>)</t>
    <phoneticPr fontId="1"/>
  </si>
  <si>
    <t>【ホ．工事部分の
　　  床面積の合計】</t>
    <phoneticPr fontId="1"/>
  </si>
  <si>
    <t>【ヘ．建築工事費予定額】</t>
    <phoneticPr fontId="1"/>
  </si>
  <si>
    <t>月間</t>
    <rPh sb="0" eb="1">
      <t>ツキ</t>
    </rPh>
    <rPh sb="1" eb="2">
      <t>アイダ</t>
    </rPh>
    <phoneticPr fontId="1"/>
  </si>
  <si>
    <t>（</t>
    <phoneticPr fontId="1"/>
  </si>
  <si>
    <t>㎡</t>
    <phoneticPr fontId="1"/>
  </si>
  <si>
    <t>万円</t>
    <rPh sb="0" eb="2">
      <t>マンエン</t>
    </rPh>
    <phoneticPr fontId="1"/>
  </si>
  <si>
    <t>【７．新築工事の場合における敷地面積】</t>
    <phoneticPr fontId="1"/>
  </si>
  <si>
    <t>(1)木造</t>
  </si>
  <si>
    <t>(1)木造</t>
    <phoneticPr fontId="1"/>
  </si>
  <si>
    <t>(2)鉄骨鉄筋ｺﾝｸﾘｰﾄ造</t>
  </si>
  <si>
    <t>(2)鉄骨鉄筋ｺﾝｸﾘｰﾄ造</t>
    <phoneticPr fontId="1"/>
  </si>
  <si>
    <t>(3)鉄筋ｺﾝｸﾘｰﾄ造</t>
  </si>
  <si>
    <t>(3)鉄筋ｺﾝｸﾘｰﾄ造</t>
    <phoneticPr fontId="1"/>
  </si>
  <si>
    <t>(4)鉄骨造</t>
  </si>
  <si>
    <t>(4)鉄骨造</t>
    <phoneticPr fontId="1"/>
  </si>
  <si>
    <t>(5)ｺﾝｸﾘｰﾄﾌﾞﾛｯｸ造</t>
  </si>
  <si>
    <t>(5)ｺﾝｸﾘｰﾄﾌﾞﾛｯｸ造</t>
    <phoneticPr fontId="1"/>
  </si>
  <si>
    <t>(6)その他</t>
  </si>
  <si>
    <t>(6)その他</t>
    <phoneticPr fontId="1"/>
  </si>
  <si>
    <t>）</t>
    <phoneticPr fontId="1"/>
  </si>
  <si>
    <t>（第三面）</t>
    <phoneticPr fontId="1"/>
  </si>
  <si>
    <t>【１．住宅部分の概要】</t>
    <phoneticPr fontId="1"/>
  </si>
  <si>
    <t>【イ．番号】</t>
    <phoneticPr fontId="1"/>
  </si>
  <si>
    <t>【ロ．新設又はその他の別】</t>
    <phoneticPr fontId="1"/>
  </si>
  <si>
    <t>新築</t>
    <rPh sb="0" eb="2">
      <t>シンチク</t>
    </rPh>
    <phoneticPr fontId="1"/>
  </si>
  <si>
    <t>増築</t>
    <rPh sb="0" eb="2">
      <t>ゾウチク</t>
    </rPh>
    <phoneticPr fontId="1"/>
  </si>
  <si>
    <t>改築</t>
    <rPh sb="0" eb="2">
      <t>カイチク</t>
    </rPh>
    <phoneticPr fontId="1"/>
  </si>
  <si>
    <t>【ハ．新設住宅の資金】</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</si>
  <si>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</si>
  <si>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</si>
  <si>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</si>
  <si>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</si>
  <si>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</si>
  <si>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</si>
  <si>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</si>
  <si>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【ニ．住宅の建築工法】</t>
    <phoneticPr fontId="1"/>
  </si>
  <si>
    <t>(1)在来工法</t>
    <phoneticPr fontId="1"/>
  </si>
  <si>
    <t>(2)プレハブ工法</t>
    <phoneticPr fontId="1"/>
  </si>
  <si>
    <t>(3)枠組壁工法</t>
    <phoneticPr fontId="1"/>
  </si>
  <si>
    <t>【ホ．住宅の種類】</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</si>
  <si>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</si>
  <si>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</si>
  <si>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</si>
  <si>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</si>
  <si>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</si>
  <si>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</si>
  <si>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【ト．利用関係】</t>
    <phoneticPr fontId="1"/>
  </si>
  <si>
    <t>(1)持家　</t>
    <phoneticPr fontId="1"/>
  </si>
  <si>
    <t>(2)貸家　　</t>
    <phoneticPr fontId="1"/>
  </si>
  <si>
    <t>(3)給与住宅</t>
    <phoneticPr fontId="1"/>
  </si>
  <si>
    <t>(4)分譲住宅</t>
    <phoneticPr fontId="1"/>
  </si>
  <si>
    <t>【チ．住宅の戸数】</t>
    <phoneticPr fontId="1"/>
  </si>
  <si>
    <t>(</t>
    <phoneticPr fontId="1"/>
  </si>
  <si>
    <t>)</t>
    <phoneticPr fontId="1"/>
  </si>
  <si>
    <t>戸</t>
    <rPh sb="0" eb="1">
      <t>コ</t>
    </rPh>
    <phoneticPr fontId="1"/>
  </si>
  <si>
    <t>【リ．工事部分の
　　床面積の合計】</t>
    <phoneticPr fontId="1"/>
  </si>
  <si>
    <t>㎡</t>
    <phoneticPr fontId="1"/>
  </si>
  <si>
    <t>（第四面）</t>
    <phoneticPr fontId="1"/>
  </si>
  <si>
    <t>【１．主要用途】</t>
    <phoneticPr fontId="1"/>
  </si>
  <si>
    <t>【２．除却原因】</t>
    <phoneticPr fontId="1"/>
  </si>
  <si>
    <t>(1)老朽して危険があるため</t>
    <phoneticPr fontId="1"/>
  </si>
  <si>
    <t>(2)その他</t>
    <phoneticPr fontId="1"/>
  </si>
  <si>
    <t>(1)木造</t>
    <phoneticPr fontId="1"/>
  </si>
  <si>
    <t>【４．建築物の数】</t>
    <phoneticPr fontId="1"/>
  </si>
  <si>
    <t>【５．住宅の戸数】</t>
    <phoneticPr fontId="1"/>
  </si>
  <si>
    <t>【６．住宅の利用関係】</t>
    <phoneticPr fontId="1"/>
  </si>
  <si>
    <t>【７．建築物の床面積の合計】</t>
    <phoneticPr fontId="1"/>
  </si>
  <si>
    <t>【８．建築物の評価額】</t>
    <phoneticPr fontId="1"/>
  </si>
  <si>
    <t>千円</t>
    <rPh sb="0" eb="2">
      <t>センエン</t>
    </rPh>
    <phoneticPr fontId="1"/>
  </si>
  <si>
    <t>(1)持家</t>
    <phoneticPr fontId="1"/>
  </si>
  <si>
    <t>(2)貸家</t>
    <phoneticPr fontId="1"/>
  </si>
  <si>
    <t>居住専用住宅附属建築物（物置，車庫等）</t>
    <phoneticPr fontId="8"/>
  </si>
  <si>
    <t>寮，寄宿舎，合宿所（附属建築物を除く。）</t>
    <phoneticPr fontId="8"/>
  </si>
  <si>
    <t>寮，寄宿舎，合宿所附属建築物（物置，車庫等）</t>
    <phoneticPr fontId="8"/>
  </si>
  <si>
    <t>他に分類されない居住専用建築物</t>
    <phoneticPr fontId="8"/>
  </si>
  <si>
    <t>記号</t>
    <phoneticPr fontId="1"/>
  </si>
  <si>
    <t>主要用途の区分</t>
    <phoneticPr fontId="1"/>
  </si>
  <si>
    <t>居住専用住宅（附属建築物を除く。）</t>
    <phoneticPr fontId="1"/>
  </si>
  <si>
    <t>01</t>
    <phoneticPr fontId="1"/>
  </si>
  <si>
    <t>02</t>
    <phoneticPr fontId="1"/>
  </si>
  <si>
    <t>03</t>
    <phoneticPr fontId="1"/>
  </si>
  <si>
    <t>04</t>
    <phoneticPr fontId="1"/>
  </si>
  <si>
    <t>05</t>
    <phoneticPr fontId="1"/>
  </si>
  <si>
    <t>農林水産業</t>
    <phoneticPr fontId="1"/>
  </si>
  <si>
    <t>鉱業，採石業，砂利採取業，建設業</t>
    <phoneticPr fontId="1"/>
  </si>
  <si>
    <t>製造業</t>
    <phoneticPr fontId="1"/>
  </si>
  <si>
    <t>食料品製造業，飲料・たばこ・飼料製造業，繊維工業，木材・木製品製造業，家具・装備品製造業，パルプ・紙・紙加工品製造業，印刷・同関連業，プラスチック製品製造業（記号15から記号18までに該当するものを除く。），窯業・土石製品製造業</t>
    <phoneticPr fontId="1"/>
  </si>
  <si>
    <t>農業，林業，漁業，水産養殖業</t>
    <phoneticPr fontId="1"/>
  </si>
  <si>
    <t>鉱業，採石業，砂利採取業</t>
    <phoneticPr fontId="1"/>
  </si>
  <si>
    <t>建設業</t>
    <phoneticPr fontId="1"/>
  </si>
  <si>
    <t>化学工業，石油製品・石炭製品製造業</t>
    <phoneticPr fontId="1"/>
  </si>
  <si>
    <t>鉄鋼業，非鉄金属製造業，金属製品製造業</t>
    <phoneticPr fontId="1"/>
  </si>
  <si>
    <t>はん用機械器具製造業，生産用機械器具製造業，業務用機械器具製造業，電子部品・デバイス・電子回路製造業，電気機械器具製造業，情報通信機械器具製造業，輸送用機械器具製造業</t>
    <phoneticPr fontId="1"/>
  </si>
  <si>
    <t>ゴム製品製造業，なめし革・同製品・毛皮製造業，その他の製造業</t>
    <phoneticPr fontId="1"/>
  </si>
  <si>
    <t>電気・ガス・熱供給・水道業</t>
    <phoneticPr fontId="1"/>
  </si>
  <si>
    <t>電気業</t>
    <rPh sb="0" eb="3">
      <t>デンキギョウ</t>
    </rPh>
    <phoneticPr fontId="1"/>
  </si>
  <si>
    <t>ガス業</t>
    <rPh sb="2" eb="3">
      <t>ギョウ</t>
    </rPh>
    <phoneticPr fontId="1"/>
  </si>
  <si>
    <t>熱供給業</t>
    <rPh sb="0" eb="3">
      <t>ネツキョウキュウ</t>
    </rPh>
    <rPh sb="3" eb="4">
      <t>ギョウ</t>
    </rPh>
    <phoneticPr fontId="1"/>
  </si>
  <si>
    <t>水道業</t>
    <rPh sb="0" eb="3">
      <t>スイドウギョウ</t>
    </rPh>
    <phoneticPr fontId="1"/>
  </si>
  <si>
    <t>情報通信業</t>
    <phoneticPr fontId="1"/>
  </si>
  <si>
    <t>通信業</t>
    <rPh sb="0" eb="3">
      <t>ツウシンギョウ</t>
    </rPh>
    <phoneticPr fontId="1"/>
  </si>
  <si>
    <t>運輸業</t>
    <phoneticPr fontId="1"/>
  </si>
  <si>
    <t>鉄道業，道路旅客運送業，道路貨物運送業，水運業，航空運輸業，倉庫業，運輸に附帯するサービス業</t>
    <phoneticPr fontId="1"/>
  </si>
  <si>
    <t>卸売業、小売業</t>
    <phoneticPr fontId="1"/>
  </si>
  <si>
    <t>金融業、保険業</t>
    <phoneticPr fontId="1"/>
  </si>
  <si>
    <t>不動産業</t>
    <phoneticPr fontId="1"/>
  </si>
  <si>
    <t>卸売業,小売業</t>
    <phoneticPr fontId="1"/>
  </si>
  <si>
    <t>金融業,保険業</t>
    <phoneticPr fontId="1"/>
  </si>
  <si>
    <t>不動産賃貸業・管理業（駐車場業に限る。）</t>
    <phoneticPr fontId="1"/>
  </si>
  <si>
    <t>宿泊業、飲食サービス業</t>
    <phoneticPr fontId="1"/>
  </si>
  <si>
    <t>宿泊業</t>
    <phoneticPr fontId="1"/>
  </si>
  <si>
    <t>飲食店，持ち帰り・配達飲食サービス業</t>
    <phoneticPr fontId="1"/>
  </si>
  <si>
    <t>不動産取引業，不動産賃貸業・管理業（駐車場業を除
く。）</t>
    <phoneticPr fontId="1"/>
  </si>
  <si>
    <t>映像・音声・文字情報制作業（新聞業及び出版業に限
る。）</t>
    <phoneticPr fontId="1"/>
  </si>
  <si>
    <t>映像・音声・文字情報制作業（新聞業及び出版業を除
く。）</t>
    <phoneticPr fontId="1"/>
  </si>
  <si>
    <t>放送業，情報サービス業，インターネット附随サービ
ス業</t>
    <phoneticPr fontId="1"/>
  </si>
  <si>
    <t>教育、学習支援業</t>
    <phoneticPr fontId="1"/>
  </si>
  <si>
    <t>その他の教育，学習支援業（社会教育に限る。）</t>
    <phoneticPr fontId="1"/>
  </si>
  <si>
    <t>学校教育</t>
    <rPh sb="0" eb="2">
      <t>ガッコウ</t>
    </rPh>
    <rPh sb="2" eb="4">
      <t>キョウイク</t>
    </rPh>
    <phoneticPr fontId="1"/>
  </si>
  <si>
    <t>その他の教育，学習支援業（学習塾及び教養・技能教授業に限る。）</t>
    <phoneticPr fontId="1"/>
  </si>
  <si>
    <t>その他の教育及び学習支援業（記号35及び記号36に該当するものを除く。）</t>
    <phoneticPr fontId="1"/>
  </si>
  <si>
    <t>医療、福祉</t>
    <phoneticPr fontId="1"/>
  </si>
  <si>
    <t>医療業，保健衛生</t>
    <phoneticPr fontId="1"/>
  </si>
  <si>
    <t>社会保険・社会福祉・介護事業</t>
    <phoneticPr fontId="1"/>
  </si>
  <si>
    <t>その他のサービス業</t>
    <phoneticPr fontId="1"/>
  </si>
  <si>
    <t>郵便業（信書便事業を含む。），郵便局</t>
    <phoneticPr fontId="1"/>
  </si>
  <si>
    <t>学術・開発研究機関，政治・経済・文化団体</t>
    <phoneticPr fontId="1"/>
  </si>
  <si>
    <t>その他の生活関連サービス業（旅行業に限る。）</t>
    <phoneticPr fontId="1"/>
  </si>
  <si>
    <t>娯楽業</t>
    <phoneticPr fontId="1"/>
  </si>
  <si>
    <t>宗教</t>
    <rPh sb="0" eb="2">
      <t>シュウキョウ</t>
    </rPh>
    <phoneticPr fontId="1"/>
  </si>
  <si>
    <t>物品賃貸業，専門サービス業，広告業，技術サービス業，洗濯・理容・美容・浴場業，その他の生活関連サービス業（旅行業を除く。），協同組合，サービス業（他に分類されないもの）(記号41及び記号44に該当するものを除く。）</t>
    <phoneticPr fontId="1"/>
  </si>
  <si>
    <t>国家公務、地方公務</t>
    <phoneticPr fontId="1"/>
  </si>
  <si>
    <t>他に分類されないもの</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</si>
  <si>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</si>
  <si>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</si>
  <si>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</si>
  <si>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</si>
  <si>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</si>
  <si>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</si>
  <si>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</si>
  <si>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</si>
  <si>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</si>
  <si>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</si>
  <si>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</si>
  <si>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</si>
  <si>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</si>
  <si>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</si>
  <si>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</si>
  <si>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</si>
  <si>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</si>
  <si>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</si>
  <si>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</si>
  <si>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</si>
  <si>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</si>
  <si>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</si>
  <si>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</si>
  <si>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</si>
  <si>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</si>
  <si>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</si>
  <si>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</si>
  <si>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</si>
  <si>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</si>
  <si>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</si>
  <si>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</si>
  <si>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</si>
  <si>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</si>
  <si>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</si>
  <si>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</si>
  <si>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</si>
  <si>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99</t>
    <phoneticPr fontId="1"/>
  </si>
  <si>
    <t xml:space="preserve">（注意）
１．各面共通関係
　　数字は算用数字を、単位はメートル法を用いてください。
２．第一面関係
　①　※印のある欄は記入しないでください。
　②　除却工事施工者欄は、既存の建築物を除却し、引き続き、当該敷地内において建築物を建築しよう
　　とする場合に記入してください。
３．第二面関係
　①　２欄の「イ」及び「ロ」、３欄の「ロ」、４欄並びに６欄の「ロ」及び「ハ」は、該当するチェッ
　　クボックスに「レ」マークを入れてください。
　②　２欄の「イ」において、「会社」とは、株式会社、合名会社、合資会社及び合同会社をいい、特別
　　の法律により設立された法人で会社であるものを含みます。
　③　２欄の「ロ」は、建築主が会社であるときのみ記入してください。
　④　３欄の「ロ」において、「区域区分非設定都市計画区域」とは、区域区分が定められていない都市
　　計画区域をいいます。
　⑤　増築と改築とを同時に行うときは、４欄は床面積の大きい方の工事によつて区分してください。
　⑥　５欄において「(1)居住専用建築物」に該当する場合は、次の表の記号の中から該当するものを選
　　んで括弧内に記入してください。
</t>
    <phoneticPr fontId="1"/>
  </si>
  <si>
    <t>　⑦　５欄において「(2)居住産業併用建築物」又は「(3)産業専用建築物」に該当する場合は、産業の用
　　に供する部分について、次の表の記号の中から該当するものを選んで括弧内に記入してください。
　　また、一敷地内に既存の建築物があるときは、記入に際しては、その部分と新たに建築する部分と
　　を総合して判断してください。</t>
    <phoneticPr fontId="1"/>
  </si>
  <si>
    <t>多用途</t>
    <rPh sb="0" eb="3">
      <t>タヨウト</t>
    </rPh>
    <phoneticPr fontId="1"/>
  </si>
  <si>
    <t>【ヘ．住宅の建て方】</t>
    <rPh sb="3" eb="5">
      <t>ジュウタク</t>
    </rPh>
    <rPh sb="6" eb="7">
      <t>タ</t>
    </rPh>
    <rPh sb="8" eb="9">
      <t>カタ</t>
    </rPh>
    <phoneticPr fontId="1"/>
  </si>
  <si>
    <t>【３．構造】</t>
    <phoneticPr fontId="1"/>
  </si>
  <si>
    <t xml:space="preserve">　⑧　６欄は、一の建築物（１棟）ごとに記入してください。
　⑨　６欄の「イ」は、建築物の数が１のときは「１」と記入し、建築物の数が２以上のときは、一の建
　　築物（１棟）ごとに通し番号を付し、その番号を記入し、「ロ」は、一の建築物中に、２種類以上の
　　用途（既存部分があるときは、その用途を含む。）があるときは、「多用途」のチェックボックスに
　　「レ」マークを入れて、一番大きい床面積の用途について記入してください。居住産業併用建築物に
　　ついては、産業の用に供する部分について該当するチェックボックスに「レ」マークを入れてくださ
　　い。
　⑩　６欄の「ロ」において、「事務所等」とは、事務所、地方公共団体の支庁若しくは支所、税務署、
　　警察署、保健所、消防署その他これらに類するもの又は銀行の支店、損害保険代理店、宅地建物取引
　　業を営む店舗その他これらに類するサービス業を営む店舗をいいます。「物品販売業を営む店舗等」
　　とは、物品販売業を営む店舗、飲食店、料理店又はキャバレー、カフェー、ナイトクラブ若しくはバ
　　ーをいいます。「学校」とは、学校の校舎、体育館その他これらに類するものをいいます。「その他
　　」は、居住専用建築物又は(1)から(6)までに該当しない建築物をいいます。
　⑪　６欄の「ハ」は、工事部分が２種類以上の構造からなるときは、床面積が最も大きい部分の構造に
　　ついて記入してください。
　⑫　６欄の「ニ」は、その建築物の規模に見合つた月数を記入してください。
　⑬　６欄の「ヘ」は、建築設備費を含んだ額を記入してください。
</t>
    <rPh sb="565" eb="567">
      <t>コウジ</t>
    </rPh>
    <rPh sb="567" eb="569">
      <t>ブブン</t>
    </rPh>
    <phoneticPr fontId="1"/>
  </si>
  <si>
    <t xml:space="preserve">４．第三面関係
　①　第三面は、建築物が居住専用住宅又は居住産業併用建築物である場合に作成してください。当該建
　　築物の数が２以上のときは、一の建築物（１棟）ごとに作成してください。
　②　１欄の「イ」は、第二面の６欄の「イ」に記入した番号と同じ番号を記入してください。
　③　１欄の「ロ」から「ト」までは、該当するチェックボックスに「レ」マークを入れてください。
　④　１欄の「ロ」において、「新設」とは、新築、増築又は改築によつて居室、台所及び便所のある独
　　立して居住し得る住宅が新たに造られるものをいいます。例えば、既存住宅の棟続きであつても、居
　　室、台所又は便所を整えて独立して居住し得るものは「新設」に含まれます。「その他」とは、増築
　　又は改築によつて造られる住宅で新設に該当しないものをいいます。例えば、一敷地内に既存住宅が
　　あつて、別棟に50平方メートルの居室だけを建築しても、新たに造られた部分だけでは独立して居住
　　し得ないから「その他」に含まれます。
</t>
    <rPh sb="40" eb="42">
      <t>バアイ</t>
    </rPh>
    <rPh sb="43" eb="45">
      <t>サクセイ</t>
    </rPh>
    <rPh sb="52" eb="54">
      <t>トウガイ</t>
    </rPh>
    <rPh sb="61" eb="62">
      <t>カズ</t>
    </rPh>
    <rPh sb="64" eb="66">
      <t>イジョウ</t>
    </rPh>
    <rPh sb="71" eb="72">
      <t>イチ</t>
    </rPh>
    <rPh sb="73" eb="76">
      <t>ケンチクブツ</t>
    </rPh>
    <rPh sb="78" eb="79">
      <t>トウ</t>
    </rPh>
    <rPh sb="83" eb="85">
      <t>サクセイ</t>
    </rPh>
    <phoneticPr fontId="1"/>
  </si>
  <si>
    <t>【ト．新築工事の場合に
　　おける地上の階数】</t>
    <rPh sb="3" eb="5">
      <t>シンチク</t>
    </rPh>
    <rPh sb="5" eb="7">
      <t>コウジ</t>
    </rPh>
    <rPh sb="8" eb="10">
      <t>バアイ</t>
    </rPh>
    <phoneticPr fontId="1"/>
  </si>
  <si>
    <t>【チ．新築工事の場合に
　おける地下の階数】</t>
    <rPh sb="3" eb="7">
      <t>シンチクコウジ</t>
    </rPh>
    <rPh sb="8" eb="10">
      <t>バアイ</t>
    </rPh>
    <phoneticPr fontId="1"/>
  </si>
  <si>
    <t xml:space="preserve">　⑤　１欄の「ハ」は、当該住宅が新設のときのみ記入してください。「民間資金住宅」とは、国、地方
　　公共団体、独立行政法人住宅金融支援機構等の公的な機関の資金に全くよらず、民間資金のみで建て
　　る住宅をいいます。「住宅金融支援機構住宅」とは、独立行政法人住宅金融支援機構から建設資金の
　　融資を受けた住宅をいい、融資額の大小は問いません。「都市再生機構住宅」とは、独立行政法人都
　　市再生機構が分譲又は賃貸を目的として建てた住宅をいいます。
　⑥　１欄の「ニ」において、「在来工法」とは、プレハブ工法及び枠組壁工法以外の工法をいいます。
　　「プレハブ工法」とは、住宅の壁、柱、床、はり、屋根又は階段等の主要構造部材を工場で生産し、
　　現場で組立建築する工法をいいます。「枠組壁工法」とは、木材で組まれた枠組に構造用合板その他
　　これに類するものを打ち付けた床及び壁により建築物を建築する工法で、一般には、ツーバイフォー
　　工法といわれるものです。
　⑦　１欄の「ホ」において、「専用住宅」とは、専ら居住の目的だけのために建築するもので、住宅内
　　に店舗、事務所、作業場等の業務の用に供する部分がないものをいいます。「併用住宅」とは、住宅
　　内に店舗、事務所、作業場等の業務の用に供する部分があつて居住部分と機能的に結合して戸をなし
　　ているもので、居住部分の床面積の合計が建築物の床面積の合計の５分の１以上のものをいいます。
　　「その他の住宅」とは、主に工場、学校、官公署、旅館、下宿屋、浴場、社寺等の建築物に付属して
　　、これと結合している住宅をいいます。
　⑧　１欄の「ヘ」において、「長屋建住宅」とは、廊下、階段等を共用しない２戸以上の住宅を連続す
　　る建て方の住宅（連続建）をいい、廊下、階段等を共用しないで２戸以上の住宅を重ねたもの（重ね
　　建）を含みます。「共同住宅」とは、長屋建住宅以外の住宅で、一の建築物内に２戸以上の住宅があ
　　るものをいい、一般的には、アパート又はマンションといわれるものです。
　⑨　一件の建築工事で１欄の「ト」の(1)から(4)までに掲げる住宅の利用関係が２種類以上となる場合
　　は、１欄の「チ」及び「リ」は当該住宅の利用関係の種類ごとに記入してください。
</t>
    <phoneticPr fontId="1"/>
  </si>
  <si>
    <t xml:space="preserve">５．第四面関係
　①　第四面は、既存の建築物を除却し、引き続き、当該敷地内において建築物を建築しようとする場合
　　において、当該除却しようとする建築物について記入してください。
　②　１欄において「(1)居住専用建築物」に該当する場合は、（注意）３．⑥に準じて括弧内に該当す
　　る記号を記入してください。
　③　１欄において「(2)居住産業併用建築物」又は「(3)産業専用建築物」に該当する場合は、（注意）
　　３．⑦に準じて括弧内に該当する記号を記入してください。また、一敷地内に除却しようとする建築
　　物以外に既存の建築物があるときは、記入に際しては、その部分と除却しようとする部分とを総合し
　　て判断してください。
　④　２欄、３欄及び６欄は、該当するチェックボックスに「レ」マークを入れてください。
</t>
    <phoneticPr fontId="1"/>
  </si>
  <si>
    <t>(6)個人</t>
    <rPh sb="3" eb="5">
      <t>コジン</t>
    </rPh>
    <phoneticPr fontId="1"/>
  </si>
  <si>
    <t>カウント</t>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</si>
  <si>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</si>
  <si>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</si>
  <si>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</si>
  <si>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</si>
  <si>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</si>
  <si>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</si>
  <si>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</si>
  <si>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</si>
  <si>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</si>
  <si>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</si>
  <si>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</si>
  <si>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</si>
  <si>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</si>
  <si>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</si>
  <si>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</si>
  <si>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</si>
  <si>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</si>
  <si>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</si>
  <si>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</si>
  <si>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</si>
  <si>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</si>
  <si>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</si>
  <si>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</si>
  <si>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</si>
  <si>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</si>
  <si>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</si>
  <si>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</si>
  <si>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</si>
  <si>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</si>
  <si>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</si>
  <si>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</si>
  <si>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</si>
  <si>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</si>
  <si>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</si>
  <si>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</si>
  <si>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</si>
  <si>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</si>
  <si>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</si>
  <si>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</si>
  <si>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</si>
  <si>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</si>
  <si>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</si>
  <si>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</si>
  <si>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</si>
  <si>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</si>
  <si>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</si>
  <si>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</si>
  <si>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</si>
  <si>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</si>
  <si>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</si>
  <si>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</si>
  <si>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</si>
  <si>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</si>
  <si>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</si>
  <si>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</si>
  <si>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</si>
  <si>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</si>
  <si>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</si>
  <si>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</si>
  <si>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</si>
  <si>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</si>
  <si>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</si>
  <si>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</si>
  <si>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</si>
  <si>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</si>
  <si>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</si>
  <si>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</si>
  <si>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</si>
  <si>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</si>
  <si>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</si>
  <si>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</si>
  <si>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</si>
  <si>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</si>
  <si>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</si>
  <si>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</si>
  <si>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</si>
  <si>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</si>
  <si>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</si>
  <si>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</si>
  <si>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</si>
  <si>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</si>
  <si>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</si>
  <si>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</si>
  <si>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</si>
  <si>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</si>
  <si>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</si>
  <si>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</si>
  <si>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</si>
  <si>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</si>
  <si>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</si>
  <si>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</si>
  <si>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</si>
  <si>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</si>
  <si>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</si>
  <si>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</si>
  <si>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</si>
  <si>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</si>
  <si>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</si>
  <si>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</si>
  <si>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</si>
  <si>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</si>
  <si>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</si>
  <si>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</si>
  <si>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</si>
  <si>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</si>
  <si>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</si>
  <si>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</si>
  <si>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</si>
  <si>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</si>
  <si>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</si>
  <si>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</si>
  <si>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</si>
  <si>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</si>
  <si>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</si>
  <si>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</si>
  <si>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</si>
  <si>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</si>
  <si>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</si>
  <si>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</si>
  <si>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</si>
  <si>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</si>
  <si>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</si>
  <si>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</si>
  <si>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</si>
  <si>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</si>
  <si>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</si>
  <si>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</si>
  <si>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</si>
  <si>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</si>
  <si>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</si>
  <si>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</si>
  <si>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</si>
  <si>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</si>
  <si>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</si>
  <si>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</si>
  <si>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</si>
  <si>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</si>
  <si>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</si>
  <si>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</si>
  <si>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</si>
  <si>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</si>
  <si>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</si>
  <si>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</si>
  <si>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</si>
  <si>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</si>
  <si>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</si>
  <si>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</si>
  <si>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</si>
  <si>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</si>
  <si>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</si>
  <si>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</si>
  <si>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</si>
  <si>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</si>
  <si>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</si>
  <si>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</si>
  <si>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</si>
  <si>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</si>
  <si>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</si>
  <si>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</si>
  <si>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</si>
  <si>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</si>
  <si>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</si>
  <si>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</si>
  <si>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</si>
  <si>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</si>
  <si>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</si>
  <si>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</si>
  <si>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</si>
  <si>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</si>
  <si>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</si>
  <si>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</si>
  <si>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</si>
  <si>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</si>
  <si>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</si>
  <si>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</si>
  <si>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</si>
  <si>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</si>
  <si>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</si>
  <si>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</si>
  <si>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</si>
  <si>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</si>
  <si>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</si>
  <si>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</si>
  <si>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</si>
  <si>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</si>
  <si>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</si>
  <si>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</si>
  <si>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</si>
  <si>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</si>
  <si>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</si>
  <si>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</si>
  <si>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</si>
  <si>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</si>
  <si>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</si>
  <si>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</si>
  <si>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</si>
  <si>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</si>
  <si>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</si>
  <si>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</si>
  <si>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</si>
  <si>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</si>
  <si>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</si>
  <si>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</si>
  <si>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</si>
  <si>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</si>
  <si>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</si>
  <si>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</si>
  <si>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</si>
  <si>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</si>
  <si>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</si>
  <si>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</si>
  <si>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</si>
  <si>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</si>
  <si>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</si>
  <si>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</si>
  <si>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</si>
  <si>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</si>
  <si>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</si>
  <si>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</si>
  <si>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</si>
  <si>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</si>
  <si>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</si>
  <si>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</si>
  <si>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</si>
  <si>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</si>
  <si>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</si>
  <si>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</si>
  <si>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</si>
  <si>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</si>
  <si>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</si>
  <si>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</si>
  <si>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</si>
  <si>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</si>
  <si>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</si>
  <si>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</si>
  <si>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</si>
  <si>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</si>
  <si>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</si>
  <si>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</si>
  <si>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</si>
  <si>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</si>
  <si>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</si>
  <si>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</si>
  <si>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</si>
  <si>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</si>
  <si>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</si>
  <si>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</si>
  <si>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</si>
  <si>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</si>
  <si>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</si>
  <si>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</si>
  <si>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</si>
  <si>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</si>
  <si>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</si>
  <si>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</si>
  <si>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</si>
  <si>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</si>
  <si>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</si>
  <si>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</si>
  <si>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</si>
  <si>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</si>
  <si>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</si>
  <si>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</si>
  <si>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</si>
  <si>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</si>
  <si>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</si>
  <si>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</si>
  <si>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</si>
  <si>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</si>
  <si>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</si>
  <si>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</si>
  <si>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</si>
  <si>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</si>
  <si>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</si>
  <si>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</si>
  <si>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</si>
  <si>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</si>
  <si>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</si>
  <si>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</si>
  <si>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</si>
  <si>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</si>
  <si>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</si>
  <si>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</si>
  <si>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</si>
  <si>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</si>
  <si>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</si>
  <si>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</si>
  <si>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</si>
  <si>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</si>
  <si>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</si>
  <si>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</si>
  <si>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</si>
  <si>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</si>
  <si>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</si>
  <si>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</si>
  <si>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</si>
  <si>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</si>
  <si>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</si>
  <si>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</si>
  <si>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</si>
  <si>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</si>
  <si>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</si>
  <si>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</si>
  <si>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</si>
  <si>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</si>
  <si>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</si>
  <si>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</si>
  <si>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</si>
  <si>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</si>
  <si>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</si>
  <si>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</si>
  <si>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</si>
  <si>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</si>
  <si>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</si>
  <si>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</si>
  <si>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</si>
  <si>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</si>
  <si>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</si>
  <si>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</si>
  <si>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</si>
  <si>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</si>
  <si>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</si>
  <si>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</si>
  <si>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</si>
  <si>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</si>
  <si>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</si>
  <si>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</si>
  <si>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</si>
  <si>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</si>
  <si>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</si>
  <si>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</si>
  <si>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</si>
  <si>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</si>
  <si>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</si>
  <si>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</si>
  <si>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</si>
  <si>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</si>
  <si>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</si>
  <si>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</si>
  <si>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</si>
  <si>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</si>
  <si>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</si>
  <si>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</si>
  <si>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</si>
  <si>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</si>
  <si>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</si>
  <si>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</si>
  <si>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</si>
  <si>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</si>
  <si>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</si>
  <si>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</si>
  <si>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</si>
  <si>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</si>
  <si>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</si>
  <si>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</si>
  <si>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</si>
  <si>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</si>
  <si>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</si>
  <si>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</si>
  <si>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</si>
  <si>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</si>
  <si>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</si>
  <si>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</si>
  <si>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</si>
  <si>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</si>
  <si>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</si>
  <si>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</si>
  <si>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</si>
  <si>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</si>
  <si>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</si>
  <si>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</si>
  <si>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</si>
  <si>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</si>
  <si>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</si>
  <si>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</si>
  <si>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</si>
  <si>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</si>
  <si>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</si>
  <si>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</si>
  <si>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</si>
  <si>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</si>
  <si>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</si>
  <si>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</si>
  <si>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</si>
  <si>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</si>
  <si>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</si>
  <si>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</si>
  <si>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</si>
  <si>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</si>
  <si>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</si>
  <si>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</si>
  <si>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</si>
  <si>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</si>
  <si>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</si>
  <si>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</si>
  <si>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</si>
  <si>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</si>
  <si>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</si>
  <si>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</si>
  <si>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</si>
  <si>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</si>
  <si>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</si>
  <si>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</si>
  <si>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</si>
  <si>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</si>
  <si>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</si>
  <si>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</si>
  <si>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</si>
  <si>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</si>
  <si>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</si>
  <si>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</si>
  <si>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</si>
  <si>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</si>
  <si>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</si>
  <si>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</si>
  <si>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</si>
  <si>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</si>
  <si>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</si>
  <si>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</si>
  <si>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</si>
  <si>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</si>
  <si>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</si>
  <si>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</si>
  <si>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</si>
  <si>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</si>
  <si>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</si>
  <si>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</si>
  <si>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</si>
  <si>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</si>
  <si>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</si>
  <si>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</si>
  <si>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</si>
  <si>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</si>
  <si>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</si>
  <si>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</si>
  <si>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</si>
  <si>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</si>
  <si>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</si>
  <si>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</si>
  <si>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</si>
  <si>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</si>
  <si>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</si>
  <si>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</si>
  <si>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</si>
  <si>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</si>
  <si>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</si>
  <si>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</si>
  <si>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</si>
  <si>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</si>
  <si>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</si>
  <si>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</si>
  <si>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</si>
  <si>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</si>
  <si>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</si>
  <si>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</si>
  <si>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</si>
  <si>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</si>
  <si>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</si>
  <si>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</si>
  <si>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</si>
  <si>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</si>
  <si>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</si>
  <si>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</si>
  <si>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</si>
  <si>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</si>
  <si>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</si>
  <si>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</si>
  <si>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</si>
  <si>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</si>
  <si>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</si>
  <si>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</si>
  <si>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</si>
  <si>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</si>
  <si>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</si>
  <si>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</si>
  <si>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</si>
  <si>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</si>
  <si>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</si>
  <si>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</si>
  <si>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</si>
  <si>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</si>
  <si>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</si>
  <si>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</si>
  <si>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</si>
  <si>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</si>
  <si>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</si>
  <si>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</si>
  <si>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</si>
  <si>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</si>
  <si>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</si>
  <si>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</si>
  <si>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</si>
  <si>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</si>
  <si>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</si>
  <si>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</si>
  <si>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</si>
  <si>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</si>
  <si>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</si>
  <si>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</si>
  <si>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</si>
  <si>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</si>
  <si>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</si>
  <si>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</si>
  <si>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</si>
  <si>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</si>
  <si>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</si>
  <si>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</si>
  <si>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</si>
  <si>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</si>
  <si>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</si>
  <si>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</si>
  <si>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</si>
  <si>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</si>
  <si>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</si>
  <si>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</si>
  <si>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</si>
  <si>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</si>
  <si>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</si>
  <si>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</si>
  <si>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</si>
  <si>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</si>
  <si>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</si>
  <si>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</si>
  <si>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</si>
  <si>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</si>
  <si>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</si>
  <si>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</si>
  <si>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</si>
  <si>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</si>
  <si>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</si>
  <si>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</si>
  <si>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</si>
  <si>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</si>
  <si>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</si>
  <si>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</si>
  <si>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</si>
  <si>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</si>
  <si>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</si>
  <si>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</si>
  <si>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</si>
  <si>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</si>
  <si>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</si>
  <si>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</si>
  <si>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</si>
  <si>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</si>
  <si>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</si>
  <si>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</si>
  <si>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</si>
  <si>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</si>
  <si>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</si>
  <si>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</si>
  <si>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</si>
  <si>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</si>
  <si>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</si>
  <si>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</si>
  <si>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</si>
  <si>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</si>
  <si>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</si>
  <si>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</si>
  <si>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</si>
  <si>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</si>
  <si>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</si>
  <si>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</si>
  <si>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</si>
  <si>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</si>
  <si>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</si>
  <si>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</si>
  <si>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</si>
  <si>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</si>
  <si>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</si>
  <si>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</si>
  <si>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</si>
  <si>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</si>
  <si>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</si>
  <si>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</si>
  <si>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</si>
  <si>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</si>
  <si>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</si>
  <si>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</si>
  <si>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</si>
  <si>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</si>
  <si>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</si>
  <si>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</si>
  <si>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</si>
  <si>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</si>
  <si>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</si>
  <si>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</si>
  <si>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</si>
  <si>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</si>
  <si>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</si>
  <si>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</si>
  <si>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</si>
  <si>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</si>
  <si>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</si>
  <si>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</si>
  <si>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</si>
  <si>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</si>
  <si>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</si>
  <si>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</si>
  <si>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</si>
  <si>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</si>
  <si>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</si>
  <si>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</si>
  <si>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</si>
  <si>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</si>
  <si>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</si>
  <si>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</si>
  <si>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</si>
  <si>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</si>
  <si>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</si>
  <si>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</si>
  <si>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</si>
  <si>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</si>
  <si>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</si>
  <si>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</si>
  <si>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</si>
  <si>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</si>
  <si>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</si>
  <si>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</si>
  <si>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</si>
  <si>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</si>
  <si>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</si>
  <si>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</si>
  <si>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</si>
  <si>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</si>
  <si>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</si>
  <si>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</si>
  <si>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</si>
  <si>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</si>
  <si>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</si>
  <si>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</si>
  <si>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</si>
  <si>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</si>
  <si>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</si>
  <si>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</si>
  <si>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</si>
  <si>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</si>
  <si>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</si>
  <si>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</si>
  <si>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</si>
  <si>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</si>
  <si>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</si>
  <si>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</si>
  <si>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</si>
  <si>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</si>
  <si>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</si>
  <si>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</si>
  <si>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</si>
  <si>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</si>
  <si>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</si>
  <si>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</si>
  <si>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</si>
  <si>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</si>
  <si>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</si>
  <si>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</si>
  <si>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</si>
  <si>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</si>
  <si>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</si>
  <si>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</si>
  <si>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</si>
  <si>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</si>
  <si>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</si>
  <si>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</si>
  <si>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</si>
  <si>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</si>
  <si>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</si>
  <si>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</si>
  <si>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</si>
  <si>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</si>
  <si>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</si>
  <si>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</si>
  <si>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</si>
  <si>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</si>
  <si>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</si>
  <si>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</si>
  <si>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</si>
  <si>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</si>
  <si>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</si>
  <si>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</si>
  <si>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</si>
  <si>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</si>
  <si>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</si>
  <si>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</si>
  <si>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</si>
  <si>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</si>
  <si>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</si>
  <si>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</si>
  <si>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</si>
  <si>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</si>
  <si>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</si>
  <si>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</si>
  <si>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</si>
  <si>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</si>
  <si>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</si>
  <si>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</si>
  <si>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</si>
  <si>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</si>
  <si>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</si>
  <si>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</si>
  <si>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</si>
  <si>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</si>
  <si>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</si>
  <si>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</si>
  <si>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</si>
  <si>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</si>
  <si>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</si>
  <si>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</si>
  <si>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</si>
  <si>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</si>
  <si>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</si>
  <si>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</si>
  <si>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</si>
  <si>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</si>
  <si>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</si>
  <si>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</si>
  <si>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</si>
  <si>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</si>
  <si>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</si>
  <si>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</si>
  <si>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</si>
  <si>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</si>
  <si>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</si>
  <si>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</si>
  <si>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</si>
  <si>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</si>
  <si>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</si>
  <si>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</si>
  <si>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</si>
  <si>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</si>
  <si>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</si>
  <si>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</si>
  <si>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</si>
  <si>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</si>
  <si>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</si>
  <si>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</si>
  <si>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</si>
  <si>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</si>
  <si>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</si>
  <si>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</si>
  <si>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</si>
  <si>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</si>
  <si>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</si>
  <si>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</si>
  <si>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</si>
  <si>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</si>
  <si>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</si>
  <si>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</si>
  <si>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</si>
  <si>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</si>
  <si>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</si>
  <si>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</si>
  <si>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</si>
  <si>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</si>
  <si>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</si>
  <si>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</si>
  <si>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</si>
  <si>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</si>
  <si>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</si>
  <si>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</si>
  <si>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</si>
  <si>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</si>
  <si>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</si>
  <si>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</si>
  <si>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</si>
  <si>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</si>
  <si>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</si>
  <si>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</si>
  <si>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</si>
  <si>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</si>
  <si>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</si>
  <si>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</si>
  <si>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</si>
  <si>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</si>
  <si>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</si>
  <si>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</si>
  <si>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</si>
  <si>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</si>
  <si>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</si>
  <si>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</si>
  <si>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</si>
  <si>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</si>
  <si>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</si>
  <si>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</si>
  <si>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</si>
  <si>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</si>
  <si>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</si>
  <si>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</si>
  <si>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</si>
  <si>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</si>
  <si>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</si>
  <si>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</si>
  <si>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</si>
  <si>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</si>
  <si>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</si>
  <si>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</si>
  <si>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</si>
  <si>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</si>
  <si>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</si>
  <si>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</si>
  <si>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</si>
  <si>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</si>
  <si>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</si>
  <si>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</si>
  <si>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</si>
  <si>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</si>
  <si>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</si>
  <si>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</si>
  <si>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</si>
  <si>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</si>
  <si>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</si>
  <si>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</si>
  <si>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</si>
  <si>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</si>
  <si>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</si>
  <si>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</si>
  <si>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</si>
  <si>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</si>
  <si>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</si>
  <si>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</si>
  <si>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</si>
  <si>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</si>
  <si>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</si>
  <si>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</si>
  <si>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</si>
  <si>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</si>
  <si>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</si>
  <si>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</si>
  <si>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</si>
  <si>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</si>
  <si>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</si>
  <si>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</si>
  <si>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</si>
  <si>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</si>
  <si>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</si>
  <si>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</si>
  <si>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</si>
  <si>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</si>
  <si>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</si>
  <si>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</si>
  <si>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</si>
  <si>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</si>
  <si>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</si>
  <si>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</si>
  <si>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</si>
  <si>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</si>
  <si>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</si>
  <si>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</si>
  <si>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</si>
  <si>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</si>
  <si>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</si>
  <si>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</si>
  <si>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</si>
  <si>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</si>
  <si>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</si>
  <si>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</si>
  <si>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</si>
  <si>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</si>
  <si>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</si>
  <si>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</si>
  <si>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</si>
  <si>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</si>
  <si>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</si>
  <si>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</si>
  <si>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</si>
  <si>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</si>
  <si>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</si>
  <si>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</si>
  <si>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</si>
  <si>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</si>
  <si>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</si>
  <si>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</si>
  <si>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</si>
  <si>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</si>
  <si>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</si>
  <si>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</si>
  <si>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</si>
  <si>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</si>
  <si>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</si>
  <si>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</si>
  <si>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</si>
  <si>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</si>
  <si>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</si>
  <si>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</si>
  <si>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</si>
  <si>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</si>
  <si>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</si>
  <si>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</si>
  <si>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</si>
  <si>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</si>
  <si>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</si>
  <si>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</si>
  <si>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</si>
  <si>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</si>
  <si>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</si>
  <si>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</si>
  <si>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</si>
  <si>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</si>
  <si>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</si>
  <si>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</si>
  <si>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</si>
  <si>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</si>
  <si>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</si>
  <si>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</si>
  <si>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</si>
  <si>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</si>
  <si>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</si>
  <si>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</si>
  <si>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</si>
  <si>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</si>
  <si>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</si>
  <si>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</si>
  <si>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</si>
  <si>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</si>
  <si>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</si>
  <si>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</si>
  <si>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</si>
  <si>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</si>
  <si>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</si>
  <si>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</si>
  <si>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</si>
  <si>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</si>
  <si>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</si>
  <si>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</si>
  <si>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</si>
  <si>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</si>
  <si>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</si>
  <si>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</si>
  <si>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</si>
  <si>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</si>
  <si>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</si>
  <si>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</si>
  <si>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</si>
  <si>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</si>
  <si>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</si>
  <si>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</si>
  <si>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</si>
  <si>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</si>
  <si>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</si>
  <si>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</si>
  <si>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</si>
  <si>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</si>
  <si>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</si>
  <si>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</si>
  <si>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</si>
  <si>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</si>
  <si>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</si>
  <si>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</si>
  <si>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</si>
  <si>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</si>
  <si>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</si>
  <si>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</si>
  <si>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</si>
  <si>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</si>
  <si>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</si>
  <si>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</si>
  <si>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</si>
  <si>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</si>
  <si>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</si>
  <si>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</si>
  <si>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</si>
  <si>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</si>
  <si>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</si>
  <si>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</si>
  <si>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</si>
  <si>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</si>
  <si>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</si>
  <si>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</si>
  <si>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</si>
  <si>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</si>
  <si>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</si>
  <si>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</si>
  <si>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</si>
  <si>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</si>
  <si>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</si>
  <si>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</si>
  <si>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</si>
  <si>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</si>
  <si>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</si>
  <si>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</si>
  <si>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</si>
  <si>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</si>
  <si>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</si>
  <si>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</si>
  <si>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</si>
  <si>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</si>
  <si>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</si>
  <si>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</si>
  <si>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</si>
  <si>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</si>
  <si>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</si>
  <si>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</si>
  <si>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</si>
  <si>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</si>
  <si>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</si>
  <si>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</si>
  <si>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</si>
  <si>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</si>
  <si>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</si>
  <si>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</si>
  <si>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</si>
  <si>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</si>
  <si>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</si>
  <si>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</si>
  <si>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</si>
  <si>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</si>
  <si>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</si>
  <si>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</si>
  <si>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</si>
  <si>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</si>
  <si>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</si>
  <si>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</si>
  <si>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</si>
  <si>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</si>
  <si>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</si>
  <si>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</si>
  <si>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</si>
  <si>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</si>
  <si>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</si>
  <si>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</si>
  <si>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</si>
  <si>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</si>
  <si>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</si>
  <si>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</si>
  <si>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</si>
  <si>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</si>
  <si>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</si>
  <si>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</si>
  <si>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</si>
  <si>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</si>
  <si>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</si>
  <si>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</si>
  <si>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</si>
  <si>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浜松市中区</t>
    <phoneticPr fontId="8"/>
  </si>
  <si>
    <t>浜松市東区</t>
    <phoneticPr fontId="8"/>
  </si>
  <si>
    <t>浜松市西区</t>
    <phoneticPr fontId="8"/>
  </si>
  <si>
    <t>浜松市南区</t>
    <phoneticPr fontId="8"/>
  </si>
  <si>
    <t>浜松市北区</t>
    <phoneticPr fontId="8"/>
  </si>
  <si>
    <t>浜松市浜北区</t>
    <phoneticPr fontId="8"/>
  </si>
  <si>
    <t>浜松市天竜区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</si>
  <si>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</si>
  <si>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</si>
  <si>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</si>
  <si>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</si>
  <si>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</si>
  <si>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</si>
  <si>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</si>
  <si>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</si>
  <si>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</si>
  <si>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</si>
  <si>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</si>
  <si>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</si>
  <si>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</si>
  <si>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</si>
  <si>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</si>
  <si>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</si>
  <si>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</si>
  <si>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</si>
  <si>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</si>
  <si>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</si>
  <si>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</si>
  <si>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</si>
  <si>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</si>
  <si>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</si>
  <si>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</si>
  <si>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</si>
  <si>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</si>
  <si>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</si>
  <si>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</si>
  <si>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</si>
  <si>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</si>
  <si>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</si>
  <si>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</si>
  <si>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</si>
  <si>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</si>
  <si>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</si>
  <si>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</si>
  <si>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</si>
  <si>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</si>
  <si>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</si>
  <si>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</si>
  <si>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</si>
  <si>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</si>
  <si>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</si>
  <si>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</si>
  <si>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</si>
  <si>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</si>
  <si>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</si>
  <si>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</si>
  <si>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</si>
  <si>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</si>
  <si>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</si>
  <si>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</si>
  <si>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</si>
  <si>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</si>
  <si>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</si>
  <si>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</si>
  <si>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</si>
  <si>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</si>
  <si>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</si>
  <si>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</si>
  <si>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</si>
  <si>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</si>
  <si>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</si>
  <si>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</si>
  <si>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</si>
  <si>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</si>
  <si>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</si>
  <si>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</si>
  <si>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</si>
  <si>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</si>
  <si>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</si>
  <si>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</si>
  <si>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</si>
  <si>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</si>
  <si>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</si>
  <si>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</si>
  <si>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</si>
  <si>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</si>
  <si>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</si>
  <si>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</si>
  <si>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</si>
  <si>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</si>
  <si>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</si>
  <si>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</si>
  <si>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</si>
  <si>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</si>
  <si>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</si>
  <si>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</si>
  <si>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</si>
  <si>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</si>
  <si>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</si>
  <si>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</si>
  <si>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</si>
  <si>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</si>
  <si>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</si>
  <si>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</si>
  <si>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</si>
  <si>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</si>
  <si>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</si>
  <si>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</si>
  <si>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</si>
  <si>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</si>
  <si>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</si>
  <si>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</si>
  <si>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</si>
  <si>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</si>
  <si>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</si>
  <si>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</si>
  <si>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</si>
  <si>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</si>
  <si>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</si>
  <si>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</si>
  <si>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</si>
  <si>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</si>
  <si>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</si>
  <si>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</si>
  <si>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</si>
  <si>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</si>
  <si>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</si>
  <si>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</si>
  <si>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</si>
  <si>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</si>
  <si>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</si>
  <si>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</si>
  <si>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</si>
  <si>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</si>
  <si>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</si>
  <si>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</si>
  <si>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</si>
  <si>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</si>
  <si>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</si>
  <si>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</si>
  <si>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</si>
  <si>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</si>
  <si>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</si>
  <si>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</si>
  <si>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</si>
  <si>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</si>
  <si>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</si>
  <si>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</si>
  <si>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</si>
  <si>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</si>
  <si>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</si>
  <si>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</si>
  <si>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</si>
  <si>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</si>
  <si>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</si>
  <si>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</si>
  <si>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</si>
  <si>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</si>
  <si>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</si>
  <si>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</si>
  <si>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</si>
  <si>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</si>
  <si>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</si>
  <si>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</si>
  <si>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</si>
  <si>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</si>
  <si>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</si>
  <si>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</si>
  <si>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</si>
  <si>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</si>
  <si>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</si>
  <si>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</si>
  <si>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</si>
  <si>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</si>
  <si>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</si>
  <si>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</si>
  <si>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</si>
  <si>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</si>
  <si>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</si>
  <si>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</si>
  <si>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</si>
  <si>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</si>
  <si>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</si>
  <si>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</si>
  <si>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</si>
  <si>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</si>
  <si>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</si>
  <si>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</si>
  <si>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</si>
  <si>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</si>
  <si>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</si>
  <si>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</si>
  <si>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</si>
  <si>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</si>
  <si>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</si>
  <si>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</si>
  <si>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</si>
  <si>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</si>
  <si>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</si>
  <si>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</si>
  <si>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</si>
  <si>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</si>
  <si>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</si>
  <si>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</si>
  <si>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</si>
  <si>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</si>
  <si>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</si>
  <si>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</si>
  <si>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</si>
  <si>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</si>
  <si>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</si>
  <si>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</si>
  <si>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</si>
  <si>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</si>
  <si>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</si>
  <si>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</si>
  <si>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</si>
  <si>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</si>
  <si>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</si>
  <si>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</si>
  <si>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</si>
  <si>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</si>
  <si>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</si>
  <si>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</si>
  <si>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</si>
  <si>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</si>
  <si>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</si>
  <si>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</si>
  <si>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</si>
  <si>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</si>
  <si>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</si>
  <si>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</si>
  <si>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</si>
  <si>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</si>
  <si>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</si>
  <si>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</si>
  <si>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</si>
  <si>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</si>
  <si>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</si>
  <si>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</si>
  <si>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</si>
  <si>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</si>
  <si>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</si>
  <si>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</si>
  <si>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</si>
  <si>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</si>
  <si>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</si>
  <si>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</si>
  <si>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</si>
  <si>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</si>
  <si>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</si>
  <si>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</si>
  <si>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</si>
  <si>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</si>
  <si>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</si>
  <si>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</si>
  <si>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</si>
  <si>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</si>
  <si>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</si>
  <si>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</si>
  <si>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</si>
  <si>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</si>
  <si>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</si>
  <si>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</si>
  <si>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</si>
  <si>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</si>
  <si>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</si>
  <si>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</si>
  <si>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</si>
  <si>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</si>
  <si>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</si>
  <si>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</si>
  <si>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</si>
  <si>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</si>
  <si>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</si>
  <si>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</si>
  <si>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</si>
  <si>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</si>
  <si>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</si>
  <si>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</si>
  <si>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</si>
  <si>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</si>
  <si>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</si>
  <si>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</si>
  <si>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</si>
  <si>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</si>
  <si>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</si>
  <si>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</si>
  <si>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</si>
  <si>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</si>
  <si>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</si>
  <si>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</si>
  <si>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</si>
  <si>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</si>
  <si>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</si>
  <si>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</si>
  <si>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</si>
  <si>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</si>
  <si>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</si>
  <si>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</si>
  <si>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</si>
  <si>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</si>
  <si>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</si>
  <si>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</si>
  <si>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</si>
  <si>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</si>
  <si>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</si>
  <si>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</si>
  <si>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</si>
  <si>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</si>
  <si>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</si>
  <si>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</si>
  <si>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</si>
  <si>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</si>
  <si>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</si>
  <si>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</si>
  <si>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</si>
  <si>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</si>
  <si>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</si>
  <si>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</si>
  <si>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</si>
  <si>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</si>
  <si>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</si>
  <si>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</si>
  <si>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</si>
  <si>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</si>
  <si>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</si>
  <si>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</si>
  <si>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</si>
  <si>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</si>
  <si>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</si>
  <si>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</si>
  <si>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</si>
  <si>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</si>
  <si>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</si>
  <si>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</si>
  <si>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</si>
  <si>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</si>
  <si>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</si>
  <si>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</si>
  <si>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</si>
  <si>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</si>
  <si>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</si>
  <si>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</si>
  <si>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</si>
  <si>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</si>
  <si>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</si>
  <si>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</si>
  <si>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</si>
  <si>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</si>
  <si>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</si>
  <si>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</si>
  <si>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</si>
  <si>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</si>
  <si>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</si>
  <si>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</si>
  <si>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</si>
  <si>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</si>
  <si>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</si>
  <si>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</si>
  <si>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</si>
  <si>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</si>
  <si>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</si>
  <si>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</si>
  <si>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</si>
  <si>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</si>
  <si>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</si>
  <si>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</si>
  <si>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</si>
  <si>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</si>
  <si>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</si>
  <si>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</si>
  <si>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</si>
  <si>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</si>
  <si>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</si>
  <si>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</si>
  <si>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</si>
  <si>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</si>
  <si>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</si>
  <si>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</si>
  <si>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</si>
  <si>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</si>
  <si>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</si>
  <si>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</si>
  <si>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</si>
  <si>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</si>
  <si>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</si>
  <si>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</si>
  <si>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</si>
  <si>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</si>
  <si>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</si>
  <si>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</si>
  <si>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</si>
  <si>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</si>
  <si>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</si>
  <si>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</si>
  <si>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</si>
  <si>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</si>
  <si>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</si>
  <si>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</si>
  <si>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</si>
  <si>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</si>
  <si>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</si>
  <si>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</si>
  <si>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</si>
  <si>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</si>
  <si>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</si>
  <si>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</si>
  <si>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</si>
  <si>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</si>
  <si>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</si>
  <si>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</si>
  <si>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</si>
  <si>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</si>
  <si>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</si>
  <si>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</si>
  <si>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</si>
  <si>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</si>
  <si>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</si>
  <si>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</si>
  <si>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</si>
  <si>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</si>
  <si>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</si>
  <si>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</si>
  <si>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</si>
  <si>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</si>
  <si>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</si>
  <si>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</si>
  <si>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</si>
  <si>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</si>
  <si>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</si>
  <si>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</si>
  <si>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</si>
  <si>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</si>
  <si>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</si>
  <si>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</si>
  <si>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</si>
  <si>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</si>
  <si>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</si>
  <si>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</si>
  <si>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</si>
  <si>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</si>
  <si>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</si>
  <si>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</si>
  <si>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</si>
  <si>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</si>
  <si>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</si>
  <si>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</si>
  <si>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</si>
  <si>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</si>
  <si>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</si>
  <si>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</si>
  <si>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</si>
  <si>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</si>
  <si>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</si>
  <si>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</si>
  <si>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</si>
  <si>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</si>
  <si>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</si>
  <si>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</si>
  <si>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</si>
  <si>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</si>
  <si>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</si>
  <si>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</si>
  <si>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</si>
  <si>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</si>
  <si>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</si>
  <si>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</si>
  <si>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</si>
  <si>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</si>
  <si>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</si>
  <si>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</si>
  <si>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</si>
  <si>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</si>
  <si>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</si>
  <si>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</si>
  <si>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</si>
  <si>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</si>
  <si>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</si>
  <si>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</si>
  <si>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</si>
  <si>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</si>
  <si>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</si>
  <si>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</si>
  <si>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</si>
  <si>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</si>
  <si>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</si>
  <si>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</si>
  <si>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</si>
  <si>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</si>
  <si>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</si>
  <si>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</si>
  <si>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</si>
  <si>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</si>
  <si>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</si>
  <si>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</si>
  <si>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</si>
  <si>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</si>
  <si>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</si>
  <si>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</si>
  <si>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</si>
  <si>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</si>
  <si>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</si>
  <si>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</si>
  <si>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</si>
  <si>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</si>
  <si>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</si>
  <si>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</si>
  <si>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</si>
  <si>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</si>
  <si>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</si>
  <si>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</si>
  <si>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</si>
  <si>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</si>
  <si>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</si>
  <si>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</si>
  <si>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</si>
  <si>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</si>
  <si>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</si>
  <si>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</si>
  <si>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</si>
  <si>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</si>
  <si>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</si>
  <si>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</si>
  <si>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</si>
  <si>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</si>
  <si>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</si>
  <si>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</si>
  <si>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</si>
  <si>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</si>
  <si>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</si>
  <si>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</si>
  <si>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</si>
  <si>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</si>
  <si>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</si>
  <si>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</si>
  <si>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</si>
  <si>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</si>
  <si>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</si>
  <si>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</si>
  <si>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</si>
  <si>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</si>
  <si>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</si>
  <si>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</si>
  <si>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</si>
  <si>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</si>
  <si>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</si>
  <si>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</si>
  <si>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</si>
  <si>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</si>
  <si>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</si>
  <si>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</si>
  <si>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</si>
  <si>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</si>
  <si>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</si>
  <si>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</si>
  <si>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</si>
  <si>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</si>
  <si>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</si>
  <si>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</si>
  <si>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</si>
  <si>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</si>
  <si>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</si>
  <si>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</si>
  <si>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</si>
  <si>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</si>
  <si>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</si>
  <si>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</si>
  <si>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</si>
  <si>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</si>
  <si>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</si>
  <si>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</si>
  <si>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</si>
  <si>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</si>
  <si>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</si>
  <si>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</si>
  <si>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</si>
  <si>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</si>
  <si>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</si>
  <si>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</si>
  <si>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</si>
  <si>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</si>
  <si>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</si>
  <si>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</si>
  <si>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</si>
  <si>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</si>
  <si>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</si>
  <si>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</si>
  <si>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</si>
  <si>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</si>
  <si>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</si>
  <si>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</si>
  <si>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</si>
  <si>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</si>
  <si>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</si>
  <si>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</si>
  <si>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</si>
  <si>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</si>
  <si>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</si>
  <si>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</si>
  <si>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</si>
  <si>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</si>
  <si>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</si>
  <si>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</si>
  <si>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</si>
  <si>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</si>
  <si>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</si>
  <si>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</si>
  <si>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</si>
  <si>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</si>
  <si>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</si>
  <si>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</si>
  <si>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</si>
  <si>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</si>
  <si>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</si>
  <si>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</si>
  <si>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</si>
  <si>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</si>
  <si>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</si>
  <si>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</si>
  <si>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</si>
  <si>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</si>
  <si>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</si>
  <si>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</si>
  <si>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</si>
  <si>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</si>
  <si>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</si>
  <si>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</si>
  <si>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</si>
  <si>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</si>
  <si>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</si>
  <si>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</si>
  <si>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</si>
  <si>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</si>
  <si>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</si>
  <si>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</si>
  <si>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</si>
  <si>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</si>
  <si>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</si>
  <si>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</si>
  <si>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</si>
  <si>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</si>
  <si>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</si>
  <si>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</si>
  <si>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</si>
  <si>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</si>
  <si>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</si>
  <si>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</si>
  <si>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</si>
  <si>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</si>
  <si>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</si>
  <si>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</si>
  <si>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</si>
  <si>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</si>
  <si>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</si>
  <si>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</si>
  <si>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</si>
  <si>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</si>
  <si>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</si>
  <si>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</si>
  <si>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</si>
  <si>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</si>
  <si>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</si>
  <si>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</si>
  <si>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</si>
  <si>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</si>
  <si>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</si>
  <si>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</si>
  <si>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</si>
  <si>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</si>
  <si>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</si>
  <si>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</si>
  <si>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</si>
  <si>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</si>
  <si>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</si>
  <si>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</si>
  <si>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</si>
  <si>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</si>
  <si>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</si>
  <si>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</si>
  <si>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</si>
  <si>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</si>
  <si>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</si>
  <si>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</si>
  <si>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</si>
  <si>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</si>
  <si>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</si>
  <si>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</si>
  <si>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</si>
  <si>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</si>
  <si>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</si>
  <si>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</si>
  <si>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</si>
  <si>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</si>
  <si>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</si>
  <si>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</si>
  <si>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</si>
  <si>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</si>
  <si>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</si>
  <si>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</si>
  <si>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</si>
  <si>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</si>
  <si>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</si>
  <si>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</si>
  <si>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</si>
  <si>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</si>
  <si>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</si>
  <si>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</si>
  <si>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</si>
  <si>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</si>
  <si>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</si>
  <si>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</si>
  <si>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</si>
  <si>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</si>
  <si>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</si>
  <si>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</si>
  <si>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</si>
  <si>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</si>
  <si>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</si>
  <si>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</si>
  <si>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</si>
  <si>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</si>
  <si>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</si>
  <si>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</si>
  <si>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</si>
  <si>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</si>
  <si>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</si>
  <si>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</si>
  <si>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</si>
  <si>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</si>
  <si>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</si>
  <si>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</si>
  <si>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</si>
  <si>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</si>
  <si>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</si>
  <si>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</si>
  <si>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</si>
  <si>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</si>
  <si>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</si>
  <si>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</si>
  <si>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</si>
  <si>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</si>
  <si>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</si>
  <si>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</si>
  <si>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</si>
  <si>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</si>
  <si>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</si>
  <si>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</si>
  <si>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</si>
  <si>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</si>
  <si>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</si>
  <si>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</si>
  <si>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</si>
  <si>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</si>
  <si>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</si>
  <si>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</si>
  <si>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</si>
  <si>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</si>
  <si>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</si>
  <si>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</si>
  <si>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</si>
  <si>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</si>
  <si>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</si>
  <si>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</si>
  <si>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</si>
  <si>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</si>
  <si>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</si>
  <si>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</si>
  <si>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</si>
  <si>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</si>
  <si>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</si>
  <si>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</si>
  <si>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</si>
  <si>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</si>
  <si>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</si>
  <si>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</si>
  <si>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</si>
  <si>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</si>
  <si>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</si>
  <si>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</si>
  <si>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</si>
  <si>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</si>
  <si>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</si>
  <si>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</si>
  <si>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</si>
  <si>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</si>
  <si>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</si>
  <si>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</si>
  <si>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</si>
  <si>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</si>
  <si>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</si>
  <si>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</si>
  <si>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</si>
  <si>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</si>
  <si>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</si>
  <si>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</si>
  <si>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</si>
  <si>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</si>
  <si>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</si>
  <si>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</si>
  <si>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</si>
  <si>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</si>
  <si>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</si>
  <si>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</si>
  <si>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</si>
  <si>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</si>
  <si>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</si>
  <si>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</si>
  <si>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</si>
  <si>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</si>
  <si>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</si>
  <si>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</si>
  <si>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</si>
  <si>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</si>
  <si>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</si>
  <si>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</si>
  <si>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</si>
  <si>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</si>
  <si>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</si>
  <si>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</si>
  <si>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</si>
  <si>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</si>
  <si>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</si>
  <si>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</si>
  <si>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</si>
  <si>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</si>
  <si>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</si>
  <si>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</si>
  <si>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</si>
  <si>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</si>
  <si>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</si>
  <si>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</si>
  <si>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</si>
  <si>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</si>
  <si>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</si>
  <si>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</si>
  <si>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</si>
  <si>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</si>
  <si>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</si>
  <si>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</si>
  <si>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</si>
  <si>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</si>
  <si>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</si>
  <si>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</si>
  <si>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</si>
  <si>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</si>
  <si>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</si>
  <si>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</si>
  <si>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</si>
  <si>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</si>
  <si>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</si>
  <si>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</si>
  <si>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</si>
  <si>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</si>
  <si>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</si>
  <si>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</si>
  <si>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</si>
  <si>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</si>
  <si>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</si>
  <si>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</si>
  <si>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</si>
  <si>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</si>
  <si>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</si>
  <si>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</si>
  <si>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</si>
  <si>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</si>
  <si>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</si>
  <si>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</si>
  <si>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</si>
  <si>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</si>
  <si>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</si>
  <si>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</si>
  <si>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</si>
  <si>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</si>
  <si>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</si>
  <si>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</si>
  <si>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</si>
  <si>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</si>
  <si>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</si>
  <si>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</si>
  <si>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</si>
  <si>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</si>
  <si>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</si>
  <si>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</si>
  <si>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</si>
  <si>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</si>
  <si>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</si>
  <si>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</si>
  <si>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</si>
  <si>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計算用
非表示予定</t>
    <rPh sb="0" eb="3">
      <t>ケイサンヨウ</t>
    </rPh>
    <rPh sb="4" eb="7">
      <t>ヒヒョウジ</t>
    </rPh>
    <rPh sb="7" eb="9">
      <t>ヨテイ</t>
    </rPh>
    <phoneticPr fontId="1"/>
  </si>
  <si>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</si>
  <si>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</si>
  <si>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</si>
  <si>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</si>
  <si>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</si>
  <si>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</si>
  <si>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</si>
  <si>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</si>
  <si>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</si>
  <si>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</si>
  <si>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</si>
  <si>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</si>
  <si>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</si>
  <si>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</si>
  <si>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</si>
  <si>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</si>
  <si>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</si>
  <si>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</si>
  <si>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</si>
  <si>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エラーの数</t>
    <rPh sb="4" eb="5">
      <t>カズ</t>
    </rPh>
    <phoneticPr fontId="1"/>
  </si>
  <si>
    <t>住宅着工欄全体</t>
    <rPh sb="0" eb="4">
      <t>ジュウタクチャッコウ</t>
    </rPh>
    <rPh sb="4" eb="5">
      <t>ラン</t>
    </rPh>
    <rPh sb="5" eb="7">
      <t>ゼンタイ</t>
    </rPh>
    <phoneticPr fontId="3"/>
  </si>
  <si>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</si>
  <si>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</si>
  <si>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</si>
  <si>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</si>
  <si>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</si>
  <si>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</si>
  <si>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</si>
  <si>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</si>
  <si>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</si>
  <si>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</si>
  <si>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</si>
  <si>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</si>
  <si>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</si>
  <si>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</si>
  <si>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</si>
  <si>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</si>
  <si>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</si>
  <si>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</si>
  <si>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</si>
  <si>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</si>
  <si>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</si>
  <si>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</si>
  <si>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</si>
  <si>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</si>
  <si>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</si>
  <si>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</si>
  <si>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</si>
  <si>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</si>
  <si>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</si>
  <si>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</si>
  <si>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</si>
  <si>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</si>
  <si>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</si>
  <si>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</si>
  <si>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</si>
  <si>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</si>
  <si>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</si>
  <si>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</si>
  <si>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</si>
  <si>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</si>
  <si>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</si>
  <si>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</si>
  <si>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</si>
  <si>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</si>
  <si>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</si>
  <si>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</si>
  <si>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</si>
  <si>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</si>
  <si>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</si>
  <si>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</si>
  <si>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</si>
  <si>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</si>
  <si>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</si>
  <si>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</si>
  <si>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</si>
  <si>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</si>
  <si>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</si>
  <si>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</si>
  <si>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</si>
  <si>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</si>
  <si>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</si>
  <si>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</si>
  <si>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</si>
  <si>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</si>
  <si>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</si>
  <si>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</si>
  <si>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</si>
  <si>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</si>
  <si>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</si>
  <si>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(4)小番号</t>
    <phoneticPr fontId="3"/>
  </si>
  <si>
    <t xml:space="preserve">(15)新築の場合における階数（地上の階数）
</t>
    <rPh sb="4" eb="6">
      <t>シンチク</t>
    </rPh>
    <rPh sb="7" eb="9">
      <t>バアイ</t>
    </rPh>
    <rPh sb="13" eb="15">
      <t>カイスウ</t>
    </rPh>
    <rPh sb="16" eb="18">
      <t>チジョウ</t>
    </rPh>
    <rPh sb="19" eb="21">
      <t>カイスウ</t>
    </rPh>
    <phoneticPr fontId="3"/>
  </si>
  <si>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</si>
  <si>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</si>
  <si>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</si>
  <si>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</si>
  <si>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</si>
  <si>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</si>
  <si>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</si>
  <si>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</si>
  <si>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</si>
  <si>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</si>
  <si>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</si>
  <si>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</si>
  <si>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</si>
  <si>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</si>
  <si>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</si>
  <si>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【ロ．資本の額又は出資の総額】</t>
    <phoneticPr fontId="1"/>
  </si>
  <si>
    <t>棟区分記入値</t>
    <rPh sb="0" eb="1">
      <t>トウ</t>
    </rPh>
    <rPh sb="1" eb="3">
      <t>クブン</t>
    </rPh>
    <rPh sb="3" eb="5">
      <t>キニュウ</t>
    </rPh>
    <rPh sb="5" eb="6">
      <t>チ</t>
    </rPh>
    <phoneticPr fontId="1"/>
  </si>
  <si>
    <t>計算用 用途分類</t>
    <rPh sb="0" eb="3">
      <t>ケイサンヨウ</t>
    </rPh>
    <rPh sb="4" eb="6">
      <t>ヨウト</t>
    </rPh>
    <rPh sb="6" eb="8">
      <t>ブンルイ</t>
    </rPh>
    <phoneticPr fontId="1"/>
  </si>
  <si>
    <t>計算用用途分類 棟区分</t>
    <rPh sb="0" eb="3">
      <t>ケイサンヨウ</t>
    </rPh>
    <rPh sb="3" eb="5">
      <t>ヨウト</t>
    </rPh>
    <rPh sb="5" eb="7">
      <t>ブンルイ</t>
    </rPh>
    <rPh sb="8" eb="9">
      <t>トウ</t>
    </rPh>
    <rPh sb="9" eb="11">
      <t>クブン</t>
    </rPh>
    <phoneticPr fontId="1"/>
  </si>
  <si>
    <t>「(5)建築主」「(18)新設住宅の資金」「(22)利用関係」の組み合わせ</t>
    <rPh sb="32" eb="33">
      <t>ク</t>
    </rPh>
    <rPh sb="34" eb="35">
      <t>ア</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</si>
  <si>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</si>
  <si>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小番号</t>
    <rPh sb="0" eb="3">
      <t>ケイサンヨウ</t>
    </rPh>
    <rPh sb="3" eb="5">
      <t>ヨウト</t>
    </rPh>
    <rPh sb="5" eb="7">
      <t>ブンルイ</t>
    </rPh>
    <phoneticPr fontId="1"/>
  </si>
  <si>
    <t>非表示</t>
    <rPh sb="0" eb="3">
      <t>ヒヒョウジ</t>
    </rPh>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</si>
  <si>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</si>
  <si>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</si>
  <si>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(17)新設とその他の別</t>
    <rPh sb="4" eb="6">
      <t>シンセツ</t>
    </rPh>
    <rPh sb="9" eb="10">
      <t>タ</t>
    </rPh>
    <rPh sb="11" eb="12">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</si>
  <si>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</si>
  <si>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</si>
  <si>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</si>
  <si>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</si>
  <si>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</si>
  <si>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</si>
  <si>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</si>
  <si>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</si>
  <si>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</si>
  <si>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(11)工事部分の構造との関係</t>
    <rPh sb="4" eb="8">
      <t>コウジブブン</t>
    </rPh>
    <rPh sb="9" eb="11">
      <t>コウゾウ</t>
    </rPh>
    <rPh sb="13" eb="15">
      <t>カンケイ</t>
    </rPh>
    <phoneticPr fontId="3"/>
  </si>
  <si>
    <t>(16)新築の場合における階数（地上の階数）</t>
    <rPh sb="16" eb="18">
      <t>チジョウ</t>
    </rPh>
    <phoneticPr fontId="3"/>
  </si>
  <si>
    <t xml:space="preserve">No.2                                      </t>
    <phoneticPr fontId="1"/>
  </si>
  <si>
    <t>（第三面）　</t>
    <rPh sb="1" eb="2">
      <t>ダイ</t>
    </rPh>
    <rPh sb="2" eb="4">
      <t>サンメン</t>
    </rPh>
    <phoneticPr fontId="1"/>
  </si>
  <si>
    <t xml:space="preserve">                                    　　（第二面）  </t>
    <phoneticPr fontId="1"/>
  </si>
  <si>
    <t>No.2</t>
    <phoneticPr fontId="1"/>
  </si>
  <si>
    <t>No.3</t>
  </si>
  <si>
    <t>No.3</t>
    <phoneticPr fontId="1"/>
  </si>
  <si>
    <t>No.4</t>
    <phoneticPr fontId="1"/>
  </si>
  <si>
    <t>No.5</t>
    <phoneticPr fontId="1"/>
  </si>
  <si>
    <t>No.6</t>
    <phoneticPr fontId="1"/>
  </si>
  <si>
    <t>No.7</t>
    <phoneticPr fontId="1"/>
  </si>
  <si>
    <t>No.8</t>
    <phoneticPr fontId="1"/>
  </si>
  <si>
    <t>No.9</t>
    <phoneticPr fontId="1"/>
  </si>
  <si>
    <t>No.10</t>
    <phoneticPr fontId="1"/>
  </si>
  <si>
    <t>No.11</t>
    <phoneticPr fontId="1"/>
  </si>
  <si>
    <t>(17)新設又はその他の別</t>
    <rPh sb="4" eb="6">
      <t>シンセツ</t>
    </rPh>
    <rPh sb="6" eb="7">
      <t>マタ</t>
    </rPh>
    <rPh sb="10" eb="11">
      <t>タ</t>
    </rPh>
    <rPh sb="12" eb="13">
      <t>ベツ</t>
    </rPh>
    <phoneticPr fontId="3"/>
  </si>
  <si>
    <t>23-5,6計算用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</si>
</sst>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_);[Red]\(0\)"/>
    <numFmt numFmtId="178" formatCode="#,##0_ "/>
    <numFmt numFmtId="179" formatCode="#,##0.00_ "/>
    <numFmt numFmtId="180" formatCode="0_ "/>
    <numFmt numFmtId="181" formatCode="#,##0.00_);[Red]\(#,##0.00\)"/>
  </numFmts>
  <fonts count="30">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明朝"/>
      <family val="1"/>
      <charset val="128"/>
    </font>
    <font>
      <sz val="6"/>
      <name val="ＭＳ Ｐゴシック"/>
      <family val="2"/>
      <charset val="128"/>
      <scheme val="minor"/>
    </font>
    <font>
      <b/>
      <sz val="11"/>
      <color theme="0"/>
      <name val="游ゴシック"/>
      <family val="3"/>
      <charset val="128"/>
    </font>
    <font>
      <sz val="11"/>
      <color rgb="FFFF0000"/>
      <name val="ＭＳ Ｐゴシック"/>
      <family val="3"/>
      <charset val="128"/>
    </font>
    <font>
      <b/>
      <sz val="11"/>
      <color rgb="FFFF0000"/>
      <name val="ＭＳ Ｐ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b/>
      <sz val="11"/>
      <color rgb="FFFFFF00"/>
      <name val="ＭＳ Ｐゴシック"/>
      <family val="3"/>
      <charset val="128"/>
    </font>
    <font>
      <sz val="12"/>
      <color rgb="FF374151"/>
      <name val="Segoe UI"/>
      <family val="2"/>
    </font>
    <font>
      <sz val="11"/>
      <color theme="0"/>
      <name val="ＭＳ Ｐゴシック"/>
      <family val="2"/>
      <scheme val="minor"/>
    </font>
    <font>
      <b/>
      <sz val="11"/>
      <color theme="1"/>
      <name val="游ゴシック"/>
      <family val="3"/>
      <charset val="128"/>
    </font>
    <font>
      <sz val="11"/>
      <color theme="5" tint="0.79998168889431442"/>
      <name val="ＭＳ Ｐゴシック"/>
      <family val="2"/>
      <scheme val="minor"/>
    </font>
    <font>
      <sz val="12"/>
      <color indexed="81"/>
      <name val="ＭＳ Ｐゴシック"/>
      <family val="3"/>
      <charset val="128"/>
      <scheme val="minor"/>
    </font>
    <font>
      <b/>
      <sz val="11"/>
      <color theme="1"/>
      <name val="ＭＳ 明朝"/>
      <family val="1"/>
      <charset val="128"/>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s>
  <fills count="28">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s>
  <borders count="33">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22" fillId="0" borderId="0">
      <alignment vertical="center"/>
    </xf>
    <xf numFmtId="0" fontId="23" fillId="0" borderId="0">
      <alignment vertical="center"/>
    </xf>
  </cellStyleXfs>
  <cellXfs count="361">
    <xf numFmtId="0" fontId="0" fillId="0" borderId="0" xfId="0">
      <alignment vertical="center"/>
    </xf>
    <xf numFmtId="0" fontId="2" fillId="0" borderId="0" xfId="1" applyAlignment="1">
      <alignment wrapText="1"/>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0" fillId="0" borderId="0" xfId="0" applyProtection="1">
      <alignment vertical="center"/>
      <protection locked="0"/>
    </xf>
    <xf numFmtId="0" fontId="6" fillId="0" borderId="0" xfId="0" applyFont="1" applyProtection="1">
      <alignment vertical="center"/>
      <protection locked="0"/>
    </xf>
    <xf numFmtId="0" fontId="7"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vertical="top"/>
    </xf>
    <xf numFmtId="0" fontId="9" fillId="2" borderId="1" xfId="1" applyFont="1" applyFill="1" applyBorder="1" applyAlignment="1">
      <alignment vertical="center" wrapText="1"/>
    </xf>
    <xf numFmtId="0" fontId="2" fillId="0" borderId="2" xfId="1" applyBorder="1" applyProtection="1">
      <protection locked="0"/>
    </xf>
    <xf numFmtId="180" fontId="2" fillId="0" borderId="2" xfId="1" applyNumberFormat="1" applyBorder="1" applyProtection="1">
      <protection locked="0"/>
    </xf>
    <xf numFmtId="0" fontId="0" fillId="5" borderId="0" xfId="0" applyFill="1">
      <alignment vertical="center"/>
    </xf>
    <xf numFmtId="0" fontId="10" fillId="0" borderId="0" xfId="0" applyFont="1">
      <alignment vertical="center"/>
    </xf>
    <xf numFmtId="0" fontId="11" fillId="5" borderId="0" xfId="0" applyFont="1" applyFill="1" applyAlignment="1">
      <alignment horizontal="center" vertical="center"/>
    </xf>
    <xf numFmtId="0" fontId="6" fillId="5" borderId="0" xfId="0" applyFont="1" applyFill="1">
      <alignment vertical="center"/>
    </xf>
    <xf numFmtId="0" fontId="0" fillId="5" borderId="0" xfId="0" applyFill="1" applyProtection="1">
      <alignment vertical="center"/>
      <protection locked="0"/>
    </xf>
    <xf numFmtId="0" fontId="5" fillId="6" borderId="0" xfId="0" applyFont="1" applyFill="1">
      <alignment vertical="center"/>
    </xf>
    <xf numFmtId="0" fontId="0" fillId="6" borderId="0" xfId="0" applyFill="1">
      <alignment vertical="center"/>
    </xf>
    <xf numFmtId="0" fontId="0" fillId="6" borderId="0" xfId="0" applyFill="1" applyProtection="1">
      <alignment vertical="center"/>
      <protection locked="0"/>
    </xf>
    <xf numFmtId="0" fontId="0" fillId="0" borderId="0" xfId="0" applyAlignment="1"/>
    <xf numFmtId="0" fontId="2" fillId="0" borderId="0" xfId="1" applyAlignment="1">
      <alignment vertical="center"/>
    </xf>
    <xf numFmtId="0" fontId="9" fillId="2" borderId="0" xfId="1" applyFont="1" applyFill="1" applyAlignment="1">
      <alignment vertical="center" wrapText="1"/>
    </xf>
    <xf numFmtId="0" fontId="2" fillId="0" borderId="0" xfId="1" applyProtection="1">
      <protection locked="0"/>
    </xf>
    <xf numFmtId="0" fontId="2" fillId="0" borderId="0" xfId="1" applyAlignment="1">
      <alignment vertical="center" wrapText="1"/>
    </xf>
    <xf numFmtId="0" fontId="12" fillId="3" borderId="0" xfId="1" applyFont="1" applyFill="1" applyAlignment="1">
      <alignment vertical="center" wrapText="1"/>
    </xf>
    <xf numFmtId="0" fontId="13"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4" fillId="0" borderId="0" xfId="0" applyFont="1" applyAlignment="1">
      <alignment horizontal="center" vertical="center" wrapText="1"/>
    </xf>
    <xf numFmtId="180"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0" fontId="0" fillId="8" borderId="0" xfId="0" applyFill="1">
      <alignment vertical="center"/>
    </xf>
    <xf numFmtId="0" fontId="15" fillId="8" borderId="0" xfId="0" applyFont="1" applyFill="1" applyAlignment="1">
      <alignment horizontal="center" vertical="center"/>
    </xf>
    <xf numFmtId="49" fontId="0" fillId="0" borderId="0" xfId="0" applyNumberFormat="1">
      <alignment vertical="center"/>
    </xf>
    <xf numFmtId="49" fontId="13" fillId="0" borderId="19" xfId="0" quotePrefix="1" applyNumberFormat="1" applyFont="1" applyBorder="1" applyAlignment="1">
      <alignment horizontal="center" vertical="center" wrapText="1"/>
    </xf>
    <xf numFmtId="49" fontId="13" fillId="0" borderId="20" xfId="0" quotePrefix="1" applyNumberFormat="1" applyFont="1" applyBorder="1" applyAlignment="1">
      <alignment horizontal="center" vertical="center" wrapText="1"/>
    </xf>
    <xf numFmtId="49" fontId="13" fillId="0" borderId="20"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49" fontId="13" fillId="0" borderId="22" xfId="0" applyNumberFormat="1" applyFont="1" applyBorder="1" applyAlignment="1">
      <alignment horizontal="center" vertical="center" wrapText="1"/>
    </xf>
    <xf numFmtId="49" fontId="13" fillId="0" borderId="18"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49" fontId="13" fillId="0" borderId="24" xfId="0" applyNumberFormat="1" applyFont="1" applyBorder="1" applyAlignment="1">
      <alignment horizontal="center" vertical="center" wrapText="1"/>
    </xf>
    <xf numFmtId="49" fontId="13" fillId="0" borderId="25" xfId="0" applyNumberFormat="1" applyFont="1" applyBorder="1" applyAlignment="1">
      <alignment horizontal="center" vertical="center" wrapText="1"/>
    </xf>
    <xf numFmtId="49" fontId="13" fillId="0" borderId="26" xfId="0" applyNumberFormat="1" applyFont="1" applyBorder="1" applyAlignment="1">
      <alignment horizontal="center" vertical="center" wrapText="1"/>
    </xf>
    <xf numFmtId="49" fontId="13" fillId="0" borderId="27" xfId="0" applyNumberFormat="1" applyFont="1" applyBorder="1" applyAlignment="1">
      <alignment horizontal="center" vertical="center" wrapText="1"/>
    </xf>
    <xf numFmtId="49" fontId="13" fillId="0" borderId="28"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0" fontId="5" fillId="0" borderId="0" xfId="0" applyFont="1" applyAlignment="1" applyProtection="1">
      <alignment vertical="center" shrinkToFit="1"/>
      <protection locked="0"/>
    </xf>
    <xf numFmtId="0" fontId="0" fillId="3" borderId="0" xfId="0" applyFill="1">
      <alignment vertical="center"/>
    </xf>
    <xf numFmtId="0" fontId="2" fillId="9" borderId="0" xfId="1" applyFill="1" applyAlignment="1">
      <alignment vertical="center"/>
    </xf>
    <xf numFmtId="0" fontId="2" fillId="9" borderId="0" xfId="1" applyFill="1"/>
    <xf numFmtId="0" fontId="2" fillId="0" borderId="0" xfId="1" applyAlignment="1">
      <alignment horizontal="center" vertical="center" wrapText="1"/>
    </xf>
    <xf numFmtId="0" fontId="18" fillId="0" borderId="29" xfId="1" applyFont="1" applyBorder="1" applyAlignment="1">
      <alignment vertical="center" wrapText="1"/>
    </xf>
    <xf numFmtId="0" fontId="18" fillId="0" borderId="0" xfId="1" applyFont="1" applyAlignment="1">
      <alignment vertical="center" wrapText="1"/>
    </xf>
    <xf numFmtId="0" fontId="2" fillId="0" borderId="0" xfId="1" applyAlignment="1">
      <alignment horizontal="right" vertical="center" wrapText="1"/>
    </xf>
    <xf numFmtId="0" fontId="18" fillId="0" borderId="2" xfId="1" applyFont="1" applyBorder="1" applyAlignment="1">
      <alignment vertical="center" wrapText="1"/>
    </xf>
    <xf numFmtId="0" fontId="2" fillId="0" borderId="31" xfId="1" applyBorder="1"/>
    <xf numFmtId="0" fontId="6" fillId="0" borderId="0" xfId="0" applyFont="1" applyAlignment="1">
      <alignment vertical="center" wrapText="1"/>
    </xf>
    <xf numFmtId="0" fontId="9" fillId="10" borderId="1" xfId="1" applyFont="1" applyFill="1" applyBorder="1" applyAlignment="1">
      <alignment vertical="center" wrapText="1"/>
    </xf>
    <xf numFmtId="0" fontId="0" fillId="11" borderId="0" xfId="0" applyFill="1" applyAlignment="1"/>
    <xf numFmtId="0" fontId="2" fillId="11" borderId="0" xfId="1" applyFill="1" applyProtection="1">
      <protection locked="0"/>
    </xf>
    <xf numFmtId="0" fontId="0" fillId="11" borderId="2" xfId="0" applyFill="1" applyBorder="1" applyAlignment="1"/>
    <xf numFmtId="0" fontId="2" fillId="11" borderId="2" xfId="1" applyFill="1" applyBorder="1" applyProtection="1">
      <protection locked="0"/>
    </xf>
    <xf numFmtId="0" fontId="2" fillId="11" borderId="2" xfId="1" applyFill="1" applyBorder="1" applyAlignment="1" applyProtection="1">
      <alignment horizontal="right"/>
      <protection locked="0"/>
    </xf>
    <xf numFmtId="180" fontId="2" fillId="11" borderId="2" xfId="1" applyNumberFormat="1" applyFill="1" applyBorder="1" applyProtection="1">
      <protection locked="0"/>
    </xf>
    <xf numFmtId="0" fontId="2" fillId="11" borderId="0" xfId="1" applyFill="1"/>
    <xf numFmtId="0" fontId="16" fillId="11" borderId="0" xfId="0" applyFont="1" applyFill="1">
      <alignment vertical="center"/>
    </xf>
    <xf numFmtId="0" fontId="2" fillId="11" borderId="2" xfId="1" applyFill="1" applyBorder="1"/>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180" fontId="2" fillId="12" borderId="2" xfId="1" applyNumberFormat="1" applyFill="1" applyBorder="1" applyProtection="1">
      <protection locked="0"/>
    </xf>
    <xf numFmtId="0" fontId="2" fillId="12" borderId="0" xfId="1" applyFill="1"/>
    <xf numFmtId="0" fontId="16" fillId="12" borderId="0" xfId="0" applyFont="1" applyFill="1">
      <alignment vertical="center"/>
    </xf>
    <xf numFmtId="0" fontId="0" fillId="7" borderId="0" xfId="0" applyFill="1" applyAlignment="1"/>
    <xf numFmtId="0" fontId="2" fillId="7" borderId="0" xfId="1" applyFill="1" applyProtection="1">
      <protection locked="0"/>
    </xf>
    <xf numFmtId="0" fontId="2" fillId="7" borderId="2" xfId="1" applyFill="1" applyBorder="1"/>
    <xf numFmtId="0" fontId="0" fillId="7" borderId="2" xfId="0" applyFill="1" applyBorder="1" applyAlignment="1"/>
    <xf numFmtId="0" fontId="2" fillId="7" borderId="2" xfId="1" applyFill="1" applyBorder="1" applyProtection="1">
      <protection locked="0"/>
    </xf>
    <xf numFmtId="0" fontId="2" fillId="7" borderId="2" xfId="1" applyFill="1" applyBorder="1" applyAlignment="1" applyProtection="1">
      <alignment horizontal="right"/>
      <protection locked="0"/>
    </xf>
    <xf numFmtId="180" fontId="2" fillId="7" borderId="2" xfId="1" applyNumberFormat="1" applyFill="1" applyBorder="1" applyProtection="1">
      <protection locked="0"/>
    </xf>
    <xf numFmtId="0" fontId="2" fillId="7" borderId="0" xfId="1" applyFill="1"/>
    <xf numFmtId="0" fontId="16" fillId="7" borderId="0" xfId="0" applyFont="1" applyFill="1">
      <alignment vertical="center"/>
    </xf>
    <xf numFmtId="0" fontId="9" fillId="13" borderId="1" xfId="1" applyFont="1" applyFill="1" applyBorder="1" applyAlignment="1">
      <alignment vertical="center" wrapText="1"/>
    </xf>
    <xf numFmtId="0" fontId="9" fillId="14"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5" fillId="0" borderId="0" xfId="0" applyFont="1" applyAlignment="1">
      <alignment horizontal="left" vertical="center" wrapText="1"/>
    </xf>
    <xf numFmtId="0" fontId="4" fillId="0" borderId="0" xfId="0" applyFont="1" applyAlignment="1">
      <alignment horizontal="center" vertical="center"/>
    </xf>
    <xf numFmtId="0" fontId="0" fillId="14" borderId="0" xfId="0" applyFill="1">
      <alignment vertical="center"/>
    </xf>
    <xf numFmtId="0" fontId="6" fillId="14" borderId="0" xfId="0" applyFont="1" applyFill="1">
      <alignment vertical="center"/>
    </xf>
    <xf numFmtId="0" fontId="10" fillId="14" borderId="0" xfId="0" applyFont="1" applyFill="1">
      <alignment vertical="center"/>
    </xf>
    <xf numFmtId="177" fontId="5" fillId="6" borderId="0" xfId="0" applyNumberFormat="1" applyFont="1" applyFill="1">
      <alignment vertical="center"/>
    </xf>
    <xf numFmtId="0" fontId="5" fillId="0" borderId="0" xfId="0" applyFont="1" applyFill="1">
      <alignment vertical="center"/>
    </xf>
    <xf numFmtId="0" fontId="0" fillId="0" borderId="0" xfId="0" applyFill="1">
      <alignment vertical="center"/>
    </xf>
    <xf numFmtId="0" fontId="5" fillId="0" borderId="0" xfId="0" applyFont="1" applyFill="1" applyAlignment="1">
      <alignment horizontal="left" vertical="center" wrapText="1"/>
    </xf>
    <xf numFmtId="0" fontId="5" fillId="0" borderId="0" xfId="0" applyFont="1" applyBorder="1">
      <alignment vertical="center"/>
    </xf>
    <xf numFmtId="0" fontId="5" fillId="0" borderId="0" xfId="0" applyFont="1" applyFill="1" applyAlignment="1">
      <alignment horizontal="left" vertical="center" wrapText="1"/>
    </xf>
    <xf numFmtId="0" fontId="6" fillId="0" borderId="0" xfId="0" applyFont="1" applyAlignment="1">
      <alignment vertical="center"/>
    </xf>
    <xf numFmtId="0" fontId="0" fillId="0" borderId="0" xfId="0" applyAlignment="1">
      <alignment vertical="center"/>
    </xf>
    <xf numFmtId="0" fontId="0" fillId="0" borderId="4" xfId="0" applyBorder="1" applyAlignment="1">
      <alignment vertical="center"/>
    </xf>
    <xf numFmtId="0" fontId="5" fillId="0" borderId="0" xfId="0" applyFont="1" applyAlignment="1">
      <alignment vertical="center"/>
    </xf>
    <xf numFmtId="0" fontId="21" fillId="0" borderId="0" xfId="0" applyFont="1" applyAlignment="1">
      <alignment vertical="center"/>
    </xf>
    <xf numFmtId="0" fontId="6" fillId="0" borderId="4"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1" fillId="0" borderId="0" xfId="0" applyFont="1" applyAlignment="1">
      <alignment horizontal="left" vertical="center"/>
    </xf>
    <xf numFmtId="0" fontId="2" fillId="7" borderId="0" xfId="1" applyFill="1" applyBorder="1" applyProtection="1">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2" fillId="16" borderId="0" xfId="1" applyFill="1"/>
    <xf numFmtId="0" fontId="5" fillId="17" borderId="0" xfId="0" applyFont="1" applyFill="1" applyAlignment="1">
      <alignment horizontal="left" vertical="center"/>
    </xf>
    <xf numFmtId="0" fontId="5" fillId="17" borderId="0" xfId="0" applyFont="1" applyFill="1" applyBorder="1" applyAlignment="1">
      <alignment horizontal="left" vertical="center"/>
    </xf>
    <xf numFmtId="0" fontId="5" fillId="17" borderId="3" xfId="0" applyFont="1" applyFill="1" applyBorder="1">
      <alignment vertical="center"/>
    </xf>
    <xf numFmtId="0" fontId="0" fillId="17" borderId="0" xfId="0" applyFill="1">
      <alignment vertical="center"/>
    </xf>
    <xf numFmtId="0" fontId="5" fillId="17" borderId="0" xfId="0" applyFont="1" applyFill="1">
      <alignment vertical="center"/>
    </xf>
    <xf numFmtId="0" fontId="5" fillId="17" borderId="0" xfId="0" applyFont="1" applyFill="1" applyAlignment="1">
      <alignment horizontal="left" vertical="center" wrapText="1"/>
    </xf>
    <xf numFmtId="0" fontId="5" fillId="17" borderId="0" xfId="0" applyFont="1" applyFill="1" applyBorder="1">
      <alignment vertical="center"/>
    </xf>
    <xf numFmtId="0" fontId="5" fillId="17" borderId="0" xfId="0" applyFont="1" applyFill="1" applyAlignment="1">
      <alignment horizontal="center" vertical="center"/>
    </xf>
    <xf numFmtId="0" fontId="5" fillId="17" borderId="4" xfId="0" applyFont="1" applyFill="1" applyBorder="1" applyAlignment="1">
      <alignment horizontal="center" vertical="center"/>
    </xf>
    <xf numFmtId="0" fontId="0" fillId="0" borderId="0" xfId="0"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21" fillId="0" borderId="0" xfId="0" applyFont="1" applyAlignment="1">
      <alignment horizontal="left" vertical="center"/>
    </xf>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6" fillId="0" borderId="0" xfId="0" applyFont="1" applyBorder="1" applyAlignment="1">
      <alignment vertical="center"/>
    </xf>
    <xf numFmtId="0" fontId="2" fillId="19" borderId="2" xfId="1" applyFill="1" applyBorder="1" applyProtection="1">
      <protection locked="0"/>
    </xf>
    <xf numFmtId="0" fontId="2" fillId="20" borderId="2" xfId="1" applyFill="1" applyBorder="1" applyProtection="1">
      <protection locked="0"/>
    </xf>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Alignment="1" applyProtection="1">
      <alignment horizontal="right"/>
      <protection locked="0"/>
    </xf>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0" fillId="22" borderId="0" xfId="0" applyFill="1" applyAlignment="1"/>
    <xf numFmtId="0" fontId="2" fillId="22" borderId="0" xfId="1" applyFill="1" applyProtection="1">
      <protection locked="0"/>
    </xf>
    <xf numFmtId="0" fontId="2" fillId="22" borderId="2" xfId="1" applyFill="1" applyBorder="1"/>
    <xf numFmtId="0" fontId="0" fillId="22" borderId="2" xfId="0" applyFill="1" applyBorder="1" applyAlignment="1"/>
    <xf numFmtId="0" fontId="2" fillId="22" borderId="2" xfId="1" applyFill="1" applyBorder="1" applyProtection="1">
      <protection locked="0"/>
    </xf>
    <xf numFmtId="0" fontId="2" fillId="22" borderId="2" xfId="1" applyFill="1" applyBorder="1" applyAlignment="1" applyProtection="1">
      <alignment horizontal="right"/>
      <protection locked="0"/>
    </xf>
    <xf numFmtId="0" fontId="2" fillId="22" borderId="0" xfId="1" applyFill="1"/>
    <xf numFmtId="0" fontId="2" fillId="20" borderId="0" xfId="1" applyFill="1"/>
    <xf numFmtId="0" fontId="2" fillId="19" borderId="0" xfId="1" applyFill="1"/>
    <xf numFmtId="0" fontId="5" fillId="0" borderId="0" xfId="0" applyFont="1" applyAlignment="1">
      <alignment horizontal="left" vertical="center" wrapText="1"/>
    </xf>
    <xf numFmtId="0" fontId="5" fillId="0" borderId="0" xfId="0" applyFont="1" applyAlignment="1">
      <alignment horizontal="left" vertical="center"/>
    </xf>
    <xf numFmtId="0" fontId="21" fillId="0" borderId="0" xfId="0" applyFont="1" applyAlignment="1">
      <alignment horizontal="left" vertical="center"/>
    </xf>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0" fillId="23" borderId="0" xfId="0" applyFill="1" applyAlignment="1"/>
    <xf numFmtId="0" fontId="2" fillId="23" borderId="0" xfId="1" applyFill="1" applyProtection="1">
      <protection locked="0"/>
    </xf>
    <xf numFmtId="0" fontId="2" fillId="23" borderId="2" xfId="1" applyFill="1" applyBorder="1"/>
    <xf numFmtId="0" fontId="0" fillId="23" borderId="2" xfId="0" applyFill="1" applyBorder="1" applyAlignment="1"/>
    <xf numFmtId="0" fontId="2" fillId="23" borderId="2" xfId="1" applyFill="1" applyBorder="1" applyProtection="1">
      <protection locked="0"/>
    </xf>
    <xf numFmtId="0" fontId="2" fillId="23" borderId="2" xfId="1" applyFill="1" applyBorder="1" applyAlignment="1" applyProtection="1">
      <alignment horizontal="right"/>
      <protection locked="0"/>
    </xf>
    <xf numFmtId="0" fontId="2" fillId="23" borderId="0" xfId="1" applyFill="1"/>
    <xf numFmtId="0" fontId="0" fillId="24" borderId="0" xfId="0" applyFill="1" applyAlignment="1"/>
    <xf numFmtId="0" fontId="2" fillId="24" borderId="0" xfId="1" applyFill="1" applyProtection="1">
      <protection locked="0"/>
    </xf>
    <xf numFmtId="0" fontId="2" fillId="24" borderId="2" xfId="1" applyFill="1" applyBorder="1"/>
    <xf numFmtId="0" fontId="0" fillId="24" borderId="2" xfId="0" applyFill="1" applyBorder="1" applyAlignment="1"/>
    <xf numFmtId="0" fontId="2" fillId="24" borderId="2" xfId="1" applyFill="1" applyBorder="1" applyProtection="1">
      <protection locked="0"/>
    </xf>
    <xf numFmtId="0" fontId="2" fillId="24" borderId="2" xfId="1" applyFill="1" applyBorder="1" applyAlignment="1" applyProtection="1">
      <alignment horizontal="right"/>
      <protection locked="0"/>
    </xf>
    <xf numFmtId="0" fontId="2" fillId="24" borderId="0" xfId="1" applyFill="1"/>
    <xf numFmtId="0" fontId="0" fillId="25" borderId="0" xfId="0" applyFill="1" applyAlignment="1"/>
    <xf numFmtId="0" fontId="2" fillId="25" borderId="0" xfId="1" applyFill="1" applyProtection="1">
      <protection locked="0"/>
    </xf>
    <xf numFmtId="0" fontId="2" fillId="25" borderId="2" xfId="1" applyFill="1" applyBorder="1"/>
    <xf numFmtId="0" fontId="0" fillId="25" borderId="2" xfId="0" applyFill="1" applyBorder="1" applyAlignment="1"/>
    <xf numFmtId="0" fontId="2" fillId="25" borderId="2" xfId="1" applyFill="1" applyBorder="1" applyProtection="1">
      <protection locked="0"/>
    </xf>
    <xf numFmtId="0" fontId="2" fillId="25" borderId="2" xfId="1" applyFill="1" applyBorder="1" applyAlignment="1" applyProtection="1">
      <alignment horizontal="right"/>
      <protection locked="0"/>
    </xf>
    <xf numFmtId="0" fontId="2" fillId="25" borderId="0" xfId="1" applyFill="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0" fontId="0" fillId="26" borderId="0" xfId="0" applyFill="1" applyAlignment="1"/>
    <xf numFmtId="0" fontId="2" fillId="26" borderId="0" xfId="1" applyFill="1" applyProtection="1">
      <protection locked="0"/>
    </xf>
    <xf numFmtId="0" fontId="2" fillId="26" borderId="2" xfId="1" applyFill="1" applyBorder="1"/>
    <xf numFmtId="0" fontId="0" fillId="26" borderId="2" xfId="0" applyFill="1" applyBorder="1" applyAlignment="1"/>
    <xf numFmtId="0" fontId="2" fillId="26" borderId="2" xfId="1" applyFill="1" applyBorder="1" applyProtection="1">
      <protection locked="0"/>
    </xf>
    <xf numFmtId="0" fontId="2" fillId="26" borderId="2" xfId="1" applyFill="1" applyBorder="1" applyAlignment="1" applyProtection="1">
      <alignment horizontal="right"/>
      <protection locked="0"/>
    </xf>
    <xf numFmtId="0" fontId="2" fillId="26" borderId="0" xfId="1" applyFill="1"/>
    <xf numFmtId="0" fontId="2" fillId="27" borderId="2" xfId="1" applyFill="1" applyBorder="1" applyProtection="1">
      <protection locked="0"/>
    </xf>
    <xf numFmtId="0" fontId="2" fillId="0" borderId="2" xfId="1" applyNumberFormat="1" applyBorder="1" applyProtection="1">
      <protection locked="0"/>
    </xf>
    <xf numFmtId="0" fontId="2" fillId="11" borderId="2" xfId="1" applyNumberFormat="1" applyFill="1" applyBorder="1" applyProtection="1">
      <protection locked="0"/>
    </xf>
    <xf numFmtId="0" fontId="5" fillId="0" borderId="0" xfId="0" applyNumberFormat="1" applyFont="1">
      <alignment vertical="center"/>
    </xf>
    <xf numFmtId="0" fontId="5" fillId="0" borderId="0" xfId="0" applyFont="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177" fontId="5" fillId="0" borderId="0" xfId="0" applyNumberFormat="1" applyFont="1" applyFill="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21" fillId="0" borderId="0" xfId="0" applyFont="1" applyAlignment="1">
      <alignment horizontal="left" vertical="center"/>
    </xf>
    <xf numFmtId="0" fontId="5" fillId="0" borderId="0" xfId="0" applyFont="1" applyBorder="1" applyAlignment="1">
      <alignment horizontal="left" vertical="center"/>
    </xf>
    <xf numFmtId="0" fontId="5" fillId="6" borderId="0" xfId="0" applyFont="1" applyFill="1" applyProtection="1">
      <alignment vertical="center"/>
      <protection locked="0"/>
    </xf>
    <xf numFmtId="0" fontId="2" fillId="0" borderId="0" xfId="1" applyFill="1"/>
    <xf numFmtId="180" fontId="2" fillId="27" borderId="2" xfId="1" applyNumberFormat="1" applyFill="1" applyBorder="1" applyProtection="1">
      <protection locked="0"/>
    </xf>
    <xf numFmtId="0" fontId="5" fillId="0" borderId="0" xfId="0" applyFont="1" applyAlignment="1" applyProtection="1">
      <alignment horizontal="left" vertical="center" wrapText="1"/>
      <protection locked="0"/>
    </xf>
    <xf numFmtId="0" fontId="2" fillId="10" borderId="2" xfId="1" applyFill="1" applyBorder="1" applyAlignment="1" applyProtection="1">
      <alignment horizontal="right"/>
      <protection locked="0"/>
    </xf>
    <xf numFmtId="0" fontId="29" fillId="0" borderId="0" xfId="0" applyFont="1">
      <alignment vertical="center"/>
    </xf>
    <xf numFmtId="0" fontId="0" fillId="0" borderId="2" xfId="0" applyBorder="1" applyAlignment="1" applyProtection="1">
      <protection locked="0"/>
    </xf>
    <xf numFmtId="0" fontId="2" fillId="0" borderId="32" xfId="1" applyBorder="1" applyProtection="1">
      <protection locked="0"/>
    </xf>
    <xf numFmtId="0" fontId="0" fillId="0" borderId="32" xfId="0" applyBorder="1" applyAlignment="1" applyProtection="1">
      <protection locked="0"/>
    </xf>
    <xf numFmtId="0" fontId="2" fillId="11" borderId="0" xfId="1" applyFill="1" applyAlignment="1" applyProtection="1">
      <alignment horizontal="right" vertical="center" wrapText="1"/>
      <protection locked="0"/>
    </xf>
    <xf numFmtId="0" fontId="0" fillId="11" borderId="0" xfId="0" applyFill="1" applyProtection="1">
      <alignment vertical="center"/>
      <protection locked="0"/>
    </xf>
    <xf numFmtId="0" fontId="19" fillId="11" borderId="0" xfId="1" applyFont="1" applyFill="1" applyProtection="1">
      <protection locked="0"/>
    </xf>
    <xf numFmtId="0" fontId="16" fillId="11" borderId="0" xfId="0" applyFont="1" applyFill="1" applyProtection="1">
      <alignment vertical="center"/>
      <protection locked="0"/>
    </xf>
    <xf numFmtId="0" fontId="10" fillId="0" borderId="0" xfId="0" applyFont="1" applyProtection="1">
      <alignment vertical="center"/>
      <protection locked="0"/>
    </xf>
    <xf numFmtId="0" fontId="5" fillId="17" borderId="0" xfId="0" applyFont="1" applyFill="1" applyAlignment="1" applyProtection="1">
      <alignment horizontal="left" vertical="center"/>
      <protection locked="0"/>
    </xf>
    <xf numFmtId="0" fontId="5" fillId="17" borderId="0" xfId="0" applyFont="1" applyFill="1" applyBorder="1" applyAlignment="1" applyProtection="1">
      <alignment horizontal="left" vertical="center"/>
      <protection locked="0"/>
    </xf>
    <xf numFmtId="0" fontId="5" fillId="17" borderId="3" xfId="0" applyFont="1" applyFill="1" applyBorder="1" applyProtection="1">
      <alignment vertical="center"/>
      <protection locked="0"/>
    </xf>
    <xf numFmtId="0" fontId="5" fillId="17" borderId="0" xfId="0" applyFont="1" applyFill="1" applyProtection="1">
      <alignment vertical="center"/>
      <protection locked="0"/>
    </xf>
    <xf numFmtId="0" fontId="5" fillId="17" borderId="0" xfId="0" applyFont="1" applyFill="1" applyAlignment="1" applyProtection="1">
      <alignment horizontal="left" vertical="center" wrapText="1"/>
      <protection locked="0"/>
    </xf>
    <xf numFmtId="0" fontId="5" fillId="17" borderId="0" xfId="0" applyFont="1" applyFill="1" applyBorder="1" applyProtection="1">
      <alignment vertical="center"/>
      <protection locked="0"/>
    </xf>
    <xf numFmtId="0" fontId="5" fillId="17" borderId="0" xfId="0" applyFont="1" applyFill="1" applyAlignment="1" applyProtection="1">
      <alignment horizontal="center" vertical="center"/>
      <protection locked="0"/>
    </xf>
    <xf numFmtId="0" fontId="5" fillId="17" borderId="4" xfId="0" applyFont="1" applyFill="1" applyBorder="1" applyAlignment="1" applyProtection="1">
      <alignment horizontal="center" vertical="center"/>
      <protection locked="0"/>
    </xf>
    <xf numFmtId="0" fontId="5" fillId="17" borderId="0" xfId="0" applyNumberFormat="1" applyFont="1" applyFill="1" applyProtection="1">
      <alignment vertical="center"/>
      <protection locked="0"/>
    </xf>
    <xf numFmtId="177" fontId="5" fillId="6" borderId="0" xfId="0" applyNumberFormat="1" applyFont="1" applyFill="1" applyProtection="1">
      <alignment vertical="center"/>
      <protection locked="0"/>
    </xf>
    <xf numFmtId="0" fontId="5" fillId="0" borderId="0" xfId="0" applyFont="1" applyProtection="1">
      <alignment vertical="center"/>
      <protection locked="0"/>
    </xf>
    <xf numFmtId="0" fontId="5" fillId="0" borderId="3" xfId="0" applyFont="1" applyBorder="1" applyProtection="1">
      <alignment vertical="center"/>
      <protection locked="0"/>
    </xf>
    <xf numFmtId="0" fontId="5" fillId="0" borderId="0" xfId="0" applyFont="1" applyBorder="1" applyProtection="1">
      <alignment vertical="center"/>
      <protection locked="0"/>
    </xf>
    <xf numFmtId="0" fontId="0" fillId="17" borderId="0" xfId="0" applyFill="1" applyProtection="1">
      <alignment vertical="center"/>
      <protection locked="0"/>
    </xf>
    <xf numFmtId="0" fontId="21" fillId="0" borderId="0" xfId="0" applyFont="1" applyAlignment="1" applyProtection="1">
      <alignment horizontal="left" vertical="center"/>
      <protection locked="0"/>
    </xf>
    <xf numFmtId="0" fontId="6" fillId="0" borderId="0" xfId="0" applyFont="1" applyBorder="1" applyAlignment="1" applyProtection="1">
      <alignment vertical="center"/>
      <protection locked="0"/>
    </xf>
    <xf numFmtId="0" fontId="5" fillId="0" borderId="4" xfId="0" applyFont="1" applyBorder="1" applyProtection="1">
      <alignment vertical="center"/>
      <protection locked="0"/>
    </xf>
    <xf numFmtId="0" fontId="5" fillId="0" borderId="0" xfId="0" applyFont="1" applyFill="1" applyProtection="1">
      <alignment vertical="center"/>
      <protection locked="0"/>
    </xf>
    <xf numFmtId="0" fontId="0" fillId="0" borderId="0" xfId="0" applyFill="1" applyProtection="1">
      <alignment vertical="center"/>
      <protection locked="0"/>
    </xf>
    <xf numFmtId="0" fontId="0" fillId="0" borderId="0" xfId="0" applyBorder="1" applyAlignment="1" applyProtection="1">
      <alignment vertical="center"/>
      <protection locked="0"/>
    </xf>
    <xf numFmtId="0" fontId="9" fillId="2" borderId="1" xfId="1" applyFont="1" applyFill="1" applyBorder="1" applyAlignment="1" applyProtection="1">
      <alignment vertical="center" wrapText="1"/>
    </xf>
    <xf numFmtId="0" fontId="2" fillId="0" borderId="0" xfId="1" applyAlignment="1" applyProtection="1">
      <alignment vertical="center" textRotation="255" wrapText="1"/>
    </xf>
    <xf numFmtId="0" fontId="2" fillId="0" borderId="0" xfId="1" applyAlignment="1" applyProtection="1">
      <alignment vertical="center" wrapText="1"/>
    </xf>
    <xf numFmtId="0" fontId="9" fillId="2" borderId="30" xfId="1" applyFont="1" applyFill="1" applyBorder="1" applyAlignment="1" applyProtection="1">
      <alignment vertical="center" textRotation="255" wrapText="1"/>
    </xf>
    <xf numFmtId="0" fontId="9" fillId="2" borderId="31" xfId="1" applyFont="1" applyFill="1" applyBorder="1" applyAlignment="1" applyProtection="1">
      <alignment vertical="center" textRotation="255" wrapText="1"/>
    </xf>
    <xf numFmtId="0" fontId="17" fillId="2" borderId="31" xfId="1" applyFont="1" applyFill="1" applyBorder="1" applyAlignment="1" applyProtection="1">
      <alignment horizontal="center" vertical="center" textRotation="255" wrapText="1"/>
    </xf>
    <xf numFmtId="0" fontId="9" fillId="15" borderId="31" xfId="1" applyFont="1" applyFill="1" applyBorder="1" applyAlignment="1" applyProtection="1">
      <alignment vertical="center" textRotation="255" wrapText="1"/>
    </xf>
    <xf numFmtId="0" fontId="9" fillId="15" borderId="31" xfId="1" applyFont="1" applyFill="1" applyBorder="1" applyAlignment="1" applyProtection="1">
      <alignment horizontal="right" vertical="top" textRotation="255" wrapText="1"/>
    </xf>
    <xf numFmtId="0" fontId="17" fillId="2" borderId="31" xfId="1" applyFont="1" applyFill="1" applyBorder="1" applyAlignment="1">
      <alignment horizontal="center" vertical="center" textRotation="255" wrapText="1"/>
    </xf>
    <xf numFmtId="0" fontId="5" fillId="0" borderId="0" xfId="0" applyFont="1" applyAlignment="1">
      <alignment horizontal="left" vertical="top" wrapText="1"/>
    </xf>
    <xf numFmtId="0" fontId="5" fillId="0" borderId="2" xfId="0" applyFont="1" applyBorder="1">
      <alignment vertical="center"/>
    </xf>
    <xf numFmtId="49" fontId="5" fillId="0" borderId="2" xfId="0" applyNumberFormat="1" applyFont="1" applyBorder="1" applyAlignment="1">
      <alignment horizontal="center" vertical="center"/>
    </xf>
    <xf numFmtId="0" fontId="5" fillId="0" borderId="6"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8" xfId="0" applyFont="1" applyBorder="1" applyAlignment="1">
      <alignment horizontal="left" vertical="top"/>
    </xf>
    <xf numFmtId="0" fontId="5" fillId="0" borderId="4" xfId="0" applyFont="1" applyBorder="1" applyAlignment="1">
      <alignment horizontal="left" vertical="top"/>
    </xf>
    <xf numFmtId="0" fontId="5" fillId="0" borderId="9" xfId="0" applyFont="1" applyBorder="1" applyAlignment="1">
      <alignment horizontal="left" vertical="top"/>
    </xf>
    <xf numFmtId="0" fontId="5" fillId="0" borderId="2" xfId="0" applyFont="1" applyBorder="1" applyAlignment="1">
      <alignment horizontal="left" vertical="center" wrapText="1"/>
    </xf>
    <xf numFmtId="0" fontId="5" fillId="0" borderId="6"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vertical="top"/>
    </xf>
    <xf numFmtId="0" fontId="5" fillId="0" borderId="2" xfId="0" applyFont="1" applyBorder="1" applyAlignment="1">
      <alignment vertical="center" wrapText="1"/>
    </xf>
    <xf numFmtId="0" fontId="5" fillId="0" borderId="2" xfId="0" applyFont="1" applyBorder="1" applyAlignment="1">
      <alignment horizontal="left" vertical="top"/>
    </xf>
    <xf numFmtId="0" fontId="5" fillId="0" borderId="2" xfId="0" applyFont="1" applyBorder="1" applyAlignment="1">
      <alignment horizontal="left" vertical="center"/>
    </xf>
    <xf numFmtId="0" fontId="5" fillId="0" borderId="2" xfId="0" applyFont="1" applyBorder="1" applyAlignment="1">
      <alignment horizontal="left" vertical="top"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7" fillId="0" borderId="2" xfId="0" applyFont="1" applyBorder="1" applyAlignment="1">
      <alignment horizontal="left" vertical="top" wrapText="1"/>
    </xf>
    <xf numFmtId="0" fontId="5" fillId="0" borderId="0" xfId="0" applyFont="1" applyAlignment="1">
      <alignment horizontal="left" vertical="center" wrapText="1"/>
    </xf>
    <xf numFmtId="0" fontId="7" fillId="0" borderId="2" xfId="0" applyFont="1" applyBorder="1" applyAlignment="1">
      <alignment horizontal="center" vertical="top" wrapText="1"/>
    </xf>
    <xf numFmtId="0" fontId="5" fillId="0" borderId="2" xfId="0" applyFont="1" applyBorder="1" applyAlignment="1">
      <alignment horizontal="center" vertical="center"/>
    </xf>
    <xf numFmtId="181" fontId="5" fillId="0" borderId="0" xfId="0" applyNumberFormat="1" applyFont="1" applyAlignment="1" applyProtection="1">
      <alignment horizontal="center" vertical="center" shrinkToFit="1"/>
      <protection locked="0"/>
    </xf>
    <xf numFmtId="178" fontId="5" fillId="0" borderId="0" xfId="0" applyNumberFormat="1" applyFont="1" applyAlignment="1" applyProtection="1">
      <alignment horizontal="center" vertical="center" shrinkToFit="1"/>
      <protection locked="0"/>
    </xf>
    <xf numFmtId="0" fontId="5" fillId="0" borderId="0" xfId="0" applyFont="1" applyFill="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177" fontId="5" fillId="0" borderId="0" xfId="0" applyNumberFormat="1" applyFont="1" applyFill="1" applyAlignment="1" applyProtection="1">
      <alignment horizontal="center" vertical="center"/>
      <protection locked="0"/>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0" xfId="0" applyFont="1" applyAlignment="1" applyProtection="1">
      <alignment horizontal="left" vertical="center" wrapText="1"/>
      <protection locked="0"/>
    </xf>
    <xf numFmtId="0" fontId="5" fillId="0" borderId="0" xfId="0" applyFont="1" applyAlignment="1">
      <alignment horizontal="center" vertical="center"/>
    </xf>
    <xf numFmtId="0" fontId="5"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5" fillId="0" borderId="0" xfId="0" applyFont="1" applyFill="1" applyAlignment="1" applyProtection="1">
      <alignment horizontal="center" vertical="center" shrinkToFit="1"/>
      <protection locked="0"/>
    </xf>
    <xf numFmtId="0" fontId="5" fillId="0" borderId="0" xfId="0" applyNumberFormat="1" applyFont="1" applyFill="1" applyAlignment="1" applyProtection="1">
      <alignment horizontal="center" vertical="center" shrinkToFit="1"/>
      <protection locked="0"/>
    </xf>
    <xf numFmtId="176" fontId="5" fillId="0" borderId="0" xfId="0" applyNumberFormat="1" applyFont="1" applyAlignment="1" applyProtection="1">
      <alignment horizontal="center" vertical="center"/>
      <protection locked="0"/>
    </xf>
    <xf numFmtId="177" fontId="5" fillId="0" borderId="0" xfId="0" applyNumberFormat="1" applyFont="1" applyAlignment="1" applyProtection="1">
      <alignment horizontal="center" vertical="center"/>
      <protection locked="0"/>
    </xf>
    <xf numFmtId="0" fontId="5" fillId="4" borderId="0" xfId="0" applyFont="1" applyFill="1" applyAlignment="1">
      <alignment horizontal="left" vertical="center"/>
    </xf>
    <xf numFmtId="179" fontId="5" fillId="0" borderId="0" xfId="0" applyNumberFormat="1" applyFont="1" applyFill="1" applyAlignment="1" applyProtection="1">
      <alignment horizontal="center" vertical="center" shrinkToFit="1"/>
      <protection locked="0"/>
    </xf>
    <xf numFmtId="0" fontId="5" fillId="0" borderId="0" xfId="0" applyFont="1" applyAlignment="1" applyProtection="1">
      <alignment horizontal="center" vertical="center"/>
      <protection locked="0"/>
    </xf>
    <xf numFmtId="179" fontId="5" fillId="0" borderId="0" xfId="0" applyNumberFormat="1" applyFont="1" applyAlignment="1" applyProtection="1">
      <alignment horizontal="center" vertical="center" shrinkToFit="1"/>
      <protection locked="0"/>
    </xf>
    <xf numFmtId="178" fontId="5" fillId="0" borderId="0" xfId="0" applyNumberFormat="1" applyFont="1" applyFill="1" applyAlignment="1" applyProtection="1">
      <alignment horizontal="center" vertical="center" shrinkToFit="1"/>
      <protection locked="0"/>
    </xf>
    <xf numFmtId="0" fontId="5" fillId="0" borderId="0" xfId="0" applyNumberFormat="1" applyFont="1" applyAlignment="1" applyProtection="1">
      <alignment horizontal="center" vertical="center" shrinkToFit="1"/>
      <protection locked="0"/>
    </xf>
    <xf numFmtId="0" fontId="5" fillId="0" borderId="0" xfId="0" applyNumberFormat="1" applyFont="1" applyAlignment="1">
      <alignment horizontal="center"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21" fillId="0" borderId="0" xfId="0" applyFont="1" applyAlignment="1">
      <alignment horizontal="left" vertical="center"/>
    </xf>
    <xf numFmtId="177" fontId="5" fillId="0" borderId="0" xfId="0" applyNumberFormat="1" applyFont="1" applyFill="1" applyAlignment="1">
      <alignment horizontal="center" vertical="center"/>
    </xf>
    <xf numFmtId="0" fontId="9" fillId="2" borderId="31" xfId="1" applyFont="1" applyFill="1" applyBorder="1" applyAlignment="1" applyProtection="1">
      <alignment horizontal="center" vertical="center" textRotation="255" wrapText="1"/>
    </xf>
    <xf numFmtId="0" fontId="17" fillId="2" borderId="31" xfId="1" applyFont="1" applyFill="1" applyBorder="1" applyAlignment="1" applyProtection="1">
      <alignment horizontal="center" vertical="center" textRotation="255"/>
    </xf>
    <xf numFmtId="0" fontId="17" fillId="2" borderId="31" xfId="1" applyFont="1" applyFill="1" applyBorder="1" applyAlignment="1" applyProtection="1">
      <alignment horizontal="center" vertical="center" textRotation="255" wrapText="1"/>
    </xf>
    <xf numFmtId="0" fontId="9" fillId="2" borderId="5" xfId="1" applyFont="1" applyFill="1" applyBorder="1" applyAlignment="1" applyProtection="1">
      <alignment horizontal="center" vertical="center" textRotation="255" wrapText="1"/>
    </xf>
    <xf numFmtId="0" fontId="9" fillId="2" borderId="0" xfId="1" applyFont="1" applyFill="1" applyAlignment="1" applyProtection="1">
      <alignment horizontal="center" vertical="center" textRotation="255" wrapText="1"/>
    </xf>
    <xf numFmtId="0" fontId="17" fillId="2" borderId="8" xfId="1" applyFont="1" applyFill="1" applyBorder="1" applyAlignment="1" applyProtection="1">
      <alignment horizontal="center" vertical="center" textRotation="255" wrapText="1"/>
    </xf>
    <xf numFmtId="0" fontId="17" fillId="2" borderId="4" xfId="1" applyFont="1" applyFill="1" applyBorder="1" applyAlignment="1" applyProtection="1">
      <alignment horizontal="center" vertical="center" textRotation="255" wrapText="1"/>
    </xf>
    <xf numFmtId="0" fontId="17" fillId="2" borderId="9" xfId="1" applyFont="1" applyFill="1" applyBorder="1" applyAlignment="1" applyProtection="1">
      <alignment horizontal="center" vertical="center" textRotation="255" wrapText="1"/>
    </xf>
    <xf numFmtId="0" fontId="6" fillId="0" borderId="0" xfId="0" applyFont="1" applyAlignment="1">
      <alignment horizontal="center" vertical="center"/>
    </xf>
    <xf numFmtId="0" fontId="0" fillId="0" borderId="0" xfId="0"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149">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AL$72" lockText="1" noThreeD="1"/>
</file>

<file path=xl/ctrlProps/ctrlProp10.xml><?xml version="1.0" encoding="utf-8"?>
<formControlPr xmlns="http://schemas.microsoft.com/office/spreadsheetml/2009/9/main" objectType="CheckBox" fmlaLink="$AL$78" lockText="1" noThreeD="1"/>
</file>

<file path=xl/ctrlProps/ctrlProp100.xml><?xml version="1.0" encoding="utf-8"?>
<formControlPr xmlns="http://schemas.microsoft.com/office/spreadsheetml/2009/9/main" objectType="CheckBox" fmlaLink="$AL$78"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AL$76"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AM$76"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AL$77"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AL$78"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AM$78"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AM$4"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fmlaLink="$AN$4"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fmlaLink="$AO$4"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fmlaLink="$AP$4"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M$78" lockText="1" noThreeD="1"/>
</file>

<file path=xl/ctrlProps/ctrlProp110.xml><?xml version="1.0" encoding="utf-8"?>
<formControlPr xmlns="http://schemas.microsoft.com/office/spreadsheetml/2009/9/main" objectType="CheckBox" fmlaLink="$AM$14"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fmlaLink="$AM$15"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fmlaLink="$AM$16"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fmlaLink="$AM$17"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AM$18"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fmlaLink="$AM$19"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fmlaLink="$AM$20"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fmlaLink="$AM$21"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AM$22"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fmlaLink="$AM$23"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L$83" lockText="1" noThreeD="1"/>
</file>

<file path=xl/ctrlProps/ctrlProp120.xml><?xml version="1.0" encoding="utf-8"?>
<formControlPr xmlns="http://schemas.microsoft.com/office/spreadsheetml/2009/9/main" objectType="CheckBox" fmlaLink="$AM$24"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fmlaLink="$AM$25"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fmlaLink="$AM$58" lockText="1" noThreeD="1"/>
</file>

<file path=xl/ctrlProps/ctrlProp1215.xml><?xml version="1.0" encoding="utf-8"?>
<formControlPr xmlns="http://schemas.microsoft.com/office/spreadsheetml/2009/9/main" objectType="CheckBox" fmlaLink="$AN$58" lockText="1" noThreeD="1"/>
</file>

<file path=xl/ctrlProps/ctrlProp1216.xml><?xml version="1.0" encoding="utf-8"?>
<formControlPr xmlns="http://schemas.microsoft.com/office/spreadsheetml/2009/9/main" objectType="CheckBox" fmlaLink="$AO$58" lockText="1" noThreeD="1"/>
</file>

<file path=xl/ctrlProps/ctrlProp1217.xml><?xml version="1.0" encoding="utf-8"?>
<formControlPr xmlns="http://schemas.microsoft.com/office/spreadsheetml/2009/9/main" objectType="CheckBox" fmlaLink="$CD$14" lockText="1" noThreeD="1"/>
</file>

<file path=xl/ctrlProps/ctrlProp1218.xml><?xml version="1.0" encoding="utf-8"?>
<formControlPr xmlns="http://schemas.microsoft.com/office/spreadsheetml/2009/9/main" objectType="CheckBox" fmlaLink="$CD$15" lockText="1" noThreeD="1"/>
</file>

<file path=xl/ctrlProps/ctrlProp1219.xml><?xml version="1.0" encoding="utf-8"?>
<formControlPr xmlns="http://schemas.microsoft.com/office/spreadsheetml/2009/9/main" objectType="CheckBox" fmlaLink="$CD$16" lockText="1" noThreeD="1"/>
</file>

<file path=xl/ctrlProps/ctrlProp122.xml><?xml version="1.0" encoding="utf-8"?>
<formControlPr xmlns="http://schemas.microsoft.com/office/spreadsheetml/2009/9/main" objectType="CheckBox" fmlaLink="$AM$26" lockText="1" noThreeD="1"/>
</file>

<file path=xl/ctrlProps/ctrlProp1220.xml><?xml version="1.0" encoding="utf-8"?>
<formControlPr xmlns="http://schemas.microsoft.com/office/spreadsheetml/2009/9/main" objectType="CheckBox" fmlaLink="$CD$17" lockText="1" noThreeD="1"/>
</file>

<file path=xl/ctrlProps/ctrlProp1221.xml><?xml version="1.0" encoding="utf-8"?>
<formControlPr xmlns="http://schemas.microsoft.com/office/spreadsheetml/2009/9/main" objectType="CheckBox" fmlaLink="$CD$18" lockText="1" noThreeD="1"/>
</file>

<file path=xl/ctrlProps/ctrlProp1222.xml><?xml version="1.0" encoding="utf-8"?>
<formControlPr xmlns="http://schemas.microsoft.com/office/spreadsheetml/2009/9/main" objectType="CheckBox" fmlaLink="$CD$19" lockText="1" noThreeD="1"/>
</file>

<file path=xl/ctrlProps/ctrlProp1223.xml><?xml version="1.0" encoding="utf-8"?>
<formControlPr xmlns="http://schemas.microsoft.com/office/spreadsheetml/2009/9/main" objectType="CheckBox" fmlaLink="$CD$20" lockText="1" noThreeD="1"/>
</file>

<file path=xl/ctrlProps/ctrlProp1224.xml><?xml version="1.0" encoding="utf-8"?>
<formControlPr xmlns="http://schemas.microsoft.com/office/spreadsheetml/2009/9/main" objectType="CheckBox" fmlaLink="$CD$21" lockText="1" noThreeD="1"/>
</file>

<file path=xl/ctrlProps/ctrlProp1225.xml><?xml version="1.0" encoding="utf-8"?>
<formControlPr xmlns="http://schemas.microsoft.com/office/spreadsheetml/2009/9/main" objectType="CheckBox" fmlaLink="$CD$22" lockText="1" noThreeD="1"/>
</file>

<file path=xl/ctrlProps/ctrlProp1226.xml><?xml version="1.0" encoding="utf-8"?>
<formControlPr xmlns="http://schemas.microsoft.com/office/spreadsheetml/2009/9/main" objectType="CheckBox" fmlaLink="$CD$23" lockText="1" noThreeD="1"/>
</file>

<file path=xl/ctrlProps/ctrlProp1227.xml><?xml version="1.0" encoding="utf-8"?>
<formControlPr xmlns="http://schemas.microsoft.com/office/spreadsheetml/2009/9/main" objectType="CheckBox" fmlaLink="$CD$24" lockText="1" noThreeD="1"/>
</file>

<file path=xl/ctrlProps/ctrlProp1228.xml><?xml version="1.0" encoding="utf-8"?>
<formControlPr xmlns="http://schemas.microsoft.com/office/spreadsheetml/2009/9/main" objectType="CheckBox" fmlaLink="$CD$25" lockText="1" noThreeD="1"/>
</file>

<file path=xl/ctrlProps/ctrlProp1229.xml><?xml version="1.0" encoding="utf-8"?>
<formControlPr xmlns="http://schemas.microsoft.com/office/spreadsheetml/2009/9/main" objectType="CheckBox" fmlaLink="$CD$26" lockText="1" noThreeD="1"/>
</file>

<file path=xl/ctrlProps/ctrlProp123.xml><?xml version="1.0" encoding="utf-8"?>
<formControlPr xmlns="http://schemas.microsoft.com/office/spreadsheetml/2009/9/main" objectType="CheckBox" fmlaLink="$AM$27" lockText="1" noThreeD="1"/>
</file>

<file path=xl/ctrlProps/ctrlProp1230.xml><?xml version="1.0" encoding="utf-8"?>
<formControlPr xmlns="http://schemas.microsoft.com/office/spreadsheetml/2009/9/main" objectType="CheckBox" fmlaLink="$CD$27" lockText="1" noThreeD="1"/>
</file>

<file path=xl/ctrlProps/ctrlProp1231.xml><?xml version="1.0" encoding="utf-8"?>
<formControlPr xmlns="http://schemas.microsoft.com/office/spreadsheetml/2009/9/main" objectType="CheckBox" fmlaLink="$CE$14" lockText="1" noThreeD="1"/>
</file>

<file path=xl/ctrlProps/ctrlProp1232.xml><?xml version="1.0" encoding="utf-8"?>
<formControlPr xmlns="http://schemas.microsoft.com/office/spreadsheetml/2009/9/main" objectType="CheckBox" fmlaLink="$CE$15" lockText="1" noThreeD="1"/>
</file>

<file path=xl/ctrlProps/ctrlProp1233.xml><?xml version="1.0" encoding="utf-8"?>
<formControlPr xmlns="http://schemas.microsoft.com/office/spreadsheetml/2009/9/main" objectType="CheckBox" fmlaLink="$CE$16" lockText="1" noThreeD="1"/>
</file>

<file path=xl/ctrlProps/ctrlProp1234.xml><?xml version="1.0" encoding="utf-8"?>
<formControlPr xmlns="http://schemas.microsoft.com/office/spreadsheetml/2009/9/main" objectType="CheckBox" fmlaLink="$CE$17" lockText="1" noThreeD="1"/>
</file>

<file path=xl/ctrlProps/ctrlProp1235.xml><?xml version="1.0" encoding="utf-8"?>
<formControlPr xmlns="http://schemas.microsoft.com/office/spreadsheetml/2009/9/main" objectType="CheckBox" fmlaLink="$CE$18" lockText="1" noThreeD="1"/>
</file>

<file path=xl/ctrlProps/ctrlProp1236.xml><?xml version="1.0" encoding="utf-8"?>
<formControlPr xmlns="http://schemas.microsoft.com/office/spreadsheetml/2009/9/main" objectType="CheckBox" fmlaLink="$CE$19" lockText="1" noThreeD="1"/>
</file>

<file path=xl/ctrlProps/ctrlProp1237.xml><?xml version="1.0" encoding="utf-8"?>
<formControlPr xmlns="http://schemas.microsoft.com/office/spreadsheetml/2009/9/main" objectType="CheckBox" fmlaLink="$CE$20" lockText="1" noThreeD="1"/>
</file>

<file path=xl/ctrlProps/ctrlProp1238.xml><?xml version="1.0" encoding="utf-8"?>
<formControlPr xmlns="http://schemas.microsoft.com/office/spreadsheetml/2009/9/main" objectType="CheckBox" fmlaLink="$CE$21" lockText="1" noThreeD="1"/>
</file>

<file path=xl/ctrlProps/ctrlProp1239.xml><?xml version="1.0" encoding="utf-8"?>
<formControlPr xmlns="http://schemas.microsoft.com/office/spreadsheetml/2009/9/main" objectType="CheckBox" fmlaLink="$CE$22" lockText="1" noThreeD="1"/>
</file>

<file path=xl/ctrlProps/ctrlProp124.xml><?xml version="1.0" encoding="utf-8"?>
<formControlPr xmlns="http://schemas.microsoft.com/office/spreadsheetml/2009/9/main" objectType="CheckBox" fmlaLink="$AN$14" lockText="1" noThreeD="1"/>
</file>

<file path=xl/ctrlProps/ctrlProp1240.xml><?xml version="1.0" encoding="utf-8"?>
<formControlPr xmlns="http://schemas.microsoft.com/office/spreadsheetml/2009/9/main" objectType="CheckBox" fmlaLink="$CE$23" lockText="1" noThreeD="1"/>
</file>

<file path=xl/ctrlProps/ctrlProp1241.xml><?xml version="1.0" encoding="utf-8"?>
<formControlPr xmlns="http://schemas.microsoft.com/office/spreadsheetml/2009/9/main" objectType="CheckBox" fmlaLink="$CE$24" lockText="1" noThreeD="1"/>
</file>

<file path=xl/ctrlProps/ctrlProp1242.xml><?xml version="1.0" encoding="utf-8"?>
<formControlPr xmlns="http://schemas.microsoft.com/office/spreadsheetml/2009/9/main" objectType="CheckBox" fmlaLink="$CE$25" lockText="1" noThreeD="1"/>
</file>

<file path=xl/ctrlProps/ctrlProp1243.xml><?xml version="1.0" encoding="utf-8"?>
<formControlPr xmlns="http://schemas.microsoft.com/office/spreadsheetml/2009/9/main" objectType="CheckBox" fmlaLink="$CE$26" lockText="1" noThreeD="1"/>
</file>

<file path=xl/ctrlProps/ctrlProp1244.xml><?xml version="1.0" encoding="utf-8"?>
<formControlPr xmlns="http://schemas.microsoft.com/office/spreadsheetml/2009/9/main" objectType="CheckBox" fmlaLink="$CE$27" lockText="1" noThreeD="1"/>
</file>

<file path=xl/ctrlProps/ctrlProp1245.xml><?xml version="1.0" encoding="utf-8"?>
<formControlPr xmlns="http://schemas.microsoft.com/office/spreadsheetml/2009/9/main" objectType="CheckBox" fmlaLink="$CF$14" lockText="1" noThreeD="1"/>
</file>

<file path=xl/ctrlProps/ctrlProp1246.xml><?xml version="1.0" encoding="utf-8"?>
<formControlPr xmlns="http://schemas.microsoft.com/office/spreadsheetml/2009/9/main" objectType="CheckBox" fmlaLink="$CF$15" lockText="1" noThreeD="1"/>
</file>

<file path=xl/ctrlProps/ctrlProp1247.xml><?xml version="1.0" encoding="utf-8"?>
<formControlPr xmlns="http://schemas.microsoft.com/office/spreadsheetml/2009/9/main" objectType="CheckBox" fmlaLink="$CF$16" lockText="1" noThreeD="1"/>
</file>

<file path=xl/ctrlProps/ctrlProp1248.xml><?xml version="1.0" encoding="utf-8"?>
<formControlPr xmlns="http://schemas.microsoft.com/office/spreadsheetml/2009/9/main" objectType="CheckBox" fmlaLink="$CF$17" lockText="1" noThreeD="1"/>
</file>

<file path=xl/ctrlProps/ctrlProp1249.xml><?xml version="1.0" encoding="utf-8"?>
<formControlPr xmlns="http://schemas.microsoft.com/office/spreadsheetml/2009/9/main" objectType="CheckBox" fmlaLink="$CF$18" lockText="1" noThreeD="1"/>
</file>

<file path=xl/ctrlProps/ctrlProp125.xml><?xml version="1.0" encoding="utf-8"?>
<formControlPr xmlns="http://schemas.microsoft.com/office/spreadsheetml/2009/9/main" objectType="CheckBox" fmlaLink="$AN$15" lockText="1" noThreeD="1"/>
</file>

<file path=xl/ctrlProps/ctrlProp1250.xml><?xml version="1.0" encoding="utf-8"?>
<formControlPr xmlns="http://schemas.microsoft.com/office/spreadsheetml/2009/9/main" objectType="CheckBox" fmlaLink="$CF$19" lockText="1" noThreeD="1"/>
</file>

<file path=xl/ctrlProps/ctrlProp1251.xml><?xml version="1.0" encoding="utf-8"?>
<formControlPr xmlns="http://schemas.microsoft.com/office/spreadsheetml/2009/9/main" objectType="CheckBox" fmlaLink="$CF$20" lockText="1" noThreeD="1"/>
</file>

<file path=xl/ctrlProps/ctrlProp1252.xml><?xml version="1.0" encoding="utf-8"?>
<formControlPr xmlns="http://schemas.microsoft.com/office/spreadsheetml/2009/9/main" objectType="CheckBox" fmlaLink="$CF$21" lockText="1" noThreeD="1"/>
</file>

<file path=xl/ctrlProps/ctrlProp1253.xml><?xml version="1.0" encoding="utf-8"?>
<formControlPr xmlns="http://schemas.microsoft.com/office/spreadsheetml/2009/9/main" objectType="CheckBox" fmlaLink="$CF$22" lockText="1" noThreeD="1"/>
</file>

<file path=xl/ctrlProps/ctrlProp1254.xml><?xml version="1.0" encoding="utf-8"?>
<formControlPr xmlns="http://schemas.microsoft.com/office/spreadsheetml/2009/9/main" objectType="CheckBox" fmlaLink="$CF$23" lockText="1" noThreeD="1"/>
</file>

<file path=xl/ctrlProps/ctrlProp1255.xml><?xml version="1.0" encoding="utf-8"?>
<formControlPr xmlns="http://schemas.microsoft.com/office/spreadsheetml/2009/9/main" objectType="CheckBox" fmlaLink="$CF$24" lockText="1" noThreeD="1"/>
</file>

<file path=xl/ctrlProps/ctrlProp1256.xml><?xml version="1.0" encoding="utf-8"?>
<formControlPr xmlns="http://schemas.microsoft.com/office/spreadsheetml/2009/9/main" objectType="CheckBox" fmlaLink="$CF$25" lockText="1" noThreeD="1"/>
</file>

<file path=xl/ctrlProps/ctrlProp1257.xml><?xml version="1.0" encoding="utf-8"?>
<formControlPr xmlns="http://schemas.microsoft.com/office/spreadsheetml/2009/9/main" objectType="CheckBox" fmlaLink="$CF$26" lockText="1" noThreeD="1"/>
</file>

<file path=xl/ctrlProps/ctrlProp1258.xml><?xml version="1.0" encoding="utf-8"?>
<formControlPr xmlns="http://schemas.microsoft.com/office/spreadsheetml/2009/9/main" objectType="CheckBox" fmlaLink="$CF$27" lockText="1" noThreeD="1"/>
</file>

<file path=xl/ctrlProps/ctrlProp126.xml><?xml version="1.0" encoding="utf-8"?>
<formControlPr xmlns="http://schemas.microsoft.com/office/spreadsheetml/2009/9/main" objectType="CheckBox" fmlaLink="$AN$16" lockText="1" noThreeD="1"/>
</file>

<file path=xl/ctrlProps/ctrlProp127.xml><?xml version="1.0" encoding="utf-8"?>
<formControlPr xmlns="http://schemas.microsoft.com/office/spreadsheetml/2009/9/main" objectType="CheckBox" fmlaLink="$AN$17" lockText="1" noThreeD="1"/>
</file>

<file path=xl/ctrlProps/ctrlProp128.xml><?xml version="1.0" encoding="utf-8"?>
<formControlPr xmlns="http://schemas.microsoft.com/office/spreadsheetml/2009/9/main" objectType="CheckBox" fmlaLink="$AN$18" lockText="1" noThreeD="1"/>
</file>

<file path=xl/ctrlProps/ctrlProp129.xml><?xml version="1.0" encoding="utf-8"?>
<formControlPr xmlns="http://schemas.microsoft.com/office/spreadsheetml/2009/9/main" objectType="CheckBox" fmlaLink="$AN$19" lockText="1" noThreeD="1"/>
</file>

<file path=xl/ctrlProps/ctrlProp13.xml><?xml version="1.0" encoding="utf-8"?>
<formControlPr xmlns="http://schemas.microsoft.com/office/spreadsheetml/2009/9/main" objectType="CheckBox" fmlaLink="$AM$83" lockText="1" noThreeD="1"/>
</file>

<file path=xl/ctrlProps/ctrlProp130.xml><?xml version="1.0" encoding="utf-8"?>
<formControlPr xmlns="http://schemas.microsoft.com/office/spreadsheetml/2009/9/main" objectType="CheckBox" fmlaLink="$AN$20" lockText="1" noThreeD="1"/>
</file>

<file path=xl/ctrlProps/ctrlProp131.xml><?xml version="1.0" encoding="utf-8"?>
<formControlPr xmlns="http://schemas.microsoft.com/office/spreadsheetml/2009/9/main" objectType="CheckBox" fmlaLink="$AN$21" lockText="1" noThreeD="1"/>
</file>

<file path=xl/ctrlProps/ctrlProp132.xml><?xml version="1.0" encoding="utf-8"?>
<formControlPr xmlns="http://schemas.microsoft.com/office/spreadsheetml/2009/9/main" objectType="CheckBox" fmlaLink="$AN$22" lockText="1" noThreeD="1"/>
</file>

<file path=xl/ctrlProps/ctrlProp133.xml><?xml version="1.0" encoding="utf-8"?>
<formControlPr xmlns="http://schemas.microsoft.com/office/spreadsheetml/2009/9/main" objectType="CheckBox" fmlaLink="$AN$23" lockText="1" noThreeD="1"/>
</file>

<file path=xl/ctrlProps/ctrlProp134.xml><?xml version="1.0" encoding="utf-8"?>
<formControlPr xmlns="http://schemas.microsoft.com/office/spreadsheetml/2009/9/main" objectType="CheckBox" fmlaLink="$AN$24" lockText="1" noThreeD="1"/>
</file>

<file path=xl/ctrlProps/ctrlProp135.xml><?xml version="1.0" encoding="utf-8"?>
<formControlPr xmlns="http://schemas.microsoft.com/office/spreadsheetml/2009/9/main" objectType="CheckBox" fmlaLink="$AN$25" lockText="1" noThreeD="1"/>
</file>

<file path=xl/ctrlProps/ctrlProp136.xml><?xml version="1.0" encoding="utf-8"?>
<formControlPr xmlns="http://schemas.microsoft.com/office/spreadsheetml/2009/9/main" objectType="CheckBox" fmlaLink="$AN$26" lockText="1" noThreeD="1"/>
</file>

<file path=xl/ctrlProps/ctrlProp137.xml><?xml version="1.0" encoding="utf-8"?>
<formControlPr xmlns="http://schemas.microsoft.com/office/spreadsheetml/2009/9/main" objectType="CheckBox" fmlaLink="$AN$27" lockText="1" noThreeD="1"/>
</file>

<file path=xl/ctrlProps/ctrlProp138.xml><?xml version="1.0" encoding="utf-8"?>
<formControlPr xmlns="http://schemas.microsoft.com/office/spreadsheetml/2009/9/main" objectType="CheckBox" fmlaLink="AO14" lockText="1" noThreeD="1"/>
</file>

<file path=xl/ctrlProps/ctrlProp139.xml><?xml version="1.0" encoding="utf-8"?>
<formControlPr xmlns="http://schemas.microsoft.com/office/spreadsheetml/2009/9/main" objectType="CheckBox" fmlaLink="$AO$15" lockText="1" noThreeD="1"/>
</file>

<file path=xl/ctrlProps/ctrlProp14.xml><?xml version="1.0" encoding="utf-8"?>
<formControlPr xmlns="http://schemas.microsoft.com/office/spreadsheetml/2009/9/main" objectType="CheckBox" fmlaLink="$AL$84" lockText="1" noThreeD="1"/>
</file>

<file path=xl/ctrlProps/ctrlProp140.xml><?xml version="1.0" encoding="utf-8"?>
<formControlPr xmlns="http://schemas.microsoft.com/office/spreadsheetml/2009/9/main" objectType="CheckBox" fmlaLink="$AO$16" lockText="1" noThreeD="1"/>
</file>

<file path=xl/ctrlProps/ctrlProp141.xml><?xml version="1.0" encoding="utf-8"?>
<formControlPr xmlns="http://schemas.microsoft.com/office/spreadsheetml/2009/9/main" objectType="CheckBox" fmlaLink="$AO$17" lockText="1" noThreeD="1"/>
</file>

<file path=xl/ctrlProps/ctrlProp142.xml><?xml version="1.0" encoding="utf-8"?>
<formControlPr xmlns="http://schemas.microsoft.com/office/spreadsheetml/2009/9/main" objectType="CheckBox" fmlaLink="$AO$18" lockText="1" noThreeD="1"/>
</file>

<file path=xl/ctrlProps/ctrlProp143.xml><?xml version="1.0" encoding="utf-8"?>
<formControlPr xmlns="http://schemas.microsoft.com/office/spreadsheetml/2009/9/main" objectType="CheckBox" fmlaLink="$AO$19" lockText="1" noThreeD="1"/>
</file>

<file path=xl/ctrlProps/ctrlProp144.xml><?xml version="1.0" encoding="utf-8"?>
<formControlPr xmlns="http://schemas.microsoft.com/office/spreadsheetml/2009/9/main" objectType="CheckBox" fmlaLink="$AO$20" lockText="1" noThreeD="1"/>
</file>

<file path=xl/ctrlProps/ctrlProp145.xml><?xml version="1.0" encoding="utf-8"?>
<formControlPr xmlns="http://schemas.microsoft.com/office/spreadsheetml/2009/9/main" objectType="CheckBox" fmlaLink="$AO$21" lockText="1" noThreeD="1"/>
</file>

<file path=xl/ctrlProps/ctrlProp146.xml><?xml version="1.0" encoding="utf-8"?>
<formControlPr xmlns="http://schemas.microsoft.com/office/spreadsheetml/2009/9/main" objectType="CheckBox" fmlaLink="$AO$22" lockText="1" noThreeD="1"/>
</file>

<file path=xl/ctrlProps/ctrlProp147.xml><?xml version="1.0" encoding="utf-8"?>
<formControlPr xmlns="http://schemas.microsoft.com/office/spreadsheetml/2009/9/main" objectType="CheckBox" fmlaLink="$AO$23" lockText="1" noThreeD="1"/>
</file>

<file path=xl/ctrlProps/ctrlProp148.xml><?xml version="1.0" encoding="utf-8"?>
<formControlPr xmlns="http://schemas.microsoft.com/office/spreadsheetml/2009/9/main" objectType="CheckBox" fmlaLink="$AO$24" lockText="1" noThreeD="1"/>
</file>

<file path=xl/ctrlProps/ctrlProp149.xml><?xml version="1.0" encoding="utf-8"?>
<formControlPr xmlns="http://schemas.microsoft.com/office/spreadsheetml/2009/9/main" objectType="CheckBox" fmlaLink="$AO$25" lockText="1" noThreeD="1"/>
</file>

<file path=xl/ctrlProps/ctrlProp15.xml><?xml version="1.0" encoding="utf-8"?>
<formControlPr xmlns="http://schemas.microsoft.com/office/spreadsheetml/2009/9/main" objectType="CheckBox" fmlaLink="$AM$84" lockText="1" noThreeD="1"/>
</file>

<file path=xl/ctrlProps/ctrlProp150.xml><?xml version="1.0" encoding="utf-8"?>
<formControlPr xmlns="http://schemas.microsoft.com/office/spreadsheetml/2009/9/main" objectType="CheckBox" fmlaLink="$AO$26" lockText="1" noThreeD="1"/>
</file>

<file path=xl/ctrlProps/ctrlProp151.xml><?xml version="1.0" encoding="utf-8"?>
<formControlPr xmlns="http://schemas.microsoft.com/office/spreadsheetml/2009/9/main" objectType="CheckBox" fmlaLink="$AO$27" lockText="1" noThreeD="1"/>
</file>

<file path=xl/ctrlProps/ctrlProp152.xml><?xml version="1.0" encoding="utf-8"?>
<formControlPr xmlns="http://schemas.microsoft.com/office/spreadsheetml/2009/9/main" objectType="CheckBox" fmlaLink="$AM$41" lockText="1" noThreeD="1"/>
</file>

<file path=xl/ctrlProps/ctrlProp153.xml><?xml version="1.0" encoding="utf-8"?>
<formControlPr xmlns="http://schemas.microsoft.com/office/spreadsheetml/2009/9/main" objectType="CheckBox" fmlaLink="$AN$41" lockText="1" noThreeD="1"/>
</file>

<file path=xl/ctrlProps/ctrlProp154.xml><?xml version="1.0" encoding="utf-8"?>
<formControlPr xmlns="http://schemas.microsoft.com/office/spreadsheetml/2009/9/main" objectType="CheckBox" fmlaLink="$AO$41" lockText="1" noThreeD="1"/>
</file>

<file path=xl/ctrlProps/ctrlProp155.xml><?xml version="1.0" encoding="utf-8"?>
<formControlPr xmlns="http://schemas.microsoft.com/office/spreadsheetml/2009/9/main" objectType="CheckBox" fmlaLink="$AN$42" lockText="1" noThreeD="1"/>
</file>

<file path=xl/ctrlProps/ctrlProp156.xml><?xml version="1.0" encoding="utf-8"?>
<formControlPr xmlns="http://schemas.microsoft.com/office/spreadsheetml/2009/9/main" objectType="CheckBox" fmlaLink="$AO$42" lockText="1" noThreeD="1"/>
</file>

<file path=xl/ctrlProps/ctrlProp157.xml><?xml version="1.0" encoding="utf-8"?>
<formControlPr xmlns="http://schemas.microsoft.com/office/spreadsheetml/2009/9/main" objectType="CheckBox" fmlaLink="$AM$43" lockText="1" noThreeD="1"/>
</file>

<file path=xl/ctrlProps/ctrlProp158.xml><?xml version="1.0" encoding="utf-8"?>
<formControlPr xmlns="http://schemas.microsoft.com/office/spreadsheetml/2009/9/main" objectType="CheckBox" fmlaLink="$AN$43" lockText="1" noThreeD="1"/>
</file>

<file path=xl/ctrlProps/ctrlProp159.xml><?xml version="1.0" encoding="utf-8"?>
<formControlPr xmlns="http://schemas.microsoft.com/office/spreadsheetml/2009/9/main" objectType="CheckBox" fmlaLink="$AO$43" lockText="1" noThreeD="1"/>
</file>

<file path=xl/ctrlProps/ctrlProp16.xml><?xml version="1.0" encoding="utf-8"?>
<formControlPr xmlns="http://schemas.microsoft.com/office/spreadsheetml/2009/9/main" objectType="CheckBox" fmlaLink="$AL$85" lockText="1" noThreeD="1"/>
</file>

<file path=xl/ctrlProps/ctrlProp160.xml><?xml version="1.0" encoding="utf-8"?>
<formControlPr xmlns="http://schemas.microsoft.com/office/spreadsheetml/2009/9/main" objectType="CheckBox" fmlaLink="$AM$44" lockText="1" noThreeD="1"/>
</file>

<file path=xl/ctrlProps/ctrlProp161.xml><?xml version="1.0" encoding="utf-8"?>
<formControlPr xmlns="http://schemas.microsoft.com/office/spreadsheetml/2009/9/main" objectType="CheckBox" fmlaLink="$AN$44" lockText="1" noThreeD="1"/>
</file>

<file path=xl/ctrlProps/ctrlProp162.xml><?xml version="1.0" encoding="utf-8"?>
<formControlPr xmlns="http://schemas.microsoft.com/office/spreadsheetml/2009/9/main" objectType="CheckBox" fmlaLink="$AM$45" lockText="1" noThreeD="1"/>
</file>

<file path=xl/ctrlProps/ctrlProp163.xml><?xml version="1.0" encoding="utf-8"?>
<formControlPr xmlns="http://schemas.microsoft.com/office/spreadsheetml/2009/9/main" objectType="CheckBox" fmlaLink="$AN$45" lockText="1" noThreeD="1"/>
</file>

<file path=xl/ctrlProps/ctrlProp164.xml><?xml version="1.0" encoding="utf-8"?>
<formControlPr xmlns="http://schemas.microsoft.com/office/spreadsheetml/2009/9/main" objectType="CheckBox" fmlaLink="$AO$45" lockText="1" noThreeD="1"/>
</file>

<file path=xl/ctrlProps/ctrlProp165.xml><?xml version="1.0" encoding="utf-8"?>
<formControlPr xmlns="http://schemas.microsoft.com/office/spreadsheetml/2009/9/main" objectType="CheckBox" fmlaLink="$AM$46" lockText="1" noThreeD="1"/>
</file>

<file path=xl/ctrlProps/ctrlProp166.xml><?xml version="1.0" encoding="utf-8"?>
<formControlPr xmlns="http://schemas.microsoft.com/office/spreadsheetml/2009/9/main" objectType="CheckBox" fmlaLink="$AN$46" lockText="1" noThreeD="1"/>
</file>

<file path=xl/ctrlProps/ctrlProp167.xml><?xml version="1.0" encoding="utf-8"?>
<formControlPr xmlns="http://schemas.microsoft.com/office/spreadsheetml/2009/9/main" objectType="CheckBox" fmlaLink="$AO$46" lockText="1" noThreeD="1"/>
</file>

<file path=xl/ctrlProps/ctrlProp168.xml><?xml version="1.0" encoding="utf-8"?>
<formControlPr xmlns="http://schemas.microsoft.com/office/spreadsheetml/2009/9/main" objectType="CheckBox" fmlaLink="$AM$47" lockText="1" noThreeD="1"/>
</file>

<file path=xl/ctrlProps/ctrlProp169.xml><?xml version="1.0" encoding="utf-8"?>
<formControlPr xmlns="http://schemas.microsoft.com/office/spreadsheetml/2009/9/main" objectType="CheckBox" fmlaLink="$AN$47" lockText="1" noThreeD="1"/>
</file>

<file path=xl/ctrlProps/ctrlProp17.xml><?xml version="1.0" encoding="utf-8"?>
<formControlPr xmlns="http://schemas.microsoft.com/office/spreadsheetml/2009/9/main" objectType="CheckBox" fmlaLink="$AL$88" lockText="1" noThreeD="1"/>
</file>

<file path=xl/ctrlProps/ctrlProp170.xml><?xml version="1.0" encoding="utf-8"?>
<formControlPr xmlns="http://schemas.microsoft.com/office/spreadsheetml/2009/9/main" objectType="CheckBox" fmlaLink="$AO$47" lockText="1" noThreeD="1"/>
</file>

<file path=xl/ctrlProps/ctrlProp171.xml><?xml version="1.0" encoding="utf-8"?>
<formControlPr xmlns="http://schemas.microsoft.com/office/spreadsheetml/2009/9/main" objectType="CheckBox" fmlaLink="$AM$48" lockText="1" noThreeD="1"/>
</file>

<file path=xl/ctrlProps/ctrlProp172.xml><?xml version="1.0" encoding="utf-8"?>
<formControlPr xmlns="http://schemas.microsoft.com/office/spreadsheetml/2009/9/main" objectType="CheckBox" fmlaLink="$AN$48" lockText="1" noThreeD="1"/>
</file>

<file path=xl/ctrlProps/ctrlProp173.xml><?xml version="1.0" encoding="utf-8"?>
<formControlPr xmlns="http://schemas.microsoft.com/office/spreadsheetml/2009/9/main" objectType="CheckBox" fmlaLink="$AO$48" lockText="1" noThreeD="1"/>
</file>

<file path=xl/ctrlProps/ctrlProp174.xml><?xml version="1.0" encoding="utf-8"?>
<formControlPr xmlns="http://schemas.microsoft.com/office/spreadsheetml/2009/9/main" objectType="CheckBox" fmlaLink="$AP$48" lockText="1" noThreeD="1"/>
</file>

<file path=xl/ctrlProps/ctrlProp175.xml><?xml version="1.0" encoding="utf-8"?>
<formControlPr xmlns="http://schemas.microsoft.com/office/spreadsheetml/2009/9/main" objectType="CheckBox" fmlaLink="$AM$54" lockText="1" noThreeD="1"/>
</file>

<file path=xl/ctrlProps/ctrlProp176.xml><?xml version="1.0" encoding="utf-8"?>
<formControlPr xmlns="http://schemas.microsoft.com/office/spreadsheetml/2009/9/main" objectType="CheckBox" fmlaLink="$AN$54" lockText="1" noThreeD="1"/>
</file>

<file path=xl/ctrlProps/ctrlProp177.xml><?xml version="1.0" encoding="utf-8"?>
<formControlPr xmlns="http://schemas.microsoft.com/office/spreadsheetml/2009/9/main" objectType="CheckBox" fmlaLink="$AO$54" lockText="1" noThreeD="1"/>
</file>

<file path=xl/ctrlProps/ctrlProp178.xml><?xml version="1.0" encoding="utf-8"?>
<formControlPr xmlns="http://schemas.microsoft.com/office/spreadsheetml/2009/9/main" objectType="CheckBox" fmlaLink="$AN$55" lockText="1" noThreeD="1"/>
</file>

<file path=xl/ctrlProps/ctrlProp179.xml><?xml version="1.0" encoding="utf-8"?>
<formControlPr xmlns="http://schemas.microsoft.com/office/spreadsheetml/2009/9/main" objectType="CheckBox" fmlaLink="$AO$55" lockText="1" noThreeD="1"/>
</file>

<file path=xl/ctrlProps/ctrlProp18.xml><?xml version="1.0" encoding="utf-8"?>
<formControlPr xmlns="http://schemas.microsoft.com/office/spreadsheetml/2009/9/main" objectType="CheckBox" fmlaLink="$AM$88" lockText="1" noThreeD="1"/>
</file>

<file path=xl/ctrlProps/ctrlProp180.xml><?xml version="1.0" encoding="utf-8"?>
<formControlPr xmlns="http://schemas.microsoft.com/office/spreadsheetml/2009/9/main" objectType="CheckBox" fmlaLink="$AM$56" lockText="1" noThreeD="1"/>
</file>

<file path=xl/ctrlProps/ctrlProp181.xml><?xml version="1.0" encoding="utf-8"?>
<formControlPr xmlns="http://schemas.microsoft.com/office/spreadsheetml/2009/9/main" objectType="CheckBox" fmlaLink="$AN$56" lockText="1" noThreeD="1"/>
</file>

<file path=xl/ctrlProps/ctrlProp182.xml><?xml version="1.0" encoding="utf-8"?>
<formControlPr xmlns="http://schemas.microsoft.com/office/spreadsheetml/2009/9/main" objectType="CheckBox" fmlaLink="$AO$56" lockText="1" noThreeD="1"/>
</file>

<file path=xl/ctrlProps/ctrlProp183.xml><?xml version="1.0" encoding="utf-8"?>
<formControlPr xmlns="http://schemas.microsoft.com/office/spreadsheetml/2009/9/main" objectType="CheckBox" fmlaLink="$AM$57" lockText="1" noThreeD="1"/>
</file>

<file path=xl/ctrlProps/ctrlProp184.xml><?xml version="1.0" encoding="utf-8"?>
<formControlPr xmlns="http://schemas.microsoft.com/office/spreadsheetml/2009/9/main" objectType="CheckBox" fmlaLink="$AN$57"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fmlaLink="$AM$59" lockText="1" noThreeD="1"/>
</file>

<file path=xl/ctrlProps/ctrlProp189.xml><?xml version="1.0" encoding="utf-8"?>
<formControlPr xmlns="http://schemas.microsoft.com/office/spreadsheetml/2009/9/main" objectType="CheckBox" fmlaLink="$AN$59" lockText="1" noThreeD="1"/>
</file>

<file path=xl/ctrlProps/ctrlProp19.xml><?xml version="1.0" encoding="utf-8"?>
<formControlPr xmlns="http://schemas.microsoft.com/office/spreadsheetml/2009/9/main" objectType="CheckBox" fmlaLink="$AN$88" lockText="1" noThreeD="1"/>
</file>

<file path=xl/ctrlProps/ctrlProp190.xml><?xml version="1.0" encoding="utf-8"?>
<formControlPr xmlns="http://schemas.microsoft.com/office/spreadsheetml/2009/9/main" objectType="CheckBox" fmlaLink="$AO$59" lockText="1" noThreeD="1"/>
</file>

<file path=xl/ctrlProps/ctrlProp191.xml><?xml version="1.0" encoding="utf-8"?>
<formControlPr xmlns="http://schemas.microsoft.com/office/spreadsheetml/2009/9/main" objectType="CheckBox" fmlaLink="$AM$60" lockText="1" noThreeD="1"/>
</file>

<file path=xl/ctrlProps/ctrlProp192.xml><?xml version="1.0" encoding="utf-8"?>
<formControlPr xmlns="http://schemas.microsoft.com/office/spreadsheetml/2009/9/main" objectType="CheckBox" fmlaLink="$AN$60" lockText="1" noThreeD="1"/>
</file>

<file path=xl/ctrlProps/ctrlProp193.xml><?xml version="1.0" encoding="utf-8"?>
<formControlPr xmlns="http://schemas.microsoft.com/office/spreadsheetml/2009/9/main" objectType="CheckBox" fmlaLink="$AO$60" lockText="1" noThreeD="1"/>
</file>

<file path=xl/ctrlProps/ctrlProp194.xml><?xml version="1.0" encoding="utf-8"?>
<formControlPr xmlns="http://schemas.microsoft.com/office/spreadsheetml/2009/9/main" objectType="CheckBox" fmlaLink="$AM$61" lockText="1" noThreeD="1"/>
</file>

<file path=xl/ctrlProps/ctrlProp195.xml><?xml version="1.0" encoding="utf-8"?>
<formControlPr xmlns="http://schemas.microsoft.com/office/spreadsheetml/2009/9/main" objectType="CheckBox" fmlaLink="$AN$61" lockText="1" noThreeD="1"/>
</file>

<file path=xl/ctrlProps/ctrlProp196.xml><?xml version="1.0" encoding="utf-8"?>
<formControlPr xmlns="http://schemas.microsoft.com/office/spreadsheetml/2009/9/main" objectType="CheckBox" fmlaLink="$AO$61" lockText="1" noThreeD="1"/>
</file>

<file path=xl/ctrlProps/ctrlProp197.xml><?xml version="1.0" encoding="utf-8"?>
<formControlPr xmlns="http://schemas.microsoft.com/office/spreadsheetml/2009/9/main" objectType="CheckBox" fmlaLink="$AP$61" lockText="1" noThreeD="1"/>
</file>

<file path=xl/ctrlProps/ctrlProp198.xml><?xml version="1.0" encoding="utf-8"?>
<formControlPr xmlns="http://schemas.microsoft.com/office/spreadsheetml/2009/9/main" objectType="CheckBox" fmlaLink="$AM$67" lockText="1" noThreeD="1"/>
</file>

<file path=xl/ctrlProps/ctrlProp199.xml><?xml version="1.0" encoding="utf-8"?>
<formControlPr xmlns="http://schemas.microsoft.com/office/spreadsheetml/2009/9/main" objectType="CheckBox" fmlaLink="$AN$67" lockText="1" noThreeD="1"/>
</file>

<file path=xl/ctrlProps/ctrlProp2.xml><?xml version="1.0" encoding="utf-8"?>
<formControlPr xmlns="http://schemas.microsoft.com/office/spreadsheetml/2009/9/main" objectType="CheckBox" fmlaLink="$AM$72" lockText="1" noThreeD="1"/>
</file>

<file path=xl/ctrlProps/ctrlProp20.xml><?xml version="1.0" encoding="utf-8"?>
<formControlPr xmlns="http://schemas.microsoft.com/office/spreadsheetml/2009/9/main" objectType="CheckBox" fmlaLink="$AO$88" lockText="1" noThreeD="1"/>
</file>

<file path=xl/ctrlProps/ctrlProp200.xml><?xml version="1.0" encoding="utf-8"?>
<formControlPr xmlns="http://schemas.microsoft.com/office/spreadsheetml/2009/9/main" objectType="CheckBox" fmlaLink="$AO$67" lockText="1" noThreeD="1"/>
</file>

<file path=xl/ctrlProps/ctrlProp201.xml><?xml version="1.0" encoding="utf-8"?>
<formControlPr xmlns="http://schemas.microsoft.com/office/spreadsheetml/2009/9/main" objectType="CheckBox" fmlaLink="$AN$68" lockText="1" noThreeD="1"/>
</file>

<file path=xl/ctrlProps/ctrlProp202.xml><?xml version="1.0" encoding="utf-8"?>
<formControlPr xmlns="http://schemas.microsoft.com/office/spreadsheetml/2009/9/main" objectType="CheckBox" fmlaLink="$AO$68" lockText="1" noThreeD="1"/>
</file>

<file path=xl/ctrlProps/ctrlProp203.xml><?xml version="1.0" encoding="utf-8"?>
<formControlPr xmlns="http://schemas.microsoft.com/office/spreadsheetml/2009/9/main" objectType="CheckBox" fmlaLink="$AM$69" lockText="1" noThreeD="1"/>
</file>

<file path=xl/ctrlProps/ctrlProp204.xml><?xml version="1.0" encoding="utf-8"?>
<formControlPr xmlns="http://schemas.microsoft.com/office/spreadsheetml/2009/9/main" objectType="CheckBox" fmlaLink="$AN$69" lockText="1" noThreeD="1"/>
</file>

<file path=xl/ctrlProps/ctrlProp205.xml><?xml version="1.0" encoding="utf-8"?>
<formControlPr xmlns="http://schemas.microsoft.com/office/spreadsheetml/2009/9/main" objectType="CheckBox" fmlaLink="$AO$69" lockText="1" noThreeD="1"/>
</file>

<file path=xl/ctrlProps/ctrlProp206.xml><?xml version="1.0" encoding="utf-8"?>
<formControlPr xmlns="http://schemas.microsoft.com/office/spreadsheetml/2009/9/main" objectType="CheckBox" fmlaLink="$AM$70" lockText="1" noThreeD="1"/>
</file>

<file path=xl/ctrlProps/ctrlProp207.xml><?xml version="1.0" encoding="utf-8"?>
<formControlPr xmlns="http://schemas.microsoft.com/office/spreadsheetml/2009/9/main" objectType="CheckBox" fmlaLink="$AN$70" lockText="1" noThreeD="1"/>
</file>

<file path=xl/ctrlProps/ctrlProp208.xml><?xml version="1.0" encoding="utf-8"?>
<formControlPr xmlns="http://schemas.microsoft.com/office/spreadsheetml/2009/9/main" objectType="CheckBox" fmlaLink="$AM$71" lockText="1" noThreeD="1"/>
</file>

<file path=xl/ctrlProps/ctrlProp209.xml><?xml version="1.0" encoding="utf-8"?>
<formControlPr xmlns="http://schemas.microsoft.com/office/spreadsheetml/2009/9/main" objectType="CheckBox" fmlaLink="$AN$71" lockText="1" noThreeD="1"/>
</file>

<file path=xl/ctrlProps/ctrlProp21.xml><?xml version="1.0" encoding="utf-8"?>
<formControlPr xmlns="http://schemas.microsoft.com/office/spreadsheetml/2009/9/main" objectType="CheckBox" fmlaLink="$AL$98" lockText="1" noThreeD="1"/>
</file>

<file path=xl/ctrlProps/ctrlProp210.xml><?xml version="1.0" encoding="utf-8"?>
<formControlPr xmlns="http://schemas.microsoft.com/office/spreadsheetml/2009/9/main" objectType="CheckBox" fmlaLink="$AO$71" lockText="1" noThreeD="1"/>
</file>

<file path=xl/ctrlProps/ctrlProp211.xml><?xml version="1.0" encoding="utf-8"?>
<formControlPr xmlns="http://schemas.microsoft.com/office/spreadsheetml/2009/9/main" objectType="CheckBox" fmlaLink="$AM$72" lockText="1" noThreeD="1"/>
</file>

<file path=xl/ctrlProps/ctrlProp212.xml><?xml version="1.0" encoding="utf-8"?>
<formControlPr xmlns="http://schemas.microsoft.com/office/spreadsheetml/2009/9/main" objectType="CheckBox" fmlaLink="$AN$72" lockText="1" noThreeD="1"/>
</file>

<file path=xl/ctrlProps/ctrlProp213.xml><?xml version="1.0" encoding="utf-8"?>
<formControlPr xmlns="http://schemas.microsoft.com/office/spreadsheetml/2009/9/main" objectType="CheckBox" fmlaLink="$AO$72" lockText="1" noThreeD="1"/>
</file>

<file path=xl/ctrlProps/ctrlProp214.xml><?xml version="1.0" encoding="utf-8"?>
<formControlPr xmlns="http://schemas.microsoft.com/office/spreadsheetml/2009/9/main" objectType="CheckBox" fmlaLink="$AM$73" lockText="1" noThreeD="1"/>
</file>

<file path=xl/ctrlProps/ctrlProp215.xml><?xml version="1.0" encoding="utf-8"?>
<formControlPr xmlns="http://schemas.microsoft.com/office/spreadsheetml/2009/9/main" objectType="CheckBox" fmlaLink="$AN$73" lockText="1" noThreeD="1"/>
</file>

<file path=xl/ctrlProps/ctrlProp216.xml><?xml version="1.0" encoding="utf-8"?>
<formControlPr xmlns="http://schemas.microsoft.com/office/spreadsheetml/2009/9/main" objectType="CheckBox" fmlaLink="$AO$73" lockText="1" noThreeD="1"/>
</file>

<file path=xl/ctrlProps/ctrlProp217.xml><?xml version="1.0" encoding="utf-8"?>
<formControlPr xmlns="http://schemas.microsoft.com/office/spreadsheetml/2009/9/main" objectType="CheckBox" fmlaLink="$AM$74" lockText="1" noThreeD="1"/>
</file>

<file path=xl/ctrlProps/ctrlProp218.xml><?xml version="1.0" encoding="utf-8"?>
<formControlPr xmlns="http://schemas.microsoft.com/office/spreadsheetml/2009/9/main" objectType="CheckBox" fmlaLink="$AN$74" lockText="1" noThreeD="1"/>
</file>

<file path=xl/ctrlProps/ctrlProp219.xml><?xml version="1.0" encoding="utf-8"?>
<formControlPr xmlns="http://schemas.microsoft.com/office/spreadsheetml/2009/9/main" objectType="CheckBox" fmlaLink="$AO$74" lockText="1" noThreeD="1"/>
</file>

<file path=xl/ctrlProps/ctrlProp22.xml><?xml version="1.0" encoding="utf-8"?>
<formControlPr xmlns="http://schemas.microsoft.com/office/spreadsheetml/2009/9/main" objectType="CheckBox" fmlaLink="$AL$99" lockText="1" noThreeD="1"/>
</file>

<file path=xl/ctrlProps/ctrlProp220.xml><?xml version="1.0" encoding="utf-8"?>
<formControlPr xmlns="http://schemas.microsoft.com/office/spreadsheetml/2009/9/main" objectType="CheckBox" fmlaLink="$AP$74" lockText="1" noThreeD="1"/>
</file>

<file path=xl/ctrlProps/ctrlProp221.xml><?xml version="1.0" encoding="utf-8"?>
<formControlPr xmlns="http://schemas.microsoft.com/office/spreadsheetml/2009/9/main" objectType="CheckBox" fmlaLink="$CD$4" lockText="1" noThreeD="1"/>
</file>

<file path=xl/ctrlProps/ctrlProp222.xml><?xml version="1.0" encoding="utf-8"?>
<formControlPr xmlns="http://schemas.microsoft.com/office/spreadsheetml/2009/9/main" objectType="CheckBox" fmlaLink="$CE$4" lockText="1" noThreeD="1"/>
</file>

<file path=xl/ctrlProps/ctrlProp223.xml><?xml version="1.0" encoding="utf-8"?>
<formControlPr xmlns="http://schemas.microsoft.com/office/spreadsheetml/2009/9/main" objectType="CheckBox" fmlaLink="$CF$4" lockText="1" noThreeD="1"/>
</file>

<file path=xl/ctrlProps/ctrlProp224.xml><?xml version="1.0" encoding="utf-8"?>
<formControlPr xmlns="http://schemas.microsoft.com/office/spreadsheetml/2009/9/main" objectType="CheckBox" fmlaLink="$CG$4" lockText="1" noThreeD="1"/>
</file>

<file path=xl/ctrlProps/ctrlProp225.xml><?xml version="1.0" encoding="utf-8"?>
<formControlPr xmlns="http://schemas.microsoft.com/office/spreadsheetml/2009/9/main" objectType="CheckBox" fmlaLink="$CD$41" lockText="1" noThreeD="1"/>
</file>

<file path=xl/ctrlProps/ctrlProp226.xml><?xml version="1.0" encoding="utf-8"?>
<formControlPr xmlns="http://schemas.microsoft.com/office/spreadsheetml/2009/9/main" objectType="CheckBox" fmlaLink="$CE$41" lockText="1" noThreeD="1"/>
</file>

<file path=xl/ctrlProps/ctrlProp227.xml><?xml version="1.0" encoding="utf-8"?>
<formControlPr xmlns="http://schemas.microsoft.com/office/spreadsheetml/2009/9/main" objectType="CheckBox" fmlaLink="$CF$41" lockText="1" noThreeD="1"/>
</file>

<file path=xl/ctrlProps/ctrlProp228.xml><?xml version="1.0" encoding="utf-8"?>
<formControlPr xmlns="http://schemas.microsoft.com/office/spreadsheetml/2009/9/main" objectType="CheckBox" fmlaLink="$CE$42" lockText="1" noThreeD="1"/>
</file>

<file path=xl/ctrlProps/ctrlProp229.xml><?xml version="1.0" encoding="utf-8"?>
<formControlPr xmlns="http://schemas.microsoft.com/office/spreadsheetml/2009/9/main" objectType="CheckBox" fmlaLink="$CF$42" lockText="1" noThreeD="1"/>
</file>

<file path=xl/ctrlProps/ctrlProp23.xml><?xml version="1.0" encoding="utf-8"?>
<formControlPr xmlns="http://schemas.microsoft.com/office/spreadsheetml/2009/9/main" objectType="CheckBox" fmlaLink="$AL$100" lockText="1" noThreeD="1"/>
</file>

<file path=xl/ctrlProps/ctrlProp230.xml><?xml version="1.0" encoding="utf-8"?>
<formControlPr xmlns="http://schemas.microsoft.com/office/spreadsheetml/2009/9/main" objectType="CheckBox" fmlaLink="$CD$43" lockText="1" noThreeD="1"/>
</file>

<file path=xl/ctrlProps/ctrlProp231.xml><?xml version="1.0" encoding="utf-8"?>
<formControlPr xmlns="http://schemas.microsoft.com/office/spreadsheetml/2009/9/main" objectType="CheckBox" fmlaLink="$CE$43" lockText="1" noThreeD="1"/>
</file>

<file path=xl/ctrlProps/ctrlProp232.xml><?xml version="1.0" encoding="utf-8"?>
<formControlPr xmlns="http://schemas.microsoft.com/office/spreadsheetml/2009/9/main" objectType="CheckBox" fmlaLink="$CF$43" lockText="1" noThreeD="1"/>
</file>

<file path=xl/ctrlProps/ctrlProp233.xml><?xml version="1.0" encoding="utf-8"?>
<formControlPr xmlns="http://schemas.microsoft.com/office/spreadsheetml/2009/9/main" objectType="CheckBox" fmlaLink="$CD$44" lockText="1" noThreeD="1"/>
</file>

<file path=xl/ctrlProps/ctrlProp234.xml><?xml version="1.0" encoding="utf-8"?>
<formControlPr xmlns="http://schemas.microsoft.com/office/spreadsheetml/2009/9/main" objectType="CheckBox" fmlaLink="$CE$44" lockText="1" noThreeD="1"/>
</file>

<file path=xl/ctrlProps/ctrlProp235.xml><?xml version="1.0" encoding="utf-8"?>
<formControlPr xmlns="http://schemas.microsoft.com/office/spreadsheetml/2009/9/main" objectType="CheckBox" fmlaLink="$CD$45" lockText="1" noThreeD="1"/>
</file>

<file path=xl/ctrlProps/ctrlProp236.xml><?xml version="1.0" encoding="utf-8"?>
<formControlPr xmlns="http://schemas.microsoft.com/office/spreadsheetml/2009/9/main" objectType="CheckBox" fmlaLink="$CE$45" lockText="1" noThreeD="1"/>
</file>

<file path=xl/ctrlProps/ctrlProp237.xml><?xml version="1.0" encoding="utf-8"?>
<formControlPr xmlns="http://schemas.microsoft.com/office/spreadsheetml/2009/9/main" objectType="CheckBox" fmlaLink="$CF$45" lockText="1" noThreeD="1"/>
</file>

<file path=xl/ctrlProps/ctrlProp238.xml><?xml version="1.0" encoding="utf-8"?>
<formControlPr xmlns="http://schemas.microsoft.com/office/spreadsheetml/2009/9/main" objectType="CheckBox" fmlaLink="$CD$46" lockText="1" noThreeD="1"/>
</file>

<file path=xl/ctrlProps/ctrlProp239.xml><?xml version="1.0" encoding="utf-8"?>
<formControlPr xmlns="http://schemas.microsoft.com/office/spreadsheetml/2009/9/main" objectType="CheckBox" fmlaLink="$CE$46" lockText="1" noThreeD="1"/>
</file>

<file path=xl/ctrlProps/ctrlProp24.xml><?xml version="1.0" encoding="utf-8"?>
<formControlPr xmlns="http://schemas.microsoft.com/office/spreadsheetml/2009/9/main" objectType="CheckBox" fmlaLink="$AL$101" lockText="1" noThreeD="1"/>
</file>

<file path=xl/ctrlProps/ctrlProp240.xml><?xml version="1.0" encoding="utf-8"?>
<formControlPr xmlns="http://schemas.microsoft.com/office/spreadsheetml/2009/9/main" objectType="CheckBox" fmlaLink="$CF$46" lockText="1" noThreeD="1"/>
</file>

<file path=xl/ctrlProps/ctrlProp241.xml><?xml version="1.0" encoding="utf-8"?>
<formControlPr xmlns="http://schemas.microsoft.com/office/spreadsheetml/2009/9/main" objectType="CheckBox" fmlaLink="$CD$47" lockText="1" noThreeD="1"/>
</file>

<file path=xl/ctrlProps/ctrlProp242.xml><?xml version="1.0" encoding="utf-8"?>
<formControlPr xmlns="http://schemas.microsoft.com/office/spreadsheetml/2009/9/main" objectType="CheckBox" fmlaLink="$CE$47" lockText="1" noThreeD="1"/>
</file>

<file path=xl/ctrlProps/ctrlProp243.xml><?xml version="1.0" encoding="utf-8"?>
<formControlPr xmlns="http://schemas.microsoft.com/office/spreadsheetml/2009/9/main" objectType="CheckBox" fmlaLink="$CF$47" lockText="1" noThreeD="1"/>
</file>

<file path=xl/ctrlProps/ctrlProp244.xml><?xml version="1.0" encoding="utf-8"?>
<formControlPr xmlns="http://schemas.microsoft.com/office/spreadsheetml/2009/9/main" objectType="CheckBox" fmlaLink="$CD$48" lockText="1" noThreeD="1"/>
</file>

<file path=xl/ctrlProps/ctrlProp245.xml><?xml version="1.0" encoding="utf-8"?>
<formControlPr xmlns="http://schemas.microsoft.com/office/spreadsheetml/2009/9/main" objectType="CheckBox" fmlaLink="$CE$48" lockText="1" noThreeD="1"/>
</file>

<file path=xl/ctrlProps/ctrlProp246.xml><?xml version="1.0" encoding="utf-8"?>
<formControlPr xmlns="http://schemas.microsoft.com/office/spreadsheetml/2009/9/main" objectType="CheckBox" fmlaLink="$CF$48" lockText="1" noThreeD="1"/>
</file>

<file path=xl/ctrlProps/ctrlProp247.xml><?xml version="1.0" encoding="utf-8"?>
<formControlPr xmlns="http://schemas.microsoft.com/office/spreadsheetml/2009/9/main" objectType="CheckBox" fmlaLink="$CG$48" lockText="1" noThreeD="1"/>
</file>

<file path=xl/ctrlProps/ctrlProp248.xml><?xml version="1.0" encoding="utf-8"?>
<formControlPr xmlns="http://schemas.microsoft.com/office/spreadsheetml/2009/9/main" objectType="CheckBox" fmlaLink="$CD$54" lockText="1" noThreeD="1"/>
</file>

<file path=xl/ctrlProps/ctrlProp249.xml><?xml version="1.0" encoding="utf-8"?>
<formControlPr xmlns="http://schemas.microsoft.com/office/spreadsheetml/2009/9/main" objectType="CheckBox" fmlaLink="$CE$54" lockText="1" noThreeD="1"/>
</file>

<file path=xl/ctrlProps/ctrlProp25.xml><?xml version="1.0" encoding="utf-8"?>
<formControlPr xmlns="http://schemas.microsoft.com/office/spreadsheetml/2009/9/main" objectType="CheckBox" fmlaLink="$AL$102" lockText="1" noThreeD="1"/>
</file>

<file path=xl/ctrlProps/ctrlProp250.xml><?xml version="1.0" encoding="utf-8"?>
<formControlPr xmlns="http://schemas.microsoft.com/office/spreadsheetml/2009/9/main" objectType="CheckBox" fmlaLink="$CF$54" lockText="1" noThreeD="1"/>
</file>

<file path=xl/ctrlProps/ctrlProp251.xml><?xml version="1.0" encoding="utf-8"?>
<formControlPr xmlns="http://schemas.microsoft.com/office/spreadsheetml/2009/9/main" objectType="CheckBox" fmlaLink="$CE$55" lockText="1" noThreeD="1"/>
</file>

<file path=xl/ctrlProps/ctrlProp252.xml><?xml version="1.0" encoding="utf-8"?>
<formControlPr xmlns="http://schemas.microsoft.com/office/spreadsheetml/2009/9/main" objectType="CheckBox" fmlaLink="$CF$55" lockText="1" noThreeD="1"/>
</file>

<file path=xl/ctrlProps/ctrlProp253.xml><?xml version="1.0" encoding="utf-8"?>
<formControlPr xmlns="http://schemas.microsoft.com/office/spreadsheetml/2009/9/main" objectType="CheckBox" fmlaLink="$CD$56" lockText="1" noThreeD="1"/>
</file>

<file path=xl/ctrlProps/ctrlProp254.xml><?xml version="1.0" encoding="utf-8"?>
<formControlPr xmlns="http://schemas.microsoft.com/office/spreadsheetml/2009/9/main" objectType="CheckBox" fmlaLink="$CE$56" lockText="1" noThreeD="1"/>
</file>

<file path=xl/ctrlProps/ctrlProp255.xml><?xml version="1.0" encoding="utf-8"?>
<formControlPr xmlns="http://schemas.microsoft.com/office/spreadsheetml/2009/9/main" objectType="CheckBox" fmlaLink="$CF$56" lockText="1" noThreeD="1"/>
</file>

<file path=xl/ctrlProps/ctrlProp256.xml><?xml version="1.0" encoding="utf-8"?>
<formControlPr xmlns="http://schemas.microsoft.com/office/spreadsheetml/2009/9/main" objectType="CheckBox" fmlaLink="$CD$57" lockText="1" noThreeD="1"/>
</file>

<file path=xl/ctrlProps/ctrlProp257.xml><?xml version="1.0" encoding="utf-8"?>
<formControlPr xmlns="http://schemas.microsoft.com/office/spreadsheetml/2009/9/main" objectType="CheckBox" fmlaLink="$CE$57" lockText="1" noThreeD="1"/>
</file>

<file path=xl/ctrlProps/ctrlProp258.xml><?xml version="1.0" encoding="utf-8"?>
<formControlPr xmlns="http://schemas.microsoft.com/office/spreadsheetml/2009/9/main" objectType="CheckBox" fmlaLink="$CD$58" lockText="1" noThreeD="1"/>
</file>

<file path=xl/ctrlProps/ctrlProp259.xml><?xml version="1.0" encoding="utf-8"?>
<formControlPr xmlns="http://schemas.microsoft.com/office/spreadsheetml/2009/9/main" objectType="CheckBox" fmlaLink="$CE$58" lockText="1" noThreeD="1"/>
</file>

<file path=xl/ctrlProps/ctrlProp26.xml><?xml version="1.0" encoding="utf-8"?>
<formControlPr xmlns="http://schemas.microsoft.com/office/spreadsheetml/2009/9/main" objectType="CheckBox" fmlaLink="$AL$103" lockText="1" noThreeD="1"/>
</file>

<file path=xl/ctrlProps/ctrlProp260.xml><?xml version="1.0" encoding="utf-8"?>
<formControlPr xmlns="http://schemas.microsoft.com/office/spreadsheetml/2009/9/main" objectType="CheckBox" fmlaLink="$CF$58" lockText="1" noThreeD="1"/>
</file>

<file path=xl/ctrlProps/ctrlProp261.xml><?xml version="1.0" encoding="utf-8"?>
<formControlPr xmlns="http://schemas.microsoft.com/office/spreadsheetml/2009/9/main" objectType="CheckBox" fmlaLink="$CD$59" lockText="1" noThreeD="1"/>
</file>

<file path=xl/ctrlProps/ctrlProp262.xml><?xml version="1.0" encoding="utf-8"?>
<formControlPr xmlns="http://schemas.microsoft.com/office/spreadsheetml/2009/9/main" objectType="CheckBox" fmlaLink="$CE$59" lockText="1" noThreeD="1"/>
</file>

<file path=xl/ctrlProps/ctrlProp263.xml><?xml version="1.0" encoding="utf-8"?>
<formControlPr xmlns="http://schemas.microsoft.com/office/spreadsheetml/2009/9/main" objectType="CheckBox" fmlaLink="$CF$59" lockText="1" noThreeD="1"/>
</file>

<file path=xl/ctrlProps/ctrlProp264.xml><?xml version="1.0" encoding="utf-8"?>
<formControlPr xmlns="http://schemas.microsoft.com/office/spreadsheetml/2009/9/main" objectType="CheckBox" fmlaLink="$CD$60" lockText="1" noThreeD="1"/>
</file>

<file path=xl/ctrlProps/ctrlProp265.xml><?xml version="1.0" encoding="utf-8"?>
<formControlPr xmlns="http://schemas.microsoft.com/office/spreadsheetml/2009/9/main" objectType="CheckBox" fmlaLink="$CE$60" lockText="1" noThreeD="1"/>
</file>

<file path=xl/ctrlProps/ctrlProp266.xml><?xml version="1.0" encoding="utf-8"?>
<formControlPr xmlns="http://schemas.microsoft.com/office/spreadsheetml/2009/9/main" objectType="CheckBox" fmlaLink="$CF$60" lockText="1" noThreeD="1"/>
</file>

<file path=xl/ctrlProps/ctrlProp267.xml><?xml version="1.0" encoding="utf-8"?>
<formControlPr xmlns="http://schemas.microsoft.com/office/spreadsheetml/2009/9/main" objectType="CheckBox" fmlaLink="$CD$61" lockText="1" noThreeD="1"/>
</file>

<file path=xl/ctrlProps/ctrlProp268.xml><?xml version="1.0" encoding="utf-8"?>
<formControlPr xmlns="http://schemas.microsoft.com/office/spreadsheetml/2009/9/main" objectType="CheckBox" fmlaLink="$CE$61" lockText="1" noThreeD="1"/>
</file>

<file path=xl/ctrlProps/ctrlProp269.xml><?xml version="1.0" encoding="utf-8"?>
<formControlPr xmlns="http://schemas.microsoft.com/office/spreadsheetml/2009/9/main" objectType="CheckBox" fmlaLink="$CF$61" lockText="1" noThreeD="1"/>
</file>

<file path=xl/ctrlProps/ctrlProp27.xml><?xml version="1.0" encoding="utf-8"?>
<formControlPr xmlns="http://schemas.microsoft.com/office/spreadsheetml/2009/9/main" objectType="CheckBox" fmlaLink="$AL$104" lockText="1" noThreeD="1"/>
</file>

<file path=xl/ctrlProps/ctrlProp270.xml><?xml version="1.0" encoding="utf-8"?>
<formControlPr xmlns="http://schemas.microsoft.com/office/spreadsheetml/2009/9/main" objectType="CheckBox" fmlaLink="$CG$61" lockText="1" noThreeD="1"/>
</file>

<file path=xl/ctrlProps/ctrlProp271.xml><?xml version="1.0" encoding="utf-8"?>
<formControlPr xmlns="http://schemas.microsoft.com/office/spreadsheetml/2009/9/main" objectType="CheckBox" fmlaLink="$CD$67" lockText="1" noThreeD="1"/>
</file>

<file path=xl/ctrlProps/ctrlProp272.xml><?xml version="1.0" encoding="utf-8"?>
<formControlPr xmlns="http://schemas.microsoft.com/office/spreadsheetml/2009/9/main" objectType="CheckBox" fmlaLink="$CE$67" lockText="1" noThreeD="1"/>
</file>

<file path=xl/ctrlProps/ctrlProp273.xml><?xml version="1.0" encoding="utf-8"?>
<formControlPr xmlns="http://schemas.microsoft.com/office/spreadsheetml/2009/9/main" objectType="CheckBox" fmlaLink="$CF$67" lockText="1" noThreeD="1"/>
</file>

<file path=xl/ctrlProps/ctrlProp274.xml><?xml version="1.0" encoding="utf-8"?>
<formControlPr xmlns="http://schemas.microsoft.com/office/spreadsheetml/2009/9/main" objectType="CheckBox" fmlaLink="$CE$68" lockText="1" noThreeD="1"/>
</file>

<file path=xl/ctrlProps/ctrlProp275.xml><?xml version="1.0" encoding="utf-8"?>
<formControlPr xmlns="http://schemas.microsoft.com/office/spreadsheetml/2009/9/main" objectType="CheckBox" fmlaLink="$CF$68" lockText="1" noThreeD="1"/>
</file>

<file path=xl/ctrlProps/ctrlProp276.xml><?xml version="1.0" encoding="utf-8"?>
<formControlPr xmlns="http://schemas.microsoft.com/office/spreadsheetml/2009/9/main" objectType="CheckBox" fmlaLink="$CD$69" lockText="1" noThreeD="1"/>
</file>

<file path=xl/ctrlProps/ctrlProp277.xml><?xml version="1.0" encoding="utf-8"?>
<formControlPr xmlns="http://schemas.microsoft.com/office/spreadsheetml/2009/9/main" objectType="CheckBox" fmlaLink="$CE$69" lockText="1" noThreeD="1"/>
</file>

<file path=xl/ctrlProps/ctrlProp278.xml><?xml version="1.0" encoding="utf-8"?>
<formControlPr xmlns="http://schemas.microsoft.com/office/spreadsheetml/2009/9/main" objectType="CheckBox" fmlaLink="$CF$69" lockText="1" noThreeD="1"/>
</file>

<file path=xl/ctrlProps/ctrlProp279.xml><?xml version="1.0" encoding="utf-8"?>
<formControlPr xmlns="http://schemas.microsoft.com/office/spreadsheetml/2009/9/main" objectType="CheckBox" fmlaLink="$CD$70" lockText="1" noThreeD="1"/>
</file>

<file path=xl/ctrlProps/ctrlProp28.xml><?xml version="1.0" encoding="utf-8"?>
<formControlPr xmlns="http://schemas.microsoft.com/office/spreadsheetml/2009/9/main" objectType="CheckBox" fmlaLink="$AL$105" lockText="1" noThreeD="1"/>
</file>

<file path=xl/ctrlProps/ctrlProp280.xml><?xml version="1.0" encoding="utf-8"?>
<formControlPr xmlns="http://schemas.microsoft.com/office/spreadsheetml/2009/9/main" objectType="CheckBox" fmlaLink="$CE$70" lockText="1" noThreeD="1"/>
</file>

<file path=xl/ctrlProps/ctrlProp281.xml><?xml version="1.0" encoding="utf-8"?>
<formControlPr xmlns="http://schemas.microsoft.com/office/spreadsheetml/2009/9/main" objectType="CheckBox" fmlaLink="$CD$71" lockText="1" noThreeD="1"/>
</file>

<file path=xl/ctrlProps/ctrlProp282.xml><?xml version="1.0" encoding="utf-8"?>
<formControlPr xmlns="http://schemas.microsoft.com/office/spreadsheetml/2009/9/main" objectType="CheckBox" fmlaLink="$CE$71" lockText="1" noThreeD="1"/>
</file>

<file path=xl/ctrlProps/ctrlProp283.xml><?xml version="1.0" encoding="utf-8"?>
<formControlPr xmlns="http://schemas.microsoft.com/office/spreadsheetml/2009/9/main" objectType="CheckBox" fmlaLink="$CF$71" lockText="1" noThreeD="1"/>
</file>

<file path=xl/ctrlProps/ctrlProp284.xml><?xml version="1.0" encoding="utf-8"?>
<formControlPr xmlns="http://schemas.microsoft.com/office/spreadsheetml/2009/9/main" objectType="CheckBox" fmlaLink="$CD$72" lockText="1" noThreeD="1"/>
</file>

<file path=xl/ctrlProps/ctrlProp285.xml><?xml version="1.0" encoding="utf-8"?>
<formControlPr xmlns="http://schemas.microsoft.com/office/spreadsheetml/2009/9/main" objectType="CheckBox" fmlaLink="$CE$72" lockText="1" noThreeD="1"/>
</file>

<file path=xl/ctrlProps/ctrlProp286.xml><?xml version="1.0" encoding="utf-8"?>
<formControlPr xmlns="http://schemas.microsoft.com/office/spreadsheetml/2009/9/main" objectType="CheckBox" fmlaLink="$CF$72" lockText="1" noThreeD="1"/>
</file>

<file path=xl/ctrlProps/ctrlProp287.xml><?xml version="1.0" encoding="utf-8"?>
<formControlPr xmlns="http://schemas.microsoft.com/office/spreadsheetml/2009/9/main" objectType="CheckBox" fmlaLink="$CD$73" lockText="1" noThreeD="1"/>
</file>

<file path=xl/ctrlProps/ctrlProp288.xml><?xml version="1.0" encoding="utf-8"?>
<formControlPr xmlns="http://schemas.microsoft.com/office/spreadsheetml/2009/9/main" objectType="CheckBox" fmlaLink="$CE$73" lockText="1" noThreeD="1"/>
</file>

<file path=xl/ctrlProps/ctrlProp289.xml><?xml version="1.0" encoding="utf-8"?>
<formControlPr xmlns="http://schemas.microsoft.com/office/spreadsheetml/2009/9/main" objectType="CheckBox" fmlaLink="$CF$73" lockText="1" noThreeD="1"/>
</file>

<file path=xl/ctrlProps/ctrlProp29.xml><?xml version="1.0" encoding="utf-8"?>
<formControlPr xmlns="http://schemas.microsoft.com/office/spreadsheetml/2009/9/main" objectType="CheckBox" fmlaLink="$AL$106" lockText="1" noThreeD="1"/>
</file>

<file path=xl/ctrlProps/ctrlProp290.xml><?xml version="1.0" encoding="utf-8"?>
<formControlPr xmlns="http://schemas.microsoft.com/office/spreadsheetml/2009/9/main" objectType="CheckBox" fmlaLink="$CD$74" lockText="1" noThreeD="1"/>
</file>

<file path=xl/ctrlProps/ctrlProp291.xml><?xml version="1.0" encoding="utf-8"?>
<formControlPr xmlns="http://schemas.microsoft.com/office/spreadsheetml/2009/9/main" objectType="CheckBox" fmlaLink="$CE$74" lockText="1" noThreeD="1"/>
</file>

<file path=xl/ctrlProps/ctrlProp292.xml><?xml version="1.0" encoding="utf-8"?>
<formControlPr xmlns="http://schemas.microsoft.com/office/spreadsheetml/2009/9/main" objectType="CheckBox" fmlaLink="$CF$74" lockText="1" noThreeD="1"/>
</file>

<file path=xl/ctrlProps/ctrlProp293.xml><?xml version="1.0" encoding="utf-8"?>
<formControlPr xmlns="http://schemas.microsoft.com/office/spreadsheetml/2009/9/main" objectType="CheckBox" fmlaLink="$CG$74" lockText="1" noThreeD="1"/>
</file>

<file path=xl/ctrlProps/ctrlProp294.xml><?xml version="1.0" encoding="utf-8"?>
<formControlPr xmlns="http://schemas.microsoft.com/office/spreadsheetml/2009/9/main" objectType="CheckBox" fmlaLink="$DU$4" lockText="1" noThreeD="1"/>
</file>

<file path=xl/ctrlProps/ctrlProp295.xml><?xml version="1.0" encoding="utf-8"?>
<formControlPr xmlns="http://schemas.microsoft.com/office/spreadsheetml/2009/9/main" objectType="CheckBox" fmlaLink="$DV$4" lockText="1" noThreeD="1"/>
</file>

<file path=xl/ctrlProps/ctrlProp296.xml><?xml version="1.0" encoding="utf-8"?>
<formControlPr xmlns="http://schemas.microsoft.com/office/spreadsheetml/2009/9/main" objectType="CheckBox" fmlaLink="$DW$4" lockText="1" noThreeD="1"/>
</file>

<file path=xl/ctrlProps/ctrlProp297.xml><?xml version="1.0" encoding="utf-8"?>
<formControlPr xmlns="http://schemas.microsoft.com/office/spreadsheetml/2009/9/main" objectType="CheckBox" fmlaLink="$DX$4" lockText="1" noThreeD="1"/>
</file>

<file path=xl/ctrlProps/ctrlProp298.xml><?xml version="1.0" encoding="utf-8"?>
<formControlPr xmlns="http://schemas.microsoft.com/office/spreadsheetml/2009/9/main" objectType="CheckBox" fmlaLink="$DU$14" lockText="1" noThreeD="1"/>
</file>

<file path=xl/ctrlProps/ctrlProp299.xml><?xml version="1.0" encoding="utf-8"?>
<formControlPr xmlns="http://schemas.microsoft.com/office/spreadsheetml/2009/9/main" objectType="CheckBox" fmlaLink="$DU$15" lockText="1" noThreeD="1"/>
</file>

<file path=xl/ctrlProps/ctrlProp3.xml><?xml version="1.0" encoding="utf-8"?>
<formControlPr xmlns="http://schemas.microsoft.com/office/spreadsheetml/2009/9/main" objectType="CheckBox" fmlaLink="$AN$72" lockText="1" noThreeD="1"/>
</file>

<file path=xl/ctrlProps/ctrlProp30.xml><?xml version="1.0" encoding="utf-8"?>
<formControlPr xmlns="http://schemas.microsoft.com/office/spreadsheetml/2009/9/main" objectType="CheckBox" fmlaLink="$AL$107" lockText="1" noThreeD="1"/>
</file>

<file path=xl/ctrlProps/ctrlProp300.xml><?xml version="1.0" encoding="utf-8"?>
<formControlPr xmlns="http://schemas.microsoft.com/office/spreadsheetml/2009/9/main" objectType="CheckBox" fmlaLink="$DU$16" lockText="1" noThreeD="1"/>
</file>

<file path=xl/ctrlProps/ctrlProp301.xml><?xml version="1.0" encoding="utf-8"?>
<formControlPr xmlns="http://schemas.microsoft.com/office/spreadsheetml/2009/9/main" objectType="CheckBox" fmlaLink="$DU$17" lockText="1" noThreeD="1"/>
</file>

<file path=xl/ctrlProps/ctrlProp302.xml><?xml version="1.0" encoding="utf-8"?>
<formControlPr xmlns="http://schemas.microsoft.com/office/spreadsheetml/2009/9/main" objectType="CheckBox" fmlaLink="$DU$18" lockText="1" noThreeD="1"/>
</file>

<file path=xl/ctrlProps/ctrlProp303.xml><?xml version="1.0" encoding="utf-8"?>
<formControlPr xmlns="http://schemas.microsoft.com/office/spreadsheetml/2009/9/main" objectType="CheckBox" fmlaLink="$DU$19" lockText="1" noThreeD="1"/>
</file>

<file path=xl/ctrlProps/ctrlProp304.xml><?xml version="1.0" encoding="utf-8"?>
<formControlPr xmlns="http://schemas.microsoft.com/office/spreadsheetml/2009/9/main" objectType="CheckBox" fmlaLink="$DU$20" lockText="1" noThreeD="1"/>
</file>

<file path=xl/ctrlProps/ctrlProp305.xml><?xml version="1.0" encoding="utf-8"?>
<formControlPr xmlns="http://schemas.microsoft.com/office/spreadsheetml/2009/9/main" objectType="CheckBox" fmlaLink="$DU$21" lockText="1" noThreeD="1"/>
</file>

<file path=xl/ctrlProps/ctrlProp306.xml><?xml version="1.0" encoding="utf-8"?>
<formControlPr xmlns="http://schemas.microsoft.com/office/spreadsheetml/2009/9/main" objectType="CheckBox" fmlaLink="$DU$22" lockText="1" noThreeD="1"/>
</file>

<file path=xl/ctrlProps/ctrlProp307.xml><?xml version="1.0" encoding="utf-8"?>
<formControlPr xmlns="http://schemas.microsoft.com/office/spreadsheetml/2009/9/main" objectType="CheckBox" fmlaLink="$DU$23" lockText="1" noThreeD="1"/>
</file>

<file path=xl/ctrlProps/ctrlProp308.xml><?xml version="1.0" encoding="utf-8"?>
<formControlPr xmlns="http://schemas.microsoft.com/office/spreadsheetml/2009/9/main" objectType="CheckBox" fmlaLink="$DU$24" lockText="1" noThreeD="1"/>
</file>

<file path=xl/ctrlProps/ctrlProp309.xml><?xml version="1.0" encoding="utf-8"?>
<formControlPr xmlns="http://schemas.microsoft.com/office/spreadsheetml/2009/9/main" objectType="CheckBox" fmlaLink="$DU$25" lockText="1" noThreeD="1"/>
</file>

<file path=xl/ctrlProps/ctrlProp31.xml><?xml version="1.0" encoding="utf-8"?>
<formControlPr xmlns="http://schemas.microsoft.com/office/spreadsheetml/2009/9/main" objectType="CheckBox" fmlaLink="$AL$108" lockText="1" noThreeD="1"/>
</file>

<file path=xl/ctrlProps/ctrlProp310.xml><?xml version="1.0" encoding="utf-8"?>
<formControlPr xmlns="http://schemas.microsoft.com/office/spreadsheetml/2009/9/main" objectType="CheckBox" fmlaLink="$DU$26" lockText="1" noThreeD="1"/>
</file>

<file path=xl/ctrlProps/ctrlProp311.xml><?xml version="1.0" encoding="utf-8"?>
<formControlPr xmlns="http://schemas.microsoft.com/office/spreadsheetml/2009/9/main" objectType="CheckBox" fmlaLink="$DU$27" lockText="1" noThreeD="1"/>
</file>

<file path=xl/ctrlProps/ctrlProp312.xml><?xml version="1.0" encoding="utf-8"?>
<formControlPr xmlns="http://schemas.microsoft.com/office/spreadsheetml/2009/9/main" objectType="CheckBox" fmlaLink="$DV$14" lockText="1" noThreeD="1"/>
</file>

<file path=xl/ctrlProps/ctrlProp313.xml><?xml version="1.0" encoding="utf-8"?>
<formControlPr xmlns="http://schemas.microsoft.com/office/spreadsheetml/2009/9/main" objectType="CheckBox" fmlaLink="$DV$15" lockText="1" noThreeD="1"/>
</file>

<file path=xl/ctrlProps/ctrlProp314.xml><?xml version="1.0" encoding="utf-8"?>
<formControlPr xmlns="http://schemas.microsoft.com/office/spreadsheetml/2009/9/main" objectType="CheckBox" fmlaLink="$DV$16" lockText="1" noThreeD="1"/>
</file>

<file path=xl/ctrlProps/ctrlProp315.xml><?xml version="1.0" encoding="utf-8"?>
<formControlPr xmlns="http://schemas.microsoft.com/office/spreadsheetml/2009/9/main" objectType="CheckBox" fmlaLink="$DV$17" lockText="1" noThreeD="1"/>
</file>

<file path=xl/ctrlProps/ctrlProp316.xml><?xml version="1.0" encoding="utf-8"?>
<formControlPr xmlns="http://schemas.microsoft.com/office/spreadsheetml/2009/9/main" objectType="CheckBox" fmlaLink="$DV$18" lockText="1" noThreeD="1"/>
</file>

<file path=xl/ctrlProps/ctrlProp317.xml><?xml version="1.0" encoding="utf-8"?>
<formControlPr xmlns="http://schemas.microsoft.com/office/spreadsheetml/2009/9/main" objectType="CheckBox" fmlaLink="$DV$19" lockText="1" noThreeD="1"/>
</file>

<file path=xl/ctrlProps/ctrlProp318.xml><?xml version="1.0" encoding="utf-8"?>
<formControlPr xmlns="http://schemas.microsoft.com/office/spreadsheetml/2009/9/main" objectType="CheckBox" fmlaLink="$DV$20" lockText="1" noThreeD="1"/>
</file>

<file path=xl/ctrlProps/ctrlProp319.xml><?xml version="1.0" encoding="utf-8"?>
<formControlPr xmlns="http://schemas.microsoft.com/office/spreadsheetml/2009/9/main" objectType="CheckBox" fmlaLink="$DV$21" lockText="1" noThreeD="1"/>
</file>

<file path=xl/ctrlProps/ctrlProp32.xml><?xml version="1.0" encoding="utf-8"?>
<formControlPr xmlns="http://schemas.microsoft.com/office/spreadsheetml/2009/9/main" objectType="CheckBox" fmlaLink="$AL$109" lockText="1" noThreeD="1"/>
</file>

<file path=xl/ctrlProps/ctrlProp320.xml><?xml version="1.0" encoding="utf-8"?>
<formControlPr xmlns="http://schemas.microsoft.com/office/spreadsheetml/2009/9/main" objectType="CheckBox" fmlaLink="$DV$22" lockText="1" noThreeD="1"/>
</file>

<file path=xl/ctrlProps/ctrlProp321.xml><?xml version="1.0" encoding="utf-8"?>
<formControlPr xmlns="http://schemas.microsoft.com/office/spreadsheetml/2009/9/main" objectType="CheckBox" fmlaLink="$DV$23" lockText="1" noThreeD="1"/>
</file>

<file path=xl/ctrlProps/ctrlProp322.xml><?xml version="1.0" encoding="utf-8"?>
<formControlPr xmlns="http://schemas.microsoft.com/office/spreadsheetml/2009/9/main" objectType="CheckBox" fmlaLink="$DV$24" lockText="1" noThreeD="1"/>
</file>

<file path=xl/ctrlProps/ctrlProp323.xml><?xml version="1.0" encoding="utf-8"?>
<formControlPr xmlns="http://schemas.microsoft.com/office/spreadsheetml/2009/9/main" objectType="CheckBox" fmlaLink="$DV$25" lockText="1" noThreeD="1"/>
</file>

<file path=xl/ctrlProps/ctrlProp324.xml><?xml version="1.0" encoding="utf-8"?>
<formControlPr xmlns="http://schemas.microsoft.com/office/spreadsheetml/2009/9/main" objectType="CheckBox" fmlaLink="$DV$26" lockText="1" noThreeD="1"/>
</file>

<file path=xl/ctrlProps/ctrlProp325.xml><?xml version="1.0" encoding="utf-8"?>
<formControlPr xmlns="http://schemas.microsoft.com/office/spreadsheetml/2009/9/main" objectType="CheckBox" fmlaLink="$DV$27" lockText="1" noThreeD="1"/>
</file>

<file path=xl/ctrlProps/ctrlProp326.xml><?xml version="1.0" encoding="utf-8"?>
<formControlPr xmlns="http://schemas.microsoft.com/office/spreadsheetml/2009/9/main" objectType="CheckBox" fmlaLink="$DW$14" lockText="1" noThreeD="1"/>
</file>

<file path=xl/ctrlProps/ctrlProp327.xml><?xml version="1.0" encoding="utf-8"?>
<formControlPr xmlns="http://schemas.microsoft.com/office/spreadsheetml/2009/9/main" objectType="CheckBox" fmlaLink="$DW$15" lockText="1" noThreeD="1"/>
</file>

<file path=xl/ctrlProps/ctrlProp328.xml><?xml version="1.0" encoding="utf-8"?>
<formControlPr xmlns="http://schemas.microsoft.com/office/spreadsheetml/2009/9/main" objectType="CheckBox" fmlaLink="$DW$16" lockText="1" noThreeD="1"/>
</file>

<file path=xl/ctrlProps/ctrlProp329.xml><?xml version="1.0" encoding="utf-8"?>
<formControlPr xmlns="http://schemas.microsoft.com/office/spreadsheetml/2009/9/main" objectType="CheckBox" fmlaLink="$DW$17" lockText="1" noThreeD="1"/>
</file>

<file path=xl/ctrlProps/ctrlProp33.xml><?xml version="1.0" encoding="utf-8"?>
<formControlPr xmlns="http://schemas.microsoft.com/office/spreadsheetml/2009/9/main" objectType="CheckBox" fmlaLink="$AL$110" lockText="1" noThreeD="1"/>
</file>

<file path=xl/ctrlProps/ctrlProp330.xml><?xml version="1.0" encoding="utf-8"?>
<formControlPr xmlns="http://schemas.microsoft.com/office/spreadsheetml/2009/9/main" objectType="CheckBox" fmlaLink="$DW$18" lockText="1" noThreeD="1"/>
</file>

<file path=xl/ctrlProps/ctrlProp331.xml><?xml version="1.0" encoding="utf-8"?>
<formControlPr xmlns="http://schemas.microsoft.com/office/spreadsheetml/2009/9/main" objectType="CheckBox" fmlaLink="$DW$19" lockText="1" noThreeD="1"/>
</file>

<file path=xl/ctrlProps/ctrlProp332.xml><?xml version="1.0" encoding="utf-8"?>
<formControlPr xmlns="http://schemas.microsoft.com/office/spreadsheetml/2009/9/main" objectType="CheckBox" fmlaLink="$DW$20" lockText="1" noThreeD="1"/>
</file>

<file path=xl/ctrlProps/ctrlProp333.xml><?xml version="1.0" encoding="utf-8"?>
<formControlPr xmlns="http://schemas.microsoft.com/office/spreadsheetml/2009/9/main" objectType="CheckBox" fmlaLink="$DW$21" lockText="1" noThreeD="1"/>
</file>

<file path=xl/ctrlProps/ctrlProp334.xml><?xml version="1.0" encoding="utf-8"?>
<formControlPr xmlns="http://schemas.microsoft.com/office/spreadsheetml/2009/9/main" objectType="CheckBox" fmlaLink="$DW$22" lockText="1" noThreeD="1"/>
</file>

<file path=xl/ctrlProps/ctrlProp335.xml><?xml version="1.0" encoding="utf-8"?>
<formControlPr xmlns="http://schemas.microsoft.com/office/spreadsheetml/2009/9/main" objectType="CheckBox" fmlaLink="$DW$23" lockText="1" noThreeD="1"/>
</file>

<file path=xl/ctrlProps/ctrlProp336.xml><?xml version="1.0" encoding="utf-8"?>
<formControlPr xmlns="http://schemas.microsoft.com/office/spreadsheetml/2009/9/main" objectType="CheckBox" fmlaLink="$DW$24" lockText="1" noThreeD="1"/>
</file>

<file path=xl/ctrlProps/ctrlProp337.xml><?xml version="1.0" encoding="utf-8"?>
<formControlPr xmlns="http://schemas.microsoft.com/office/spreadsheetml/2009/9/main" objectType="CheckBox" fmlaLink="$DW$25" lockText="1" noThreeD="1"/>
</file>

<file path=xl/ctrlProps/ctrlProp338.xml><?xml version="1.0" encoding="utf-8"?>
<formControlPr xmlns="http://schemas.microsoft.com/office/spreadsheetml/2009/9/main" objectType="CheckBox" fmlaLink="$DW$26" lockText="1" noThreeD="1"/>
</file>

<file path=xl/ctrlProps/ctrlProp339.xml><?xml version="1.0" encoding="utf-8"?>
<formControlPr xmlns="http://schemas.microsoft.com/office/spreadsheetml/2009/9/main" objectType="CheckBox" fmlaLink="$DW$27" lockText="1" noThreeD="1"/>
</file>

<file path=xl/ctrlProps/ctrlProp34.xml><?xml version="1.0" encoding="utf-8"?>
<formControlPr xmlns="http://schemas.microsoft.com/office/spreadsheetml/2009/9/main" objectType="CheckBox" fmlaLink="$AL$111" lockText="1" noThreeD="1"/>
</file>

<file path=xl/ctrlProps/ctrlProp340.xml><?xml version="1.0" encoding="utf-8"?>
<formControlPr xmlns="http://schemas.microsoft.com/office/spreadsheetml/2009/9/main" objectType="CheckBox" fmlaLink="$DU$41" lockText="1" noThreeD="1"/>
</file>

<file path=xl/ctrlProps/ctrlProp341.xml><?xml version="1.0" encoding="utf-8"?>
<formControlPr xmlns="http://schemas.microsoft.com/office/spreadsheetml/2009/9/main" objectType="CheckBox" fmlaLink="$DV$41" lockText="1" noThreeD="1"/>
</file>

<file path=xl/ctrlProps/ctrlProp342.xml><?xml version="1.0" encoding="utf-8"?>
<formControlPr xmlns="http://schemas.microsoft.com/office/spreadsheetml/2009/9/main" objectType="CheckBox" fmlaLink="$DW$41" lockText="1" noThreeD="1"/>
</file>

<file path=xl/ctrlProps/ctrlProp343.xml><?xml version="1.0" encoding="utf-8"?>
<formControlPr xmlns="http://schemas.microsoft.com/office/spreadsheetml/2009/9/main" objectType="CheckBox" fmlaLink="$DV$42" lockText="1" noThreeD="1"/>
</file>

<file path=xl/ctrlProps/ctrlProp344.xml><?xml version="1.0" encoding="utf-8"?>
<formControlPr xmlns="http://schemas.microsoft.com/office/spreadsheetml/2009/9/main" objectType="CheckBox" fmlaLink="$DW$42" lockText="1" noThreeD="1"/>
</file>

<file path=xl/ctrlProps/ctrlProp345.xml><?xml version="1.0" encoding="utf-8"?>
<formControlPr xmlns="http://schemas.microsoft.com/office/spreadsheetml/2009/9/main" objectType="CheckBox" fmlaLink="$DU$43" lockText="1" noThreeD="1"/>
</file>

<file path=xl/ctrlProps/ctrlProp346.xml><?xml version="1.0" encoding="utf-8"?>
<formControlPr xmlns="http://schemas.microsoft.com/office/spreadsheetml/2009/9/main" objectType="CheckBox" fmlaLink="$DV$43" lockText="1" noThreeD="1"/>
</file>

<file path=xl/ctrlProps/ctrlProp347.xml><?xml version="1.0" encoding="utf-8"?>
<formControlPr xmlns="http://schemas.microsoft.com/office/spreadsheetml/2009/9/main" objectType="CheckBox" fmlaLink="$DW$43" lockText="1" noThreeD="1"/>
</file>

<file path=xl/ctrlProps/ctrlProp348.xml><?xml version="1.0" encoding="utf-8"?>
<formControlPr xmlns="http://schemas.microsoft.com/office/spreadsheetml/2009/9/main" objectType="CheckBox" fmlaLink="$DU$44" lockText="1" noThreeD="1"/>
</file>

<file path=xl/ctrlProps/ctrlProp349.xml><?xml version="1.0" encoding="utf-8"?>
<formControlPr xmlns="http://schemas.microsoft.com/office/spreadsheetml/2009/9/main" objectType="CheckBox" fmlaLink="$DV$44" lockText="1" noThreeD="1"/>
</file>

<file path=xl/ctrlProps/ctrlProp35.xml><?xml version="1.0" encoding="utf-8"?>
<formControlPr xmlns="http://schemas.microsoft.com/office/spreadsheetml/2009/9/main" objectType="CheckBox" fmlaLink="$AM$98" lockText="1" noThreeD="1"/>
</file>

<file path=xl/ctrlProps/ctrlProp350.xml><?xml version="1.0" encoding="utf-8"?>
<formControlPr xmlns="http://schemas.microsoft.com/office/spreadsheetml/2009/9/main" objectType="CheckBox" fmlaLink="$DU$45" lockText="1" noThreeD="1"/>
</file>

<file path=xl/ctrlProps/ctrlProp351.xml><?xml version="1.0" encoding="utf-8"?>
<formControlPr xmlns="http://schemas.microsoft.com/office/spreadsheetml/2009/9/main" objectType="CheckBox" fmlaLink="$DV$45" lockText="1" noThreeD="1"/>
</file>

<file path=xl/ctrlProps/ctrlProp352.xml><?xml version="1.0" encoding="utf-8"?>
<formControlPr xmlns="http://schemas.microsoft.com/office/spreadsheetml/2009/9/main" objectType="CheckBox" fmlaLink="$DW$45" lockText="1" noThreeD="1"/>
</file>

<file path=xl/ctrlProps/ctrlProp353.xml><?xml version="1.0" encoding="utf-8"?>
<formControlPr xmlns="http://schemas.microsoft.com/office/spreadsheetml/2009/9/main" objectType="CheckBox" fmlaLink="$DU$46" lockText="1" noThreeD="1"/>
</file>

<file path=xl/ctrlProps/ctrlProp354.xml><?xml version="1.0" encoding="utf-8"?>
<formControlPr xmlns="http://schemas.microsoft.com/office/spreadsheetml/2009/9/main" objectType="CheckBox" fmlaLink="$DV$46" lockText="1" noThreeD="1"/>
</file>

<file path=xl/ctrlProps/ctrlProp355.xml><?xml version="1.0" encoding="utf-8"?>
<formControlPr xmlns="http://schemas.microsoft.com/office/spreadsheetml/2009/9/main" objectType="CheckBox" fmlaLink="$DW$46" lockText="1" noThreeD="1"/>
</file>

<file path=xl/ctrlProps/ctrlProp356.xml><?xml version="1.0" encoding="utf-8"?>
<formControlPr xmlns="http://schemas.microsoft.com/office/spreadsheetml/2009/9/main" objectType="CheckBox" fmlaLink="$DU$47" lockText="1" noThreeD="1"/>
</file>

<file path=xl/ctrlProps/ctrlProp357.xml><?xml version="1.0" encoding="utf-8"?>
<formControlPr xmlns="http://schemas.microsoft.com/office/spreadsheetml/2009/9/main" objectType="CheckBox" fmlaLink="$DV$47" lockText="1" noThreeD="1"/>
</file>

<file path=xl/ctrlProps/ctrlProp358.xml><?xml version="1.0" encoding="utf-8"?>
<formControlPr xmlns="http://schemas.microsoft.com/office/spreadsheetml/2009/9/main" objectType="CheckBox" fmlaLink="$DW$47" lockText="1" noThreeD="1"/>
</file>

<file path=xl/ctrlProps/ctrlProp359.xml><?xml version="1.0" encoding="utf-8"?>
<formControlPr xmlns="http://schemas.microsoft.com/office/spreadsheetml/2009/9/main" objectType="CheckBox" fmlaLink="$DU$48" lockText="1" noThreeD="1"/>
</file>

<file path=xl/ctrlProps/ctrlProp36.xml><?xml version="1.0" encoding="utf-8"?>
<formControlPr xmlns="http://schemas.microsoft.com/office/spreadsheetml/2009/9/main" objectType="CheckBox" fmlaLink="$AM$99" lockText="1" noThreeD="1"/>
</file>

<file path=xl/ctrlProps/ctrlProp360.xml><?xml version="1.0" encoding="utf-8"?>
<formControlPr xmlns="http://schemas.microsoft.com/office/spreadsheetml/2009/9/main" objectType="CheckBox" fmlaLink="$DV$48" lockText="1" noThreeD="1"/>
</file>

<file path=xl/ctrlProps/ctrlProp361.xml><?xml version="1.0" encoding="utf-8"?>
<formControlPr xmlns="http://schemas.microsoft.com/office/spreadsheetml/2009/9/main" objectType="CheckBox" fmlaLink="$DW$48" lockText="1" noThreeD="1"/>
</file>

<file path=xl/ctrlProps/ctrlProp362.xml><?xml version="1.0" encoding="utf-8"?>
<formControlPr xmlns="http://schemas.microsoft.com/office/spreadsheetml/2009/9/main" objectType="CheckBox" fmlaLink="$DX$48" lockText="1" noThreeD="1"/>
</file>

<file path=xl/ctrlProps/ctrlProp363.xml><?xml version="1.0" encoding="utf-8"?>
<formControlPr xmlns="http://schemas.microsoft.com/office/spreadsheetml/2009/9/main" objectType="CheckBox" fmlaLink="$DU$54" lockText="1" noThreeD="1"/>
</file>

<file path=xl/ctrlProps/ctrlProp364.xml><?xml version="1.0" encoding="utf-8"?>
<formControlPr xmlns="http://schemas.microsoft.com/office/spreadsheetml/2009/9/main" objectType="CheckBox" fmlaLink="$DV$54" lockText="1" noThreeD="1"/>
</file>

<file path=xl/ctrlProps/ctrlProp365.xml><?xml version="1.0" encoding="utf-8"?>
<formControlPr xmlns="http://schemas.microsoft.com/office/spreadsheetml/2009/9/main" objectType="CheckBox" fmlaLink="$DW$54" lockText="1" noThreeD="1"/>
</file>

<file path=xl/ctrlProps/ctrlProp366.xml><?xml version="1.0" encoding="utf-8"?>
<formControlPr xmlns="http://schemas.microsoft.com/office/spreadsheetml/2009/9/main" objectType="CheckBox" fmlaLink="$DV$55" lockText="1" noThreeD="1"/>
</file>

<file path=xl/ctrlProps/ctrlProp367.xml><?xml version="1.0" encoding="utf-8"?>
<formControlPr xmlns="http://schemas.microsoft.com/office/spreadsheetml/2009/9/main" objectType="CheckBox" fmlaLink="$DW$55" lockText="1" noThreeD="1"/>
</file>

<file path=xl/ctrlProps/ctrlProp368.xml><?xml version="1.0" encoding="utf-8"?>
<formControlPr xmlns="http://schemas.microsoft.com/office/spreadsheetml/2009/9/main" objectType="CheckBox" fmlaLink="$DU$56" lockText="1" noThreeD="1"/>
</file>

<file path=xl/ctrlProps/ctrlProp369.xml><?xml version="1.0" encoding="utf-8"?>
<formControlPr xmlns="http://schemas.microsoft.com/office/spreadsheetml/2009/9/main" objectType="CheckBox" fmlaLink="$DV$56" lockText="1" noThreeD="1"/>
</file>

<file path=xl/ctrlProps/ctrlProp37.xml><?xml version="1.0" encoding="utf-8"?>
<formControlPr xmlns="http://schemas.microsoft.com/office/spreadsheetml/2009/9/main" objectType="CheckBox" fmlaLink="$AM$100" lockText="1" noThreeD="1"/>
</file>

<file path=xl/ctrlProps/ctrlProp370.xml><?xml version="1.0" encoding="utf-8"?>
<formControlPr xmlns="http://schemas.microsoft.com/office/spreadsheetml/2009/9/main" objectType="CheckBox" fmlaLink="$DW$56" lockText="1" noThreeD="1"/>
</file>

<file path=xl/ctrlProps/ctrlProp371.xml><?xml version="1.0" encoding="utf-8"?>
<formControlPr xmlns="http://schemas.microsoft.com/office/spreadsheetml/2009/9/main" objectType="CheckBox" fmlaLink="$DU$57" lockText="1" noThreeD="1"/>
</file>

<file path=xl/ctrlProps/ctrlProp372.xml><?xml version="1.0" encoding="utf-8"?>
<formControlPr xmlns="http://schemas.microsoft.com/office/spreadsheetml/2009/9/main" objectType="CheckBox" fmlaLink="$DV$57" lockText="1" noThreeD="1"/>
</file>

<file path=xl/ctrlProps/ctrlProp373.xml><?xml version="1.0" encoding="utf-8"?>
<formControlPr xmlns="http://schemas.microsoft.com/office/spreadsheetml/2009/9/main" objectType="CheckBox" fmlaLink="$DU$58" lockText="1" noThreeD="1"/>
</file>

<file path=xl/ctrlProps/ctrlProp374.xml><?xml version="1.0" encoding="utf-8"?>
<formControlPr xmlns="http://schemas.microsoft.com/office/spreadsheetml/2009/9/main" objectType="CheckBox" fmlaLink="$DV$58" lockText="1" noThreeD="1"/>
</file>

<file path=xl/ctrlProps/ctrlProp375.xml><?xml version="1.0" encoding="utf-8"?>
<formControlPr xmlns="http://schemas.microsoft.com/office/spreadsheetml/2009/9/main" objectType="CheckBox" fmlaLink="$DW$58" lockText="1" noThreeD="1"/>
</file>

<file path=xl/ctrlProps/ctrlProp376.xml><?xml version="1.0" encoding="utf-8"?>
<formControlPr xmlns="http://schemas.microsoft.com/office/spreadsheetml/2009/9/main" objectType="CheckBox" fmlaLink="$DU$59" lockText="1" noThreeD="1"/>
</file>

<file path=xl/ctrlProps/ctrlProp377.xml><?xml version="1.0" encoding="utf-8"?>
<formControlPr xmlns="http://schemas.microsoft.com/office/spreadsheetml/2009/9/main" objectType="CheckBox" fmlaLink="$DV$59" lockText="1" noThreeD="1"/>
</file>

<file path=xl/ctrlProps/ctrlProp378.xml><?xml version="1.0" encoding="utf-8"?>
<formControlPr xmlns="http://schemas.microsoft.com/office/spreadsheetml/2009/9/main" objectType="CheckBox" fmlaLink="$DW$59" lockText="1" noThreeD="1"/>
</file>

<file path=xl/ctrlProps/ctrlProp379.xml><?xml version="1.0" encoding="utf-8"?>
<formControlPr xmlns="http://schemas.microsoft.com/office/spreadsheetml/2009/9/main" objectType="CheckBox" fmlaLink="$DU$60" lockText="1" noThreeD="1"/>
</file>

<file path=xl/ctrlProps/ctrlProp38.xml><?xml version="1.0" encoding="utf-8"?>
<formControlPr xmlns="http://schemas.microsoft.com/office/spreadsheetml/2009/9/main" objectType="CheckBox" fmlaLink="$AM$101" lockText="1" noThreeD="1"/>
</file>

<file path=xl/ctrlProps/ctrlProp380.xml><?xml version="1.0" encoding="utf-8"?>
<formControlPr xmlns="http://schemas.microsoft.com/office/spreadsheetml/2009/9/main" objectType="CheckBox" fmlaLink="$DV$60" lockText="1" noThreeD="1"/>
</file>

<file path=xl/ctrlProps/ctrlProp381.xml><?xml version="1.0" encoding="utf-8"?>
<formControlPr xmlns="http://schemas.microsoft.com/office/spreadsheetml/2009/9/main" objectType="CheckBox" fmlaLink="$DW$60" lockText="1" noThreeD="1"/>
</file>

<file path=xl/ctrlProps/ctrlProp382.xml><?xml version="1.0" encoding="utf-8"?>
<formControlPr xmlns="http://schemas.microsoft.com/office/spreadsheetml/2009/9/main" objectType="CheckBox" fmlaLink="$DU$61" lockText="1" noThreeD="1"/>
</file>

<file path=xl/ctrlProps/ctrlProp383.xml><?xml version="1.0" encoding="utf-8"?>
<formControlPr xmlns="http://schemas.microsoft.com/office/spreadsheetml/2009/9/main" objectType="CheckBox" fmlaLink="$DV$61" lockText="1" noThreeD="1"/>
</file>

<file path=xl/ctrlProps/ctrlProp384.xml><?xml version="1.0" encoding="utf-8"?>
<formControlPr xmlns="http://schemas.microsoft.com/office/spreadsheetml/2009/9/main" objectType="CheckBox" fmlaLink="$DW$61" lockText="1" noThreeD="1"/>
</file>

<file path=xl/ctrlProps/ctrlProp385.xml><?xml version="1.0" encoding="utf-8"?>
<formControlPr xmlns="http://schemas.microsoft.com/office/spreadsheetml/2009/9/main" objectType="CheckBox" fmlaLink="$DX$61" lockText="1" noThreeD="1"/>
</file>

<file path=xl/ctrlProps/ctrlProp386.xml><?xml version="1.0" encoding="utf-8"?>
<formControlPr xmlns="http://schemas.microsoft.com/office/spreadsheetml/2009/9/main" objectType="CheckBox" fmlaLink="$DU$67" lockText="1" noThreeD="1"/>
</file>

<file path=xl/ctrlProps/ctrlProp387.xml><?xml version="1.0" encoding="utf-8"?>
<formControlPr xmlns="http://schemas.microsoft.com/office/spreadsheetml/2009/9/main" objectType="CheckBox" fmlaLink="$DV$67" lockText="1" noThreeD="1"/>
</file>

<file path=xl/ctrlProps/ctrlProp388.xml><?xml version="1.0" encoding="utf-8"?>
<formControlPr xmlns="http://schemas.microsoft.com/office/spreadsheetml/2009/9/main" objectType="CheckBox" fmlaLink="$DW$67" lockText="1" noThreeD="1"/>
</file>

<file path=xl/ctrlProps/ctrlProp389.xml><?xml version="1.0" encoding="utf-8"?>
<formControlPr xmlns="http://schemas.microsoft.com/office/spreadsheetml/2009/9/main" objectType="CheckBox" fmlaLink="$DV$68" lockText="1" noThreeD="1"/>
</file>

<file path=xl/ctrlProps/ctrlProp39.xml><?xml version="1.0" encoding="utf-8"?>
<formControlPr xmlns="http://schemas.microsoft.com/office/spreadsheetml/2009/9/main" objectType="CheckBox" fmlaLink="$AM$102" lockText="1" noThreeD="1"/>
</file>

<file path=xl/ctrlProps/ctrlProp390.xml><?xml version="1.0" encoding="utf-8"?>
<formControlPr xmlns="http://schemas.microsoft.com/office/spreadsheetml/2009/9/main" objectType="CheckBox" fmlaLink="$DW$68" lockText="1" noThreeD="1"/>
</file>

<file path=xl/ctrlProps/ctrlProp391.xml><?xml version="1.0" encoding="utf-8"?>
<formControlPr xmlns="http://schemas.microsoft.com/office/spreadsheetml/2009/9/main" objectType="CheckBox" fmlaLink="$DU$69" lockText="1" noThreeD="1"/>
</file>

<file path=xl/ctrlProps/ctrlProp392.xml><?xml version="1.0" encoding="utf-8"?>
<formControlPr xmlns="http://schemas.microsoft.com/office/spreadsheetml/2009/9/main" objectType="CheckBox" fmlaLink="$DV$69" lockText="1" noThreeD="1"/>
</file>

<file path=xl/ctrlProps/ctrlProp393.xml><?xml version="1.0" encoding="utf-8"?>
<formControlPr xmlns="http://schemas.microsoft.com/office/spreadsheetml/2009/9/main" objectType="CheckBox" fmlaLink="$DW$69" lockText="1" noThreeD="1"/>
</file>

<file path=xl/ctrlProps/ctrlProp394.xml><?xml version="1.0" encoding="utf-8"?>
<formControlPr xmlns="http://schemas.microsoft.com/office/spreadsheetml/2009/9/main" objectType="CheckBox" fmlaLink="$DU$70" lockText="1" noThreeD="1"/>
</file>

<file path=xl/ctrlProps/ctrlProp395.xml><?xml version="1.0" encoding="utf-8"?>
<formControlPr xmlns="http://schemas.microsoft.com/office/spreadsheetml/2009/9/main" objectType="CheckBox" fmlaLink="$DV$70" lockText="1" noThreeD="1"/>
</file>

<file path=xl/ctrlProps/ctrlProp396.xml><?xml version="1.0" encoding="utf-8"?>
<formControlPr xmlns="http://schemas.microsoft.com/office/spreadsheetml/2009/9/main" objectType="CheckBox" fmlaLink="$DU$71" lockText="1" noThreeD="1"/>
</file>

<file path=xl/ctrlProps/ctrlProp397.xml><?xml version="1.0" encoding="utf-8"?>
<formControlPr xmlns="http://schemas.microsoft.com/office/spreadsheetml/2009/9/main" objectType="CheckBox" fmlaLink="$DV$71" lockText="1" noThreeD="1"/>
</file>

<file path=xl/ctrlProps/ctrlProp398.xml><?xml version="1.0" encoding="utf-8"?>
<formControlPr xmlns="http://schemas.microsoft.com/office/spreadsheetml/2009/9/main" objectType="CheckBox" fmlaLink="$DW$71" lockText="1" noThreeD="1"/>
</file>

<file path=xl/ctrlProps/ctrlProp399.xml><?xml version="1.0" encoding="utf-8"?>
<formControlPr xmlns="http://schemas.microsoft.com/office/spreadsheetml/2009/9/main" objectType="CheckBox" fmlaLink="$DU$72" lockText="1" noThreeD="1"/>
</file>

<file path=xl/ctrlProps/ctrlProp4.xml><?xml version="1.0" encoding="utf-8"?>
<formControlPr xmlns="http://schemas.microsoft.com/office/spreadsheetml/2009/9/main" objectType="CheckBox" fmlaLink="$AL$74" lockText="1" noThreeD="1"/>
</file>

<file path=xl/ctrlProps/ctrlProp40.xml><?xml version="1.0" encoding="utf-8"?>
<formControlPr xmlns="http://schemas.microsoft.com/office/spreadsheetml/2009/9/main" objectType="CheckBox" fmlaLink="$AM$103" lockText="1" noThreeD="1"/>
</file>

<file path=xl/ctrlProps/ctrlProp400.xml><?xml version="1.0" encoding="utf-8"?>
<formControlPr xmlns="http://schemas.microsoft.com/office/spreadsheetml/2009/9/main" objectType="CheckBox" fmlaLink="$DV$72" lockText="1" noThreeD="1"/>
</file>

<file path=xl/ctrlProps/ctrlProp401.xml><?xml version="1.0" encoding="utf-8"?>
<formControlPr xmlns="http://schemas.microsoft.com/office/spreadsheetml/2009/9/main" objectType="CheckBox" fmlaLink="$DW$72" lockText="1" noThreeD="1"/>
</file>

<file path=xl/ctrlProps/ctrlProp402.xml><?xml version="1.0" encoding="utf-8"?>
<formControlPr xmlns="http://schemas.microsoft.com/office/spreadsheetml/2009/9/main" objectType="CheckBox" fmlaLink="$DU$73" lockText="1" noThreeD="1"/>
</file>

<file path=xl/ctrlProps/ctrlProp403.xml><?xml version="1.0" encoding="utf-8"?>
<formControlPr xmlns="http://schemas.microsoft.com/office/spreadsheetml/2009/9/main" objectType="CheckBox" fmlaLink="$DV$73" lockText="1" noThreeD="1"/>
</file>

<file path=xl/ctrlProps/ctrlProp404.xml><?xml version="1.0" encoding="utf-8"?>
<formControlPr xmlns="http://schemas.microsoft.com/office/spreadsheetml/2009/9/main" objectType="CheckBox" fmlaLink="$DW$73" lockText="1" noThreeD="1"/>
</file>

<file path=xl/ctrlProps/ctrlProp405.xml><?xml version="1.0" encoding="utf-8"?>
<formControlPr xmlns="http://schemas.microsoft.com/office/spreadsheetml/2009/9/main" objectType="CheckBox" fmlaLink="$DU$74" lockText="1" noThreeD="1"/>
</file>

<file path=xl/ctrlProps/ctrlProp406.xml><?xml version="1.0" encoding="utf-8"?>
<formControlPr xmlns="http://schemas.microsoft.com/office/spreadsheetml/2009/9/main" objectType="CheckBox" fmlaLink="$DV$74" lockText="1" noThreeD="1"/>
</file>

<file path=xl/ctrlProps/ctrlProp407.xml><?xml version="1.0" encoding="utf-8"?>
<formControlPr xmlns="http://schemas.microsoft.com/office/spreadsheetml/2009/9/main" objectType="CheckBox" fmlaLink="$DW$74" lockText="1" noThreeD="1"/>
</file>

<file path=xl/ctrlProps/ctrlProp408.xml><?xml version="1.0" encoding="utf-8"?>
<formControlPr xmlns="http://schemas.microsoft.com/office/spreadsheetml/2009/9/main" objectType="CheckBox" fmlaLink="$DX$74" lockText="1" noThreeD="1"/>
</file>

<file path=xl/ctrlProps/ctrlProp409.xml><?xml version="1.0" encoding="utf-8"?>
<formControlPr xmlns="http://schemas.microsoft.com/office/spreadsheetml/2009/9/main" objectType="CheckBox" fmlaLink="$FL$4" lockText="1" noThreeD="1"/>
</file>

<file path=xl/ctrlProps/ctrlProp41.xml><?xml version="1.0" encoding="utf-8"?>
<formControlPr xmlns="http://schemas.microsoft.com/office/spreadsheetml/2009/9/main" objectType="CheckBox" fmlaLink="$AM$104" lockText="1" noThreeD="1"/>
</file>

<file path=xl/ctrlProps/ctrlProp410.xml><?xml version="1.0" encoding="utf-8"?>
<formControlPr xmlns="http://schemas.microsoft.com/office/spreadsheetml/2009/9/main" objectType="CheckBox" fmlaLink="$FM$4" lockText="1" noThreeD="1"/>
</file>

<file path=xl/ctrlProps/ctrlProp411.xml><?xml version="1.0" encoding="utf-8"?>
<formControlPr xmlns="http://schemas.microsoft.com/office/spreadsheetml/2009/9/main" objectType="CheckBox" fmlaLink="$FN$4" lockText="1" noThreeD="1"/>
</file>

<file path=xl/ctrlProps/ctrlProp412.xml><?xml version="1.0" encoding="utf-8"?>
<formControlPr xmlns="http://schemas.microsoft.com/office/spreadsheetml/2009/9/main" objectType="CheckBox" fmlaLink="$FO$4" lockText="1" noThreeD="1"/>
</file>

<file path=xl/ctrlProps/ctrlProp413.xml><?xml version="1.0" encoding="utf-8"?>
<formControlPr xmlns="http://schemas.microsoft.com/office/spreadsheetml/2009/9/main" objectType="CheckBox" fmlaLink="$FL$14" lockText="1" noThreeD="1"/>
</file>

<file path=xl/ctrlProps/ctrlProp414.xml><?xml version="1.0" encoding="utf-8"?>
<formControlPr xmlns="http://schemas.microsoft.com/office/spreadsheetml/2009/9/main" objectType="CheckBox" fmlaLink="$FL$15" lockText="1" noThreeD="1"/>
</file>

<file path=xl/ctrlProps/ctrlProp415.xml><?xml version="1.0" encoding="utf-8"?>
<formControlPr xmlns="http://schemas.microsoft.com/office/spreadsheetml/2009/9/main" objectType="CheckBox" fmlaLink="$FL$16" lockText="1" noThreeD="1"/>
</file>

<file path=xl/ctrlProps/ctrlProp416.xml><?xml version="1.0" encoding="utf-8"?>
<formControlPr xmlns="http://schemas.microsoft.com/office/spreadsheetml/2009/9/main" objectType="CheckBox" fmlaLink="$FL$17" lockText="1" noThreeD="1"/>
</file>

<file path=xl/ctrlProps/ctrlProp417.xml><?xml version="1.0" encoding="utf-8"?>
<formControlPr xmlns="http://schemas.microsoft.com/office/spreadsheetml/2009/9/main" objectType="CheckBox" fmlaLink="$FL$18" lockText="1" noThreeD="1"/>
</file>

<file path=xl/ctrlProps/ctrlProp418.xml><?xml version="1.0" encoding="utf-8"?>
<formControlPr xmlns="http://schemas.microsoft.com/office/spreadsheetml/2009/9/main" objectType="CheckBox" fmlaLink="$FL$19" lockText="1" noThreeD="1"/>
</file>

<file path=xl/ctrlProps/ctrlProp419.xml><?xml version="1.0" encoding="utf-8"?>
<formControlPr xmlns="http://schemas.microsoft.com/office/spreadsheetml/2009/9/main" objectType="CheckBox" fmlaLink="$FL$20" lockText="1" noThreeD="1"/>
</file>

<file path=xl/ctrlProps/ctrlProp42.xml><?xml version="1.0" encoding="utf-8"?>
<formControlPr xmlns="http://schemas.microsoft.com/office/spreadsheetml/2009/9/main" objectType="CheckBox" fmlaLink="$AM$105" lockText="1" noThreeD="1"/>
</file>

<file path=xl/ctrlProps/ctrlProp420.xml><?xml version="1.0" encoding="utf-8"?>
<formControlPr xmlns="http://schemas.microsoft.com/office/spreadsheetml/2009/9/main" objectType="CheckBox" fmlaLink="$FL$21" lockText="1" noThreeD="1"/>
</file>

<file path=xl/ctrlProps/ctrlProp421.xml><?xml version="1.0" encoding="utf-8"?>
<formControlPr xmlns="http://schemas.microsoft.com/office/spreadsheetml/2009/9/main" objectType="CheckBox" fmlaLink="$FL$22" lockText="1" noThreeD="1"/>
</file>

<file path=xl/ctrlProps/ctrlProp422.xml><?xml version="1.0" encoding="utf-8"?>
<formControlPr xmlns="http://schemas.microsoft.com/office/spreadsheetml/2009/9/main" objectType="CheckBox" fmlaLink="$FL$23" lockText="1" noThreeD="1"/>
</file>

<file path=xl/ctrlProps/ctrlProp423.xml><?xml version="1.0" encoding="utf-8"?>
<formControlPr xmlns="http://schemas.microsoft.com/office/spreadsheetml/2009/9/main" objectType="CheckBox" fmlaLink="$FL$24" lockText="1" noThreeD="1"/>
</file>

<file path=xl/ctrlProps/ctrlProp424.xml><?xml version="1.0" encoding="utf-8"?>
<formControlPr xmlns="http://schemas.microsoft.com/office/spreadsheetml/2009/9/main" objectType="CheckBox" fmlaLink="$FL$25" lockText="1" noThreeD="1"/>
</file>

<file path=xl/ctrlProps/ctrlProp425.xml><?xml version="1.0" encoding="utf-8"?>
<formControlPr xmlns="http://schemas.microsoft.com/office/spreadsheetml/2009/9/main" objectType="CheckBox" fmlaLink="$FL$26" lockText="1" noThreeD="1"/>
</file>

<file path=xl/ctrlProps/ctrlProp426.xml><?xml version="1.0" encoding="utf-8"?>
<formControlPr xmlns="http://schemas.microsoft.com/office/spreadsheetml/2009/9/main" objectType="CheckBox" fmlaLink="$FL$27" lockText="1" noThreeD="1"/>
</file>

<file path=xl/ctrlProps/ctrlProp427.xml><?xml version="1.0" encoding="utf-8"?>
<formControlPr xmlns="http://schemas.microsoft.com/office/spreadsheetml/2009/9/main" objectType="CheckBox" fmlaLink="$FM$14" lockText="1" noThreeD="1"/>
</file>

<file path=xl/ctrlProps/ctrlProp428.xml><?xml version="1.0" encoding="utf-8"?>
<formControlPr xmlns="http://schemas.microsoft.com/office/spreadsheetml/2009/9/main" objectType="CheckBox" fmlaLink="$FM$15" lockText="1" noThreeD="1"/>
</file>

<file path=xl/ctrlProps/ctrlProp429.xml><?xml version="1.0" encoding="utf-8"?>
<formControlPr xmlns="http://schemas.microsoft.com/office/spreadsheetml/2009/9/main" objectType="CheckBox" fmlaLink="$FM$16" lockText="1" noThreeD="1"/>
</file>

<file path=xl/ctrlProps/ctrlProp43.xml><?xml version="1.0" encoding="utf-8"?>
<formControlPr xmlns="http://schemas.microsoft.com/office/spreadsheetml/2009/9/main" objectType="CheckBox" fmlaLink="$AM$106" lockText="1" noThreeD="1"/>
</file>

<file path=xl/ctrlProps/ctrlProp430.xml><?xml version="1.0" encoding="utf-8"?>
<formControlPr xmlns="http://schemas.microsoft.com/office/spreadsheetml/2009/9/main" objectType="CheckBox" fmlaLink="$FM$17" lockText="1" noThreeD="1"/>
</file>

<file path=xl/ctrlProps/ctrlProp431.xml><?xml version="1.0" encoding="utf-8"?>
<formControlPr xmlns="http://schemas.microsoft.com/office/spreadsheetml/2009/9/main" objectType="CheckBox" fmlaLink="$FM$18" lockText="1" noThreeD="1"/>
</file>

<file path=xl/ctrlProps/ctrlProp432.xml><?xml version="1.0" encoding="utf-8"?>
<formControlPr xmlns="http://schemas.microsoft.com/office/spreadsheetml/2009/9/main" objectType="CheckBox" fmlaLink="$FM$19" lockText="1" noThreeD="1"/>
</file>

<file path=xl/ctrlProps/ctrlProp433.xml><?xml version="1.0" encoding="utf-8"?>
<formControlPr xmlns="http://schemas.microsoft.com/office/spreadsheetml/2009/9/main" objectType="CheckBox" fmlaLink="$FM$20" lockText="1" noThreeD="1"/>
</file>

<file path=xl/ctrlProps/ctrlProp434.xml><?xml version="1.0" encoding="utf-8"?>
<formControlPr xmlns="http://schemas.microsoft.com/office/spreadsheetml/2009/9/main" objectType="CheckBox" fmlaLink="$FM$21" lockText="1" noThreeD="1"/>
</file>

<file path=xl/ctrlProps/ctrlProp435.xml><?xml version="1.0" encoding="utf-8"?>
<formControlPr xmlns="http://schemas.microsoft.com/office/spreadsheetml/2009/9/main" objectType="CheckBox" fmlaLink="$FM$22" lockText="1" noThreeD="1"/>
</file>

<file path=xl/ctrlProps/ctrlProp436.xml><?xml version="1.0" encoding="utf-8"?>
<formControlPr xmlns="http://schemas.microsoft.com/office/spreadsheetml/2009/9/main" objectType="CheckBox" fmlaLink="$FM$23" lockText="1" noThreeD="1"/>
</file>

<file path=xl/ctrlProps/ctrlProp437.xml><?xml version="1.0" encoding="utf-8"?>
<formControlPr xmlns="http://schemas.microsoft.com/office/spreadsheetml/2009/9/main" objectType="CheckBox" fmlaLink="$FM$24" lockText="1" noThreeD="1"/>
</file>

<file path=xl/ctrlProps/ctrlProp438.xml><?xml version="1.0" encoding="utf-8"?>
<formControlPr xmlns="http://schemas.microsoft.com/office/spreadsheetml/2009/9/main" objectType="CheckBox" fmlaLink="$FM$25" lockText="1" noThreeD="1"/>
</file>

<file path=xl/ctrlProps/ctrlProp439.xml><?xml version="1.0" encoding="utf-8"?>
<formControlPr xmlns="http://schemas.microsoft.com/office/spreadsheetml/2009/9/main" objectType="CheckBox" fmlaLink="$FM$26" lockText="1" noThreeD="1"/>
</file>

<file path=xl/ctrlProps/ctrlProp44.xml><?xml version="1.0" encoding="utf-8"?>
<formControlPr xmlns="http://schemas.microsoft.com/office/spreadsheetml/2009/9/main" objectType="CheckBox" fmlaLink="$AM$107" lockText="1" noThreeD="1"/>
</file>

<file path=xl/ctrlProps/ctrlProp440.xml><?xml version="1.0" encoding="utf-8"?>
<formControlPr xmlns="http://schemas.microsoft.com/office/spreadsheetml/2009/9/main" objectType="CheckBox" fmlaLink="$FM$27" lockText="1" noThreeD="1"/>
</file>

<file path=xl/ctrlProps/ctrlProp441.xml><?xml version="1.0" encoding="utf-8"?>
<formControlPr xmlns="http://schemas.microsoft.com/office/spreadsheetml/2009/9/main" objectType="CheckBox" fmlaLink="$FN$14" lockText="1" noThreeD="1"/>
</file>

<file path=xl/ctrlProps/ctrlProp442.xml><?xml version="1.0" encoding="utf-8"?>
<formControlPr xmlns="http://schemas.microsoft.com/office/spreadsheetml/2009/9/main" objectType="CheckBox" fmlaLink="$FN$15" lockText="1" noThreeD="1"/>
</file>

<file path=xl/ctrlProps/ctrlProp443.xml><?xml version="1.0" encoding="utf-8"?>
<formControlPr xmlns="http://schemas.microsoft.com/office/spreadsheetml/2009/9/main" objectType="CheckBox" fmlaLink="$FN$16" lockText="1" noThreeD="1"/>
</file>

<file path=xl/ctrlProps/ctrlProp444.xml><?xml version="1.0" encoding="utf-8"?>
<formControlPr xmlns="http://schemas.microsoft.com/office/spreadsheetml/2009/9/main" objectType="CheckBox" fmlaLink="$FN$17" lockText="1" noThreeD="1"/>
</file>

<file path=xl/ctrlProps/ctrlProp445.xml><?xml version="1.0" encoding="utf-8"?>
<formControlPr xmlns="http://schemas.microsoft.com/office/spreadsheetml/2009/9/main" objectType="CheckBox" fmlaLink="$FN$18" lockText="1" noThreeD="1"/>
</file>

<file path=xl/ctrlProps/ctrlProp446.xml><?xml version="1.0" encoding="utf-8"?>
<formControlPr xmlns="http://schemas.microsoft.com/office/spreadsheetml/2009/9/main" objectType="CheckBox" fmlaLink="$FN$19" lockText="1" noThreeD="1"/>
</file>

<file path=xl/ctrlProps/ctrlProp447.xml><?xml version="1.0" encoding="utf-8"?>
<formControlPr xmlns="http://schemas.microsoft.com/office/spreadsheetml/2009/9/main" objectType="CheckBox" fmlaLink="$FN$20" lockText="1" noThreeD="1"/>
</file>

<file path=xl/ctrlProps/ctrlProp448.xml><?xml version="1.0" encoding="utf-8"?>
<formControlPr xmlns="http://schemas.microsoft.com/office/spreadsheetml/2009/9/main" objectType="CheckBox" fmlaLink="$FN$21" lockText="1" noThreeD="1"/>
</file>

<file path=xl/ctrlProps/ctrlProp449.xml><?xml version="1.0" encoding="utf-8"?>
<formControlPr xmlns="http://schemas.microsoft.com/office/spreadsheetml/2009/9/main" objectType="CheckBox" fmlaLink="$FN$22" lockText="1" noThreeD="1"/>
</file>

<file path=xl/ctrlProps/ctrlProp45.xml><?xml version="1.0" encoding="utf-8"?>
<formControlPr xmlns="http://schemas.microsoft.com/office/spreadsheetml/2009/9/main" objectType="CheckBox" fmlaLink="$AM$108" lockText="1" noThreeD="1"/>
</file>

<file path=xl/ctrlProps/ctrlProp450.xml><?xml version="1.0" encoding="utf-8"?>
<formControlPr xmlns="http://schemas.microsoft.com/office/spreadsheetml/2009/9/main" objectType="CheckBox" fmlaLink="$FN$23" lockText="1" noThreeD="1"/>
</file>

<file path=xl/ctrlProps/ctrlProp451.xml><?xml version="1.0" encoding="utf-8"?>
<formControlPr xmlns="http://schemas.microsoft.com/office/spreadsheetml/2009/9/main" objectType="CheckBox" fmlaLink="$FN$24" lockText="1" noThreeD="1"/>
</file>

<file path=xl/ctrlProps/ctrlProp452.xml><?xml version="1.0" encoding="utf-8"?>
<formControlPr xmlns="http://schemas.microsoft.com/office/spreadsheetml/2009/9/main" objectType="CheckBox" fmlaLink="$FN$25" lockText="1" noThreeD="1"/>
</file>

<file path=xl/ctrlProps/ctrlProp453.xml><?xml version="1.0" encoding="utf-8"?>
<formControlPr xmlns="http://schemas.microsoft.com/office/spreadsheetml/2009/9/main" objectType="CheckBox" fmlaLink="$FN$26" lockText="1" noThreeD="1"/>
</file>

<file path=xl/ctrlProps/ctrlProp454.xml><?xml version="1.0" encoding="utf-8"?>
<formControlPr xmlns="http://schemas.microsoft.com/office/spreadsheetml/2009/9/main" objectType="CheckBox" fmlaLink="$FN$27" lockText="1" noThreeD="1"/>
</file>

<file path=xl/ctrlProps/ctrlProp455.xml><?xml version="1.0" encoding="utf-8"?>
<formControlPr xmlns="http://schemas.microsoft.com/office/spreadsheetml/2009/9/main" objectType="CheckBox" fmlaLink="$FL$41" lockText="1" noThreeD="1"/>
</file>

<file path=xl/ctrlProps/ctrlProp456.xml><?xml version="1.0" encoding="utf-8"?>
<formControlPr xmlns="http://schemas.microsoft.com/office/spreadsheetml/2009/9/main" objectType="CheckBox" fmlaLink="$FM$41" lockText="1" noThreeD="1"/>
</file>

<file path=xl/ctrlProps/ctrlProp457.xml><?xml version="1.0" encoding="utf-8"?>
<formControlPr xmlns="http://schemas.microsoft.com/office/spreadsheetml/2009/9/main" objectType="CheckBox" fmlaLink="$FN$41" lockText="1" noThreeD="1"/>
</file>

<file path=xl/ctrlProps/ctrlProp458.xml><?xml version="1.0" encoding="utf-8"?>
<formControlPr xmlns="http://schemas.microsoft.com/office/spreadsheetml/2009/9/main" objectType="CheckBox" fmlaLink="$FM$42" lockText="1" noThreeD="1"/>
</file>

<file path=xl/ctrlProps/ctrlProp459.xml><?xml version="1.0" encoding="utf-8"?>
<formControlPr xmlns="http://schemas.microsoft.com/office/spreadsheetml/2009/9/main" objectType="CheckBox" fmlaLink="$FN$42" lockText="1" noThreeD="1"/>
</file>

<file path=xl/ctrlProps/ctrlProp46.xml><?xml version="1.0" encoding="utf-8"?>
<formControlPr xmlns="http://schemas.microsoft.com/office/spreadsheetml/2009/9/main" objectType="CheckBox" fmlaLink="$AM$109" lockText="1" noThreeD="1"/>
</file>

<file path=xl/ctrlProps/ctrlProp460.xml><?xml version="1.0" encoding="utf-8"?>
<formControlPr xmlns="http://schemas.microsoft.com/office/spreadsheetml/2009/9/main" objectType="CheckBox" fmlaLink="$FL$43" lockText="1" noThreeD="1"/>
</file>

<file path=xl/ctrlProps/ctrlProp461.xml><?xml version="1.0" encoding="utf-8"?>
<formControlPr xmlns="http://schemas.microsoft.com/office/spreadsheetml/2009/9/main" objectType="CheckBox" fmlaLink="$FM$43" lockText="1" noThreeD="1"/>
</file>

<file path=xl/ctrlProps/ctrlProp462.xml><?xml version="1.0" encoding="utf-8"?>
<formControlPr xmlns="http://schemas.microsoft.com/office/spreadsheetml/2009/9/main" objectType="CheckBox" fmlaLink="$FN$43" lockText="1" noThreeD="1"/>
</file>

<file path=xl/ctrlProps/ctrlProp463.xml><?xml version="1.0" encoding="utf-8"?>
<formControlPr xmlns="http://schemas.microsoft.com/office/spreadsheetml/2009/9/main" objectType="CheckBox" fmlaLink="$FL$44" lockText="1" noThreeD="1"/>
</file>

<file path=xl/ctrlProps/ctrlProp464.xml><?xml version="1.0" encoding="utf-8"?>
<formControlPr xmlns="http://schemas.microsoft.com/office/spreadsheetml/2009/9/main" objectType="CheckBox" fmlaLink="$FM$44" lockText="1" noThreeD="1"/>
</file>

<file path=xl/ctrlProps/ctrlProp465.xml><?xml version="1.0" encoding="utf-8"?>
<formControlPr xmlns="http://schemas.microsoft.com/office/spreadsheetml/2009/9/main" objectType="CheckBox" fmlaLink="$FL$45" lockText="1" noThreeD="1"/>
</file>

<file path=xl/ctrlProps/ctrlProp466.xml><?xml version="1.0" encoding="utf-8"?>
<formControlPr xmlns="http://schemas.microsoft.com/office/spreadsheetml/2009/9/main" objectType="CheckBox" fmlaLink="$FM$45" lockText="1" noThreeD="1"/>
</file>

<file path=xl/ctrlProps/ctrlProp467.xml><?xml version="1.0" encoding="utf-8"?>
<formControlPr xmlns="http://schemas.microsoft.com/office/spreadsheetml/2009/9/main" objectType="CheckBox" fmlaLink="$FN$45" lockText="1" noThreeD="1"/>
</file>

<file path=xl/ctrlProps/ctrlProp468.xml><?xml version="1.0" encoding="utf-8"?>
<formControlPr xmlns="http://schemas.microsoft.com/office/spreadsheetml/2009/9/main" objectType="CheckBox" fmlaLink="$FL$46" lockText="1" noThreeD="1"/>
</file>

<file path=xl/ctrlProps/ctrlProp469.xml><?xml version="1.0" encoding="utf-8"?>
<formControlPr xmlns="http://schemas.microsoft.com/office/spreadsheetml/2009/9/main" objectType="CheckBox" fmlaLink="$FM$46" lockText="1" noThreeD="1"/>
</file>

<file path=xl/ctrlProps/ctrlProp47.xml><?xml version="1.0" encoding="utf-8"?>
<formControlPr xmlns="http://schemas.microsoft.com/office/spreadsheetml/2009/9/main" objectType="CheckBox" fmlaLink="$AM$110" lockText="1" noThreeD="1"/>
</file>

<file path=xl/ctrlProps/ctrlProp470.xml><?xml version="1.0" encoding="utf-8"?>
<formControlPr xmlns="http://schemas.microsoft.com/office/spreadsheetml/2009/9/main" objectType="CheckBox" fmlaLink="$FN$46" lockText="1" noThreeD="1"/>
</file>

<file path=xl/ctrlProps/ctrlProp471.xml><?xml version="1.0" encoding="utf-8"?>
<formControlPr xmlns="http://schemas.microsoft.com/office/spreadsheetml/2009/9/main" objectType="CheckBox" fmlaLink="$FL$47" lockText="1" noThreeD="1"/>
</file>

<file path=xl/ctrlProps/ctrlProp472.xml><?xml version="1.0" encoding="utf-8"?>
<formControlPr xmlns="http://schemas.microsoft.com/office/spreadsheetml/2009/9/main" objectType="CheckBox" fmlaLink="$FM$47" lockText="1" noThreeD="1"/>
</file>

<file path=xl/ctrlProps/ctrlProp473.xml><?xml version="1.0" encoding="utf-8"?>
<formControlPr xmlns="http://schemas.microsoft.com/office/spreadsheetml/2009/9/main" objectType="CheckBox" fmlaLink="$FN$47" lockText="1" noThreeD="1"/>
</file>

<file path=xl/ctrlProps/ctrlProp474.xml><?xml version="1.0" encoding="utf-8"?>
<formControlPr xmlns="http://schemas.microsoft.com/office/spreadsheetml/2009/9/main" objectType="CheckBox" fmlaLink="$FL$48" lockText="1" noThreeD="1"/>
</file>

<file path=xl/ctrlProps/ctrlProp475.xml><?xml version="1.0" encoding="utf-8"?>
<formControlPr xmlns="http://schemas.microsoft.com/office/spreadsheetml/2009/9/main" objectType="CheckBox" fmlaLink="$FM$48" lockText="1" noThreeD="1"/>
</file>

<file path=xl/ctrlProps/ctrlProp476.xml><?xml version="1.0" encoding="utf-8"?>
<formControlPr xmlns="http://schemas.microsoft.com/office/spreadsheetml/2009/9/main" objectType="CheckBox" fmlaLink="$FN$48" lockText="1" noThreeD="1"/>
</file>

<file path=xl/ctrlProps/ctrlProp477.xml><?xml version="1.0" encoding="utf-8"?>
<formControlPr xmlns="http://schemas.microsoft.com/office/spreadsheetml/2009/9/main" objectType="CheckBox" fmlaLink="$FO$48" lockText="1" noThreeD="1"/>
</file>

<file path=xl/ctrlProps/ctrlProp478.xml><?xml version="1.0" encoding="utf-8"?>
<formControlPr xmlns="http://schemas.microsoft.com/office/spreadsheetml/2009/9/main" objectType="CheckBox" fmlaLink="$FL$54" lockText="1" noThreeD="1"/>
</file>

<file path=xl/ctrlProps/ctrlProp479.xml><?xml version="1.0" encoding="utf-8"?>
<formControlPr xmlns="http://schemas.microsoft.com/office/spreadsheetml/2009/9/main" objectType="CheckBox" fmlaLink="$FM$54" lockText="1" noThreeD="1"/>
</file>

<file path=xl/ctrlProps/ctrlProp48.xml><?xml version="1.0" encoding="utf-8"?>
<formControlPr xmlns="http://schemas.microsoft.com/office/spreadsheetml/2009/9/main" objectType="CheckBox" fmlaLink="$AM$111" lockText="1" noThreeD="1"/>
</file>

<file path=xl/ctrlProps/ctrlProp480.xml><?xml version="1.0" encoding="utf-8"?>
<formControlPr xmlns="http://schemas.microsoft.com/office/spreadsheetml/2009/9/main" objectType="CheckBox" fmlaLink="$FN$54" lockText="1" noThreeD="1"/>
</file>

<file path=xl/ctrlProps/ctrlProp481.xml><?xml version="1.0" encoding="utf-8"?>
<formControlPr xmlns="http://schemas.microsoft.com/office/spreadsheetml/2009/9/main" objectType="CheckBox" fmlaLink="$FM$55" lockText="1" noThreeD="1"/>
</file>

<file path=xl/ctrlProps/ctrlProp482.xml><?xml version="1.0" encoding="utf-8"?>
<formControlPr xmlns="http://schemas.microsoft.com/office/spreadsheetml/2009/9/main" objectType="CheckBox" fmlaLink="$FN$55" lockText="1" noThreeD="1"/>
</file>

<file path=xl/ctrlProps/ctrlProp483.xml><?xml version="1.0" encoding="utf-8"?>
<formControlPr xmlns="http://schemas.microsoft.com/office/spreadsheetml/2009/9/main" objectType="CheckBox" fmlaLink="$FL$56" lockText="1" noThreeD="1"/>
</file>

<file path=xl/ctrlProps/ctrlProp484.xml><?xml version="1.0" encoding="utf-8"?>
<formControlPr xmlns="http://schemas.microsoft.com/office/spreadsheetml/2009/9/main" objectType="CheckBox" fmlaLink="$FM$56" lockText="1" noThreeD="1"/>
</file>

<file path=xl/ctrlProps/ctrlProp485.xml><?xml version="1.0" encoding="utf-8"?>
<formControlPr xmlns="http://schemas.microsoft.com/office/spreadsheetml/2009/9/main" objectType="CheckBox" fmlaLink="$FN$56" lockText="1" noThreeD="1"/>
</file>

<file path=xl/ctrlProps/ctrlProp486.xml><?xml version="1.0" encoding="utf-8"?>
<formControlPr xmlns="http://schemas.microsoft.com/office/spreadsheetml/2009/9/main" objectType="CheckBox" fmlaLink="$FL$57" lockText="1" noThreeD="1"/>
</file>

<file path=xl/ctrlProps/ctrlProp487.xml><?xml version="1.0" encoding="utf-8"?>
<formControlPr xmlns="http://schemas.microsoft.com/office/spreadsheetml/2009/9/main" objectType="CheckBox" fmlaLink="$FM$57" lockText="1" noThreeD="1"/>
</file>

<file path=xl/ctrlProps/ctrlProp488.xml><?xml version="1.0" encoding="utf-8"?>
<formControlPr xmlns="http://schemas.microsoft.com/office/spreadsheetml/2009/9/main" objectType="CheckBox" fmlaLink="$FL$58" lockText="1" noThreeD="1"/>
</file>

<file path=xl/ctrlProps/ctrlProp489.xml><?xml version="1.0" encoding="utf-8"?>
<formControlPr xmlns="http://schemas.microsoft.com/office/spreadsheetml/2009/9/main" objectType="CheckBox" fmlaLink="$FM$58" lockText="1" noThreeD="1"/>
</file>

<file path=xl/ctrlProps/ctrlProp49.xml><?xml version="1.0" encoding="utf-8"?>
<formControlPr xmlns="http://schemas.microsoft.com/office/spreadsheetml/2009/9/main" objectType="CheckBox" fmlaLink="$AN$98" lockText="1" noThreeD="1"/>
</file>

<file path=xl/ctrlProps/ctrlProp490.xml><?xml version="1.0" encoding="utf-8"?>
<formControlPr xmlns="http://schemas.microsoft.com/office/spreadsheetml/2009/9/main" objectType="CheckBox" fmlaLink="$FN$58" lockText="1" noThreeD="1"/>
</file>

<file path=xl/ctrlProps/ctrlProp491.xml><?xml version="1.0" encoding="utf-8"?>
<formControlPr xmlns="http://schemas.microsoft.com/office/spreadsheetml/2009/9/main" objectType="CheckBox" fmlaLink="$FL$59" lockText="1" noThreeD="1"/>
</file>

<file path=xl/ctrlProps/ctrlProp492.xml><?xml version="1.0" encoding="utf-8"?>
<formControlPr xmlns="http://schemas.microsoft.com/office/spreadsheetml/2009/9/main" objectType="CheckBox" fmlaLink="$FM$59" lockText="1" noThreeD="1"/>
</file>

<file path=xl/ctrlProps/ctrlProp493.xml><?xml version="1.0" encoding="utf-8"?>
<formControlPr xmlns="http://schemas.microsoft.com/office/spreadsheetml/2009/9/main" objectType="CheckBox" fmlaLink="$FN$59" lockText="1" noThreeD="1"/>
</file>

<file path=xl/ctrlProps/ctrlProp494.xml><?xml version="1.0" encoding="utf-8"?>
<formControlPr xmlns="http://schemas.microsoft.com/office/spreadsheetml/2009/9/main" objectType="CheckBox" fmlaLink="$FL$60" lockText="1" noThreeD="1"/>
</file>

<file path=xl/ctrlProps/ctrlProp495.xml><?xml version="1.0" encoding="utf-8"?>
<formControlPr xmlns="http://schemas.microsoft.com/office/spreadsheetml/2009/9/main" objectType="CheckBox" fmlaLink="$FM$60" lockText="1" noThreeD="1"/>
</file>

<file path=xl/ctrlProps/ctrlProp496.xml><?xml version="1.0" encoding="utf-8"?>
<formControlPr xmlns="http://schemas.microsoft.com/office/spreadsheetml/2009/9/main" objectType="CheckBox" fmlaLink="$FN$60" lockText="1" noThreeD="1"/>
</file>

<file path=xl/ctrlProps/ctrlProp497.xml><?xml version="1.0" encoding="utf-8"?>
<formControlPr xmlns="http://schemas.microsoft.com/office/spreadsheetml/2009/9/main" objectType="CheckBox" fmlaLink="$FL$61" lockText="1" noThreeD="1"/>
</file>

<file path=xl/ctrlProps/ctrlProp498.xml><?xml version="1.0" encoding="utf-8"?>
<formControlPr xmlns="http://schemas.microsoft.com/office/spreadsheetml/2009/9/main" objectType="CheckBox" fmlaLink="$FM$61" lockText="1" noThreeD="1"/>
</file>

<file path=xl/ctrlProps/ctrlProp499.xml><?xml version="1.0" encoding="utf-8"?>
<formControlPr xmlns="http://schemas.microsoft.com/office/spreadsheetml/2009/9/main" objectType="CheckBox" fmlaLink="$FN$61" lockText="1" noThreeD="1"/>
</file>

<file path=xl/ctrlProps/ctrlProp5.xml><?xml version="1.0" encoding="utf-8"?>
<formControlPr xmlns="http://schemas.microsoft.com/office/spreadsheetml/2009/9/main" objectType="CheckBox" fmlaLink="$AM$74" lockText="1" noThreeD="1"/>
</file>

<file path=xl/ctrlProps/ctrlProp50.xml><?xml version="1.0" encoding="utf-8"?>
<formControlPr xmlns="http://schemas.microsoft.com/office/spreadsheetml/2009/9/main" objectType="CheckBox" fmlaLink="$AN$99" lockText="1" noThreeD="1"/>
</file>

<file path=xl/ctrlProps/ctrlProp500.xml><?xml version="1.0" encoding="utf-8"?>
<formControlPr xmlns="http://schemas.microsoft.com/office/spreadsheetml/2009/9/main" objectType="CheckBox" fmlaLink="$FO$61" lockText="1" noThreeD="1"/>
</file>

<file path=xl/ctrlProps/ctrlProp501.xml><?xml version="1.0" encoding="utf-8"?>
<formControlPr xmlns="http://schemas.microsoft.com/office/spreadsheetml/2009/9/main" objectType="CheckBox" checked="Checked" fmlaLink="$FL$67" lockText="1" noThreeD="1"/>
</file>

<file path=xl/ctrlProps/ctrlProp502.xml><?xml version="1.0" encoding="utf-8"?>
<formControlPr xmlns="http://schemas.microsoft.com/office/spreadsheetml/2009/9/main" objectType="CheckBox" fmlaLink="$FM$67" lockText="1" noThreeD="1"/>
</file>

<file path=xl/ctrlProps/ctrlProp503.xml><?xml version="1.0" encoding="utf-8"?>
<formControlPr xmlns="http://schemas.microsoft.com/office/spreadsheetml/2009/9/main" objectType="CheckBox" fmlaLink="$FN$67" lockText="1" noThreeD="1"/>
</file>

<file path=xl/ctrlProps/ctrlProp504.xml><?xml version="1.0" encoding="utf-8"?>
<formControlPr xmlns="http://schemas.microsoft.com/office/spreadsheetml/2009/9/main" objectType="CheckBox" fmlaLink="$FM$68" lockText="1" noThreeD="1"/>
</file>

<file path=xl/ctrlProps/ctrlProp505.xml><?xml version="1.0" encoding="utf-8"?>
<formControlPr xmlns="http://schemas.microsoft.com/office/spreadsheetml/2009/9/main" objectType="CheckBox" fmlaLink="$FN$68" lockText="1" noThreeD="1"/>
</file>

<file path=xl/ctrlProps/ctrlProp506.xml><?xml version="1.0" encoding="utf-8"?>
<formControlPr xmlns="http://schemas.microsoft.com/office/spreadsheetml/2009/9/main" objectType="CheckBox" fmlaLink="$FL$69" lockText="1" noThreeD="1"/>
</file>

<file path=xl/ctrlProps/ctrlProp507.xml><?xml version="1.0" encoding="utf-8"?>
<formControlPr xmlns="http://schemas.microsoft.com/office/spreadsheetml/2009/9/main" objectType="CheckBox" fmlaLink="$FM$69" lockText="1" noThreeD="1"/>
</file>

<file path=xl/ctrlProps/ctrlProp508.xml><?xml version="1.0" encoding="utf-8"?>
<formControlPr xmlns="http://schemas.microsoft.com/office/spreadsheetml/2009/9/main" objectType="CheckBox" fmlaLink="$FN$69" lockText="1" noThreeD="1"/>
</file>

<file path=xl/ctrlProps/ctrlProp509.xml><?xml version="1.0" encoding="utf-8"?>
<formControlPr xmlns="http://schemas.microsoft.com/office/spreadsheetml/2009/9/main" objectType="CheckBox" fmlaLink="$FL$70" lockText="1" noThreeD="1"/>
</file>

<file path=xl/ctrlProps/ctrlProp51.xml><?xml version="1.0" encoding="utf-8"?>
<formControlPr xmlns="http://schemas.microsoft.com/office/spreadsheetml/2009/9/main" objectType="CheckBox" fmlaLink="$AN$100" lockText="1" noThreeD="1"/>
</file>

<file path=xl/ctrlProps/ctrlProp510.xml><?xml version="1.0" encoding="utf-8"?>
<formControlPr xmlns="http://schemas.microsoft.com/office/spreadsheetml/2009/9/main" objectType="CheckBox" fmlaLink="$FM$70" lockText="1" noThreeD="1"/>
</file>

<file path=xl/ctrlProps/ctrlProp511.xml><?xml version="1.0" encoding="utf-8"?>
<formControlPr xmlns="http://schemas.microsoft.com/office/spreadsheetml/2009/9/main" objectType="CheckBox" fmlaLink="$FL$71" lockText="1" noThreeD="1"/>
</file>

<file path=xl/ctrlProps/ctrlProp512.xml><?xml version="1.0" encoding="utf-8"?>
<formControlPr xmlns="http://schemas.microsoft.com/office/spreadsheetml/2009/9/main" objectType="CheckBox" fmlaLink="$FM$71" lockText="1" noThreeD="1"/>
</file>

<file path=xl/ctrlProps/ctrlProp513.xml><?xml version="1.0" encoding="utf-8"?>
<formControlPr xmlns="http://schemas.microsoft.com/office/spreadsheetml/2009/9/main" objectType="CheckBox" fmlaLink="$FN$71" lockText="1" noThreeD="1"/>
</file>

<file path=xl/ctrlProps/ctrlProp514.xml><?xml version="1.0" encoding="utf-8"?>
<formControlPr xmlns="http://schemas.microsoft.com/office/spreadsheetml/2009/9/main" objectType="CheckBox" fmlaLink="$FL$72" lockText="1" noThreeD="1"/>
</file>

<file path=xl/ctrlProps/ctrlProp515.xml><?xml version="1.0" encoding="utf-8"?>
<formControlPr xmlns="http://schemas.microsoft.com/office/spreadsheetml/2009/9/main" objectType="CheckBox" fmlaLink="$FM$72" lockText="1" noThreeD="1"/>
</file>

<file path=xl/ctrlProps/ctrlProp516.xml><?xml version="1.0" encoding="utf-8"?>
<formControlPr xmlns="http://schemas.microsoft.com/office/spreadsheetml/2009/9/main" objectType="CheckBox" fmlaLink="$FN$72" lockText="1" noThreeD="1"/>
</file>

<file path=xl/ctrlProps/ctrlProp517.xml><?xml version="1.0" encoding="utf-8"?>
<formControlPr xmlns="http://schemas.microsoft.com/office/spreadsheetml/2009/9/main" objectType="CheckBox" fmlaLink="$FL$73" lockText="1" noThreeD="1"/>
</file>

<file path=xl/ctrlProps/ctrlProp518.xml><?xml version="1.0" encoding="utf-8"?>
<formControlPr xmlns="http://schemas.microsoft.com/office/spreadsheetml/2009/9/main" objectType="CheckBox" fmlaLink="$FM$73" lockText="1" noThreeD="1"/>
</file>

<file path=xl/ctrlProps/ctrlProp519.xml><?xml version="1.0" encoding="utf-8"?>
<formControlPr xmlns="http://schemas.microsoft.com/office/spreadsheetml/2009/9/main" objectType="CheckBox" fmlaLink="$FN$73" lockText="1" noThreeD="1"/>
</file>

<file path=xl/ctrlProps/ctrlProp52.xml><?xml version="1.0" encoding="utf-8"?>
<formControlPr xmlns="http://schemas.microsoft.com/office/spreadsheetml/2009/9/main" objectType="CheckBox" fmlaLink="$AN$101" lockText="1" noThreeD="1"/>
</file>

<file path=xl/ctrlProps/ctrlProp520.xml><?xml version="1.0" encoding="utf-8"?>
<formControlPr xmlns="http://schemas.microsoft.com/office/spreadsheetml/2009/9/main" objectType="CheckBox" fmlaLink="$FL$74" lockText="1" noThreeD="1"/>
</file>

<file path=xl/ctrlProps/ctrlProp521.xml><?xml version="1.0" encoding="utf-8"?>
<formControlPr xmlns="http://schemas.microsoft.com/office/spreadsheetml/2009/9/main" objectType="CheckBox" fmlaLink="$FM$74" lockText="1" noThreeD="1"/>
</file>

<file path=xl/ctrlProps/ctrlProp522.xml><?xml version="1.0" encoding="utf-8"?>
<formControlPr xmlns="http://schemas.microsoft.com/office/spreadsheetml/2009/9/main" objectType="CheckBox" fmlaLink="$FN$74" lockText="1" noThreeD="1"/>
</file>

<file path=xl/ctrlProps/ctrlProp523.xml><?xml version="1.0" encoding="utf-8"?>
<formControlPr xmlns="http://schemas.microsoft.com/office/spreadsheetml/2009/9/main" objectType="CheckBox" fmlaLink="$FO$74" lockText="1" noThreeD="1"/>
</file>

<file path=xl/ctrlProps/ctrlProp524.xml><?xml version="1.0" encoding="utf-8"?>
<formControlPr xmlns="http://schemas.microsoft.com/office/spreadsheetml/2009/9/main" objectType="CheckBox" fmlaLink="$HB$4" lockText="1" noThreeD="1"/>
</file>

<file path=xl/ctrlProps/ctrlProp525.xml><?xml version="1.0" encoding="utf-8"?>
<formControlPr xmlns="http://schemas.microsoft.com/office/spreadsheetml/2009/9/main" objectType="CheckBox" checked="Checked" fmlaLink="$HC$4" lockText="1" noThreeD="1"/>
</file>

<file path=xl/ctrlProps/ctrlProp526.xml><?xml version="1.0" encoding="utf-8"?>
<formControlPr xmlns="http://schemas.microsoft.com/office/spreadsheetml/2009/9/main" objectType="CheckBox" fmlaLink="$HD$4" lockText="1" noThreeD="1"/>
</file>

<file path=xl/ctrlProps/ctrlProp527.xml><?xml version="1.0" encoding="utf-8"?>
<formControlPr xmlns="http://schemas.microsoft.com/office/spreadsheetml/2009/9/main" objectType="CheckBox" fmlaLink="$HE$4"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AN$102"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fmlaLink="$AN$103"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AN$104"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AN$105"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AN$106" lockText="1" noThreeD="1"/>
</file>

<file path=xl/ctrlProps/ctrlProp570.xml><?xml version="1.0" encoding="utf-8"?>
<formControlPr xmlns="http://schemas.microsoft.com/office/spreadsheetml/2009/9/main" objectType="CheckBox" fmlaLink="$HB$41" lockText="1" noThreeD="1"/>
</file>

<file path=xl/ctrlProps/ctrlProp571.xml><?xml version="1.0" encoding="utf-8"?>
<formControlPr xmlns="http://schemas.microsoft.com/office/spreadsheetml/2009/9/main" objectType="CheckBox" fmlaLink="$HC$41" lockText="1" noThreeD="1"/>
</file>

<file path=xl/ctrlProps/ctrlProp572.xml><?xml version="1.0" encoding="utf-8"?>
<formControlPr xmlns="http://schemas.microsoft.com/office/spreadsheetml/2009/9/main" objectType="CheckBox" fmlaLink="$HD$41" lockText="1" noThreeD="1"/>
</file>

<file path=xl/ctrlProps/ctrlProp573.xml><?xml version="1.0" encoding="utf-8"?>
<formControlPr xmlns="http://schemas.microsoft.com/office/spreadsheetml/2009/9/main" objectType="CheckBox" fmlaLink="$HC$42" lockText="1" noThreeD="1"/>
</file>

<file path=xl/ctrlProps/ctrlProp574.xml><?xml version="1.0" encoding="utf-8"?>
<formControlPr xmlns="http://schemas.microsoft.com/office/spreadsheetml/2009/9/main" objectType="CheckBox" fmlaLink="$HD$42" lockText="1" noThreeD="1"/>
</file>

<file path=xl/ctrlProps/ctrlProp575.xml><?xml version="1.0" encoding="utf-8"?>
<formControlPr xmlns="http://schemas.microsoft.com/office/spreadsheetml/2009/9/main" objectType="CheckBox" fmlaLink="$HB$43" lockText="1" noThreeD="1"/>
</file>

<file path=xl/ctrlProps/ctrlProp576.xml><?xml version="1.0" encoding="utf-8"?>
<formControlPr xmlns="http://schemas.microsoft.com/office/spreadsheetml/2009/9/main" objectType="CheckBox" fmlaLink="$HC$43" lockText="1" noThreeD="1"/>
</file>

<file path=xl/ctrlProps/ctrlProp577.xml><?xml version="1.0" encoding="utf-8"?>
<formControlPr xmlns="http://schemas.microsoft.com/office/spreadsheetml/2009/9/main" objectType="CheckBox" fmlaLink="$HD$43" lockText="1" noThreeD="1"/>
</file>

<file path=xl/ctrlProps/ctrlProp578.xml><?xml version="1.0" encoding="utf-8"?>
<formControlPr xmlns="http://schemas.microsoft.com/office/spreadsheetml/2009/9/main" objectType="CheckBox" fmlaLink="$HB$44" lockText="1" noThreeD="1"/>
</file>

<file path=xl/ctrlProps/ctrlProp579.xml><?xml version="1.0" encoding="utf-8"?>
<formControlPr xmlns="http://schemas.microsoft.com/office/spreadsheetml/2009/9/main" objectType="CheckBox" fmlaLink="$HC$44" lockText="1" noThreeD="1"/>
</file>

<file path=xl/ctrlProps/ctrlProp58.xml><?xml version="1.0" encoding="utf-8"?>
<formControlPr xmlns="http://schemas.microsoft.com/office/spreadsheetml/2009/9/main" objectType="CheckBox" fmlaLink="$AN$107" lockText="1" noThreeD="1"/>
</file>

<file path=xl/ctrlProps/ctrlProp580.xml><?xml version="1.0" encoding="utf-8"?>
<formControlPr xmlns="http://schemas.microsoft.com/office/spreadsheetml/2009/9/main" objectType="CheckBox" fmlaLink="$HB$45" lockText="1" noThreeD="1"/>
</file>

<file path=xl/ctrlProps/ctrlProp581.xml><?xml version="1.0" encoding="utf-8"?>
<formControlPr xmlns="http://schemas.microsoft.com/office/spreadsheetml/2009/9/main" objectType="CheckBox" fmlaLink="$HC$45" lockText="1" noThreeD="1"/>
</file>

<file path=xl/ctrlProps/ctrlProp582.xml><?xml version="1.0" encoding="utf-8"?>
<formControlPr xmlns="http://schemas.microsoft.com/office/spreadsheetml/2009/9/main" objectType="CheckBox" fmlaLink="$HD$45" lockText="1" noThreeD="1"/>
</file>

<file path=xl/ctrlProps/ctrlProp583.xml><?xml version="1.0" encoding="utf-8"?>
<formControlPr xmlns="http://schemas.microsoft.com/office/spreadsheetml/2009/9/main" objectType="CheckBox" fmlaLink="$HB$46" lockText="1" noThreeD="1"/>
</file>

<file path=xl/ctrlProps/ctrlProp584.xml><?xml version="1.0" encoding="utf-8"?>
<formControlPr xmlns="http://schemas.microsoft.com/office/spreadsheetml/2009/9/main" objectType="CheckBox" fmlaLink="$HC$46" lockText="1" noThreeD="1"/>
</file>

<file path=xl/ctrlProps/ctrlProp585.xml><?xml version="1.0" encoding="utf-8"?>
<formControlPr xmlns="http://schemas.microsoft.com/office/spreadsheetml/2009/9/main" objectType="CheckBox" fmlaLink="$HD$46" lockText="1" noThreeD="1"/>
</file>

<file path=xl/ctrlProps/ctrlProp586.xml><?xml version="1.0" encoding="utf-8"?>
<formControlPr xmlns="http://schemas.microsoft.com/office/spreadsheetml/2009/9/main" objectType="CheckBox" fmlaLink="$HB$47" lockText="1" noThreeD="1"/>
</file>

<file path=xl/ctrlProps/ctrlProp587.xml><?xml version="1.0" encoding="utf-8"?>
<formControlPr xmlns="http://schemas.microsoft.com/office/spreadsheetml/2009/9/main" objectType="CheckBox" fmlaLink="$HC$47" lockText="1" noThreeD="1"/>
</file>

<file path=xl/ctrlProps/ctrlProp588.xml><?xml version="1.0" encoding="utf-8"?>
<formControlPr xmlns="http://schemas.microsoft.com/office/spreadsheetml/2009/9/main" objectType="CheckBox" fmlaLink="$HD$47" lockText="1" noThreeD="1"/>
</file>

<file path=xl/ctrlProps/ctrlProp589.xml><?xml version="1.0" encoding="utf-8"?>
<formControlPr xmlns="http://schemas.microsoft.com/office/spreadsheetml/2009/9/main" objectType="CheckBox" fmlaLink="$HB$48" lockText="1" noThreeD="1"/>
</file>

<file path=xl/ctrlProps/ctrlProp59.xml><?xml version="1.0" encoding="utf-8"?>
<formControlPr xmlns="http://schemas.microsoft.com/office/spreadsheetml/2009/9/main" objectType="CheckBox" fmlaLink="$AN$108" lockText="1" noThreeD="1"/>
</file>

<file path=xl/ctrlProps/ctrlProp590.xml><?xml version="1.0" encoding="utf-8"?>
<formControlPr xmlns="http://schemas.microsoft.com/office/spreadsheetml/2009/9/main" objectType="CheckBox" fmlaLink="$HC$48" lockText="1" noThreeD="1"/>
</file>

<file path=xl/ctrlProps/ctrlProp591.xml><?xml version="1.0" encoding="utf-8"?>
<formControlPr xmlns="http://schemas.microsoft.com/office/spreadsheetml/2009/9/main" objectType="CheckBox" fmlaLink="$HD$48" lockText="1" noThreeD="1"/>
</file>

<file path=xl/ctrlProps/ctrlProp592.xml><?xml version="1.0" encoding="utf-8"?>
<formControlPr xmlns="http://schemas.microsoft.com/office/spreadsheetml/2009/9/main" objectType="CheckBox" fmlaLink="$HE$48" lockText="1" noThreeD="1"/>
</file>

<file path=xl/ctrlProps/ctrlProp593.xml><?xml version="1.0" encoding="utf-8"?>
<formControlPr xmlns="http://schemas.microsoft.com/office/spreadsheetml/2009/9/main" objectType="CheckBox" fmlaLink="$HB$54" lockText="1" noThreeD="1"/>
</file>

<file path=xl/ctrlProps/ctrlProp594.xml><?xml version="1.0" encoding="utf-8"?>
<formControlPr xmlns="http://schemas.microsoft.com/office/spreadsheetml/2009/9/main" objectType="CheckBox" fmlaLink="$HC$54" lockText="1" noThreeD="1"/>
</file>

<file path=xl/ctrlProps/ctrlProp595.xml><?xml version="1.0" encoding="utf-8"?>
<formControlPr xmlns="http://schemas.microsoft.com/office/spreadsheetml/2009/9/main" objectType="CheckBox" fmlaLink="$HD$54" lockText="1" noThreeD="1"/>
</file>

<file path=xl/ctrlProps/ctrlProp596.xml><?xml version="1.0" encoding="utf-8"?>
<formControlPr xmlns="http://schemas.microsoft.com/office/spreadsheetml/2009/9/main" objectType="CheckBox" fmlaLink="$HC$55" lockText="1" noThreeD="1"/>
</file>

<file path=xl/ctrlProps/ctrlProp597.xml><?xml version="1.0" encoding="utf-8"?>
<formControlPr xmlns="http://schemas.microsoft.com/office/spreadsheetml/2009/9/main" objectType="CheckBox" fmlaLink="$HD$55" lockText="1" noThreeD="1"/>
</file>

<file path=xl/ctrlProps/ctrlProp598.xml><?xml version="1.0" encoding="utf-8"?>
<formControlPr xmlns="http://schemas.microsoft.com/office/spreadsheetml/2009/9/main" objectType="CheckBox" fmlaLink="$HB$56" lockText="1" noThreeD="1"/>
</file>

<file path=xl/ctrlProps/ctrlProp599.xml><?xml version="1.0" encoding="utf-8"?>
<formControlPr xmlns="http://schemas.microsoft.com/office/spreadsheetml/2009/9/main" objectType="CheckBox" fmlaLink="$HC$56" lockText="1" noThreeD="1"/>
</file>

<file path=xl/ctrlProps/ctrlProp6.xml><?xml version="1.0" encoding="utf-8"?>
<formControlPr xmlns="http://schemas.microsoft.com/office/spreadsheetml/2009/9/main" objectType="CheckBox" fmlaLink="$AN$74" lockText="1" noThreeD="1"/>
</file>

<file path=xl/ctrlProps/ctrlProp60.xml><?xml version="1.0" encoding="utf-8"?>
<formControlPr xmlns="http://schemas.microsoft.com/office/spreadsheetml/2009/9/main" objectType="CheckBox" fmlaLink="$AN$109" lockText="1" noThreeD="1"/>
</file>

<file path=xl/ctrlProps/ctrlProp600.xml><?xml version="1.0" encoding="utf-8"?>
<formControlPr xmlns="http://schemas.microsoft.com/office/spreadsheetml/2009/9/main" objectType="CheckBox" fmlaLink="$HD$56" lockText="1" noThreeD="1"/>
</file>

<file path=xl/ctrlProps/ctrlProp601.xml><?xml version="1.0" encoding="utf-8"?>
<formControlPr xmlns="http://schemas.microsoft.com/office/spreadsheetml/2009/9/main" objectType="CheckBox" fmlaLink="$HB$57" lockText="1" noThreeD="1"/>
</file>

<file path=xl/ctrlProps/ctrlProp602.xml><?xml version="1.0" encoding="utf-8"?>
<formControlPr xmlns="http://schemas.microsoft.com/office/spreadsheetml/2009/9/main" objectType="CheckBox" fmlaLink="$HC$57" lockText="1" noThreeD="1"/>
</file>

<file path=xl/ctrlProps/ctrlProp603.xml><?xml version="1.0" encoding="utf-8"?>
<formControlPr xmlns="http://schemas.microsoft.com/office/spreadsheetml/2009/9/main" objectType="CheckBox" fmlaLink="$HB$58" lockText="1" noThreeD="1"/>
</file>

<file path=xl/ctrlProps/ctrlProp604.xml><?xml version="1.0" encoding="utf-8"?>
<formControlPr xmlns="http://schemas.microsoft.com/office/spreadsheetml/2009/9/main" objectType="CheckBox" fmlaLink="$HC$58" lockText="1" noThreeD="1"/>
</file>

<file path=xl/ctrlProps/ctrlProp605.xml><?xml version="1.0" encoding="utf-8"?>
<formControlPr xmlns="http://schemas.microsoft.com/office/spreadsheetml/2009/9/main" objectType="CheckBox" fmlaLink="$HD$58" lockText="1" noThreeD="1"/>
</file>

<file path=xl/ctrlProps/ctrlProp606.xml><?xml version="1.0" encoding="utf-8"?>
<formControlPr xmlns="http://schemas.microsoft.com/office/spreadsheetml/2009/9/main" objectType="CheckBox" fmlaLink="$HB$59" lockText="1" noThreeD="1"/>
</file>

<file path=xl/ctrlProps/ctrlProp607.xml><?xml version="1.0" encoding="utf-8"?>
<formControlPr xmlns="http://schemas.microsoft.com/office/spreadsheetml/2009/9/main" objectType="CheckBox" fmlaLink="$HC$59" lockText="1" noThreeD="1"/>
</file>

<file path=xl/ctrlProps/ctrlProp608.xml><?xml version="1.0" encoding="utf-8"?>
<formControlPr xmlns="http://schemas.microsoft.com/office/spreadsheetml/2009/9/main" objectType="CheckBox" fmlaLink="$HD$59" lockText="1" noThreeD="1"/>
</file>

<file path=xl/ctrlProps/ctrlProp609.xml><?xml version="1.0" encoding="utf-8"?>
<formControlPr xmlns="http://schemas.microsoft.com/office/spreadsheetml/2009/9/main" objectType="CheckBox" fmlaLink="$HB$60" lockText="1" noThreeD="1"/>
</file>

<file path=xl/ctrlProps/ctrlProp61.xml><?xml version="1.0" encoding="utf-8"?>
<formControlPr xmlns="http://schemas.microsoft.com/office/spreadsheetml/2009/9/main" objectType="CheckBox" fmlaLink="$AN$110" lockText="1" noThreeD="1"/>
</file>

<file path=xl/ctrlProps/ctrlProp610.xml><?xml version="1.0" encoding="utf-8"?>
<formControlPr xmlns="http://schemas.microsoft.com/office/spreadsheetml/2009/9/main" objectType="CheckBox" fmlaLink="$HC$60" lockText="1" noThreeD="1"/>
</file>

<file path=xl/ctrlProps/ctrlProp611.xml><?xml version="1.0" encoding="utf-8"?>
<formControlPr xmlns="http://schemas.microsoft.com/office/spreadsheetml/2009/9/main" objectType="CheckBox" fmlaLink="$HD$60" lockText="1" noThreeD="1"/>
</file>

<file path=xl/ctrlProps/ctrlProp612.xml><?xml version="1.0" encoding="utf-8"?>
<formControlPr xmlns="http://schemas.microsoft.com/office/spreadsheetml/2009/9/main" objectType="CheckBox" fmlaLink="$HB$61" lockText="1" noThreeD="1"/>
</file>

<file path=xl/ctrlProps/ctrlProp613.xml><?xml version="1.0" encoding="utf-8"?>
<formControlPr xmlns="http://schemas.microsoft.com/office/spreadsheetml/2009/9/main" objectType="CheckBox" fmlaLink="$HC$61" lockText="1" noThreeD="1"/>
</file>

<file path=xl/ctrlProps/ctrlProp614.xml><?xml version="1.0" encoding="utf-8"?>
<formControlPr xmlns="http://schemas.microsoft.com/office/spreadsheetml/2009/9/main" objectType="CheckBox" fmlaLink="$HD$61" lockText="1" noThreeD="1"/>
</file>

<file path=xl/ctrlProps/ctrlProp615.xml><?xml version="1.0" encoding="utf-8"?>
<formControlPr xmlns="http://schemas.microsoft.com/office/spreadsheetml/2009/9/main" objectType="CheckBox" fmlaLink="$HE$61"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AN$111"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AL$128"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fmlaLink="$AM$128"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N$128"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AM$129"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AN$129"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AL$130"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AM$130"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AL$76" lockText="1" noThreeD="1"/>
</file>

<file path=xl/ctrlProps/ctrlProp70.xml><?xml version="1.0" encoding="utf-8"?>
<formControlPr xmlns="http://schemas.microsoft.com/office/spreadsheetml/2009/9/main" objectType="CheckBox" fmlaLink="$AN$130"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checked="Checked"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AL$131"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checked="Checked"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AM$131"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checked="Checked"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AL$132"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fmlaLink="$AM$132"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fmlaLink="$AN$132"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fmlaLink="$AL$133"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AM$133"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AN$133"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fmlaLink="$AL$134"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M$76" lockText="1" noThreeD="1"/>
</file>

<file path=xl/ctrlProps/ctrlProp80.xml><?xml version="1.0" encoding="utf-8"?>
<formControlPr xmlns="http://schemas.microsoft.com/office/spreadsheetml/2009/9/main" objectType="CheckBox" fmlaLink="$AM$134"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AN$134"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fmlaLink="$AL$135"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AM$135"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fmlaLink="$AN$135"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AO$135"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fmlaLink="$AL$148"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AM$148"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AL$149"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AM$149"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L$77" lockText="1" noThreeD="1"/>
</file>

<file path=xl/ctrlProps/ctrlProp90.xml><?xml version="1.0" encoding="utf-8"?>
<formControlPr xmlns="http://schemas.microsoft.com/office/spreadsheetml/2009/9/main" objectType="CheckBox" fmlaLink="$AL$152"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AM$152"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AN$152"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AL$76"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fmlaLink="$AM$76"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AL$77"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fmlaLink="$AL$78"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AL$76"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fmlaLink="$AM$76"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AL$77"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190500</xdr:colOff>
          <xdr:row>70</xdr:row>
          <xdr:rowOff>175260</xdr:rowOff>
        </xdr:from>
        <xdr:to>
          <xdr:col>11</xdr:col>
          <xdr:colOff>60960</xdr:colOff>
          <xdr:row>72</xdr:row>
          <xdr:rowOff>38100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70</xdr:row>
          <xdr:rowOff>152400</xdr:rowOff>
        </xdr:from>
        <xdr:to>
          <xdr:col>17</xdr:col>
          <xdr:colOff>38100</xdr:colOff>
          <xdr:row>72</xdr:row>
          <xdr:rowOff>30480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70</xdr:row>
          <xdr:rowOff>160020</xdr:rowOff>
        </xdr:from>
        <xdr:to>
          <xdr:col>25</xdr:col>
          <xdr:colOff>30480</xdr:colOff>
          <xdr:row>72</xdr:row>
          <xdr:rowOff>30480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72</xdr:row>
          <xdr:rowOff>22860</xdr:rowOff>
        </xdr:from>
        <xdr:to>
          <xdr:col>11</xdr:col>
          <xdr:colOff>38100</xdr:colOff>
          <xdr:row>74</xdr:row>
          <xdr:rowOff>30480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72</xdr:row>
          <xdr:rowOff>22860</xdr:rowOff>
        </xdr:from>
        <xdr:to>
          <xdr:col>17</xdr:col>
          <xdr:colOff>30480</xdr:colOff>
          <xdr:row>74</xdr:row>
          <xdr:rowOff>30480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182880</xdr:colOff>
          <xdr:row>72</xdr:row>
          <xdr:rowOff>22860</xdr:rowOff>
        </xdr:from>
        <xdr:to>
          <xdr:col>25</xdr:col>
          <xdr:colOff>0</xdr:colOff>
          <xdr:row>74</xdr:row>
          <xdr:rowOff>30480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22860</xdr:rowOff>
        </xdr:from>
        <xdr:to>
          <xdr:col>14</xdr:col>
          <xdr:colOff>60960</xdr:colOff>
          <xdr:row>76</xdr:row>
          <xdr:rowOff>38100</xdr:rowOff>
        </xdr:to>
        <xdr:sp macro="" textlink="">
          <xdr:nvSpPr>
            <xdr:cNvPr id="1032" name="チェック7"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74</xdr:row>
          <xdr:rowOff>22860</xdr:rowOff>
        </xdr:from>
        <xdr:to>
          <xdr:col>23</xdr:col>
          <xdr:colOff>30480</xdr:colOff>
          <xdr:row>76</xdr:row>
          <xdr:rowOff>38100</xdr:rowOff>
        </xdr:to>
        <xdr:sp macro="" textlink="">
          <xdr:nvSpPr>
            <xdr:cNvPr id="1033" name="チェック8"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175260</xdr:rowOff>
        </xdr:from>
        <xdr:to>
          <xdr:col>14</xdr:col>
          <xdr:colOff>30480</xdr:colOff>
          <xdr:row>77</xdr:row>
          <xdr:rowOff>38100</xdr:rowOff>
        </xdr:to>
        <xdr:sp macro="" textlink="">
          <xdr:nvSpPr>
            <xdr:cNvPr id="1034" name="チェック9"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160020</xdr:rowOff>
        </xdr:from>
        <xdr:to>
          <xdr:col>14</xdr:col>
          <xdr:colOff>7620</xdr:colOff>
          <xdr:row>79</xdr:row>
          <xdr:rowOff>0</xdr:rowOff>
        </xdr:to>
        <xdr:sp macro="" textlink="">
          <xdr:nvSpPr>
            <xdr:cNvPr id="1035" name="チェック10"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76</xdr:row>
          <xdr:rowOff>175260</xdr:rowOff>
        </xdr:from>
        <xdr:to>
          <xdr:col>26</xdr:col>
          <xdr:colOff>60960</xdr:colOff>
          <xdr:row>79</xdr:row>
          <xdr:rowOff>7620</xdr:rowOff>
        </xdr:to>
        <xdr:sp macro="" textlink="">
          <xdr:nvSpPr>
            <xdr:cNvPr id="1036" name="チェック11"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81</xdr:row>
          <xdr:rowOff>160020</xdr:rowOff>
        </xdr:from>
        <xdr:to>
          <xdr:col>8</xdr:col>
          <xdr:colOff>190500</xdr:colOff>
          <xdr:row>83</xdr:row>
          <xdr:rowOff>30480</xdr:rowOff>
        </xdr:to>
        <xdr:sp macro="" textlink="">
          <xdr:nvSpPr>
            <xdr:cNvPr id="1037" name="チェック12"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81</xdr:row>
          <xdr:rowOff>160020</xdr:rowOff>
        </xdr:from>
        <xdr:to>
          <xdr:col>17</xdr:col>
          <xdr:colOff>30480</xdr:colOff>
          <xdr:row>83</xdr:row>
          <xdr:rowOff>30480</xdr:rowOff>
        </xdr:to>
        <xdr:sp macro="" textlink="">
          <xdr:nvSpPr>
            <xdr:cNvPr id="1038" name="チェック13"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82</xdr:row>
          <xdr:rowOff>160020</xdr:rowOff>
        </xdr:from>
        <xdr:to>
          <xdr:col>9</xdr:col>
          <xdr:colOff>38100</xdr:colOff>
          <xdr:row>84</xdr:row>
          <xdr:rowOff>30480</xdr:rowOff>
        </xdr:to>
        <xdr:sp macro="" textlink="">
          <xdr:nvSpPr>
            <xdr:cNvPr id="1039" name="チェック14"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82</xdr:row>
          <xdr:rowOff>175260</xdr:rowOff>
        </xdr:from>
        <xdr:to>
          <xdr:col>23</xdr:col>
          <xdr:colOff>38100</xdr:colOff>
          <xdr:row>84</xdr:row>
          <xdr:rowOff>38100</xdr:rowOff>
        </xdr:to>
        <xdr:sp macro="" textlink="">
          <xdr:nvSpPr>
            <xdr:cNvPr id="1040" name="チェック15"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83</xdr:row>
          <xdr:rowOff>175260</xdr:rowOff>
        </xdr:from>
        <xdr:to>
          <xdr:col>8</xdr:col>
          <xdr:colOff>213360</xdr:colOff>
          <xdr:row>86</xdr:row>
          <xdr:rowOff>0</xdr:rowOff>
        </xdr:to>
        <xdr:sp macro="" textlink="">
          <xdr:nvSpPr>
            <xdr:cNvPr id="1041" name="チェック16"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86</xdr:row>
          <xdr:rowOff>7620</xdr:rowOff>
        </xdr:from>
        <xdr:to>
          <xdr:col>8</xdr:col>
          <xdr:colOff>220980</xdr:colOff>
          <xdr:row>88</xdr:row>
          <xdr:rowOff>30480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86</xdr:row>
          <xdr:rowOff>7620</xdr:rowOff>
        </xdr:from>
        <xdr:to>
          <xdr:col>14</xdr:col>
          <xdr:colOff>7620</xdr:colOff>
          <xdr:row>88</xdr:row>
          <xdr:rowOff>30480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86</xdr:row>
          <xdr:rowOff>22860</xdr:rowOff>
        </xdr:from>
        <xdr:to>
          <xdr:col>19</xdr:col>
          <xdr:colOff>0</xdr:colOff>
          <xdr:row>88</xdr:row>
          <xdr:rowOff>30480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86</xdr:row>
          <xdr:rowOff>30480</xdr:rowOff>
        </xdr:from>
        <xdr:to>
          <xdr:col>24</xdr:col>
          <xdr:colOff>7620</xdr:colOff>
          <xdr:row>89</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96</xdr:row>
          <xdr:rowOff>160020</xdr:rowOff>
        </xdr:from>
        <xdr:to>
          <xdr:col>10</xdr:col>
          <xdr:colOff>30480</xdr:colOff>
          <xdr:row>98</xdr:row>
          <xdr:rowOff>30480</xdr:rowOff>
        </xdr:to>
        <xdr:sp macro="" textlink="">
          <xdr:nvSpPr>
            <xdr:cNvPr id="1046" name="チェック21"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98</xdr:row>
          <xdr:rowOff>30480</xdr:rowOff>
        </xdr:from>
        <xdr:to>
          <xdr:col>10</xdr:col>
          <xdr:colOff>0</xdr:colOff>
          <xdr:row>98</xdr:row>
          <xdr:rowOff>274320</xdr:rowOff>
        </xdr:to>
        <xdr:sp macro="" textlink="">
          <xdr:nvSpPr>
            <xdr:cNvPr id="1047" name="チェック22"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98</xdr:row>
          <xdr:rowOff>365760</xdr:rowOff>
        </xdr:from>
        <xdr:to>
          <xdr:col>10</xdr:col>
          <xdr:colOff>30480</xdr:colOff>
          <xdr:row>100</xdr:row>
          <xdr:rowOff>30480</xdr:rowOff>
        </xdr:to>
        <xdr:sp macro="" textlink="">
          <xdr:nvSpPr>
            <xdr:cNvPr id="1048" name="チェック23"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99</xdr:row>
          <xdr:rowOff>160020</xdr:rowOff>
        </xdr:from>
        <xdr:to>
          <xdr:col>10</xdr:col>
          <xdr:colOff>30480</xdr:colOff>
          <xdr:row>101</xdr:row>
          <xdr:rowOff>30480</xdr:rowOff>
        </xdr:to>
        <xdr:sp macro="" textlink="">
          <xdr:nvSpPr>
            <xdr:cNvPr id="1049" name="チェック24"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100</xdr:row>
          <xdr:rowOff>175260</xdr:rowOff>
        </xdr:from>
        <xdr:to>
          <xdr:col>10</xdr:col>
          <xdr:colOff>7620</xdr:colOff>
          <xdr:row>102</xdr:row>
          <xdr:rowOff>38100</xdr:rowOff>
        </xdr:to>
        <xdr:sp macro="" textlink="">
          <xdr:nvSpPr>
            <xdr:cNvPr id="1050" name="チェック25"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101</xdr:row>
          <xdr:rowOff>175260</xdr:rowOff>
        </xdr:from>
        <xdr:to>
          <xdr:col>9</xdr:col>
          <xdr:colOff>175260</xdr:colOff>
          <xdr:row>103</xdr:row>
          <xdr:rowOff>38100</xdr:rowOff>
        </xdr:to>
        <xdr:sp macro="" textlink="">
          <xdr:nvSpPr>
            <xdr:cNvPr id="1051" name="チェック26"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102</xdr:row>
          <xdr:rowOff>175260</xdr:rowOff>
        </xdr:from>
        <xdr:to>
          <xdr:col>10</xdr:col>
          <xdr:colOff>30480</xdr:colOff>
          <xdr:row>104</xdr:row>
          <xdr:rowOff>38100</xdr:rowOff>
        </xdr:to>
        <xdr:sp macro="" textlink="">
          <xdr:nvSpPr>
            <xdr:cNvPr id="1052" name="チェック27"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103</xdr:row>
          <xdr:rowOff>175260</xdr:rowOff>
        </xdr:from>
        <xdr:to>
          <xdr:col>10</xdr:col>
          <xdr:colOff>0</xdr:colOff>
          <xdr:row>105</xdr:row>
          <xdr:rowOff>38100</xdr:rowOff>
        </xdr:to>
        <xdr:sp macro="" textlink="">
          <xdr:nvSpPr>
            <xdr:cNvPr id="1053" name="チェック28"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104</xdr:row>
          <xdr:rowOff>175260</xdr:rowOff>
        </xdr:from>
        <xdr:to>
          <xdr:col>10</xdr:col>
          <xdr:colOff>30480</xdr:colOff>
          <xdr:row>106</xdr:row>
          <xdr:rowOff>38100</xdr:rowOff>
        </xdr:to>
        <xdr:sp macro="" textlink="">
          <xdr:nvSpPr>
            <xdr:cNvPr id="1054" name="チェック29"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105</xdr:row>
          <xdr:rowOff>160020</xdr:rowOff>
        </xdr:from>
        <xdr:to>
          <xdr:col>10</xdr:col>
          <xdr:colOff>30480</xdr:colOff>
          <xdr:row>107</xdr:row>
          <xdr:rowOff>30480</xdr:rowOff>
        </xdr:to>
        <xdr:sp macro="" textlink="">
          <xdr:nvSpPr>
            <xdr:cNvPr id="1055" name="チェック30"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106</xdr:row>
          <xdr:rowOff>160020</xdr:rowOff>
        </xdr:from>
        <xdr:to>
          <xdr:col>10</xdr:col>
          <xdr:colOff>30480</xdr:colOff>
          <xdr:row>108</xdr:row>
          <xdr:rowOff>30480</xdr:rowOff>
        </xdr:to>
        <xdr:sp macro="" textlink="">
          <xdr:nvSpPr>
            <xdr:cNvPr id="1056" name="チェック31"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107</xdr:row>
          <xdr:rowOff>160020</xdr:rowOff>
        </xdr:from>
        <xdr:to>
          <xdr:col>10</xdr:col>
          <xdr:colOff>30480</xdr:colOff>
          <xdr:row>109</xdr:row>
          <xdr:rowOff>30480</xdr:rowOff>
        </xdr:to>
        <xdr:sp macro="" textlink="">
          <xdr:nvSpPr>
            <xdr:cNvPr id="1057" name="チェック32"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108</xdr:row>
          <xdr:rowOff>160020</xdr:rowOff>
        </xdr:from>
        <xdr:to>
          <xdr:col>10</xdr:col>
          <xdr:colOff>0</xdr:colOff>
          <xdr:row>110</xdr:row>
          <xdr:rowOff>30480</xdr:rowOff>
        </xdr:to>
        <xdr:sp macro="" textlink="">
          <xdr:nvSpPr>
            <xdr:cNvPr id="1058" name="チェック33"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220980</xdr:colOff>
          <xdr:row>109</xdr:row>
          <xdr:rowOff>160020</xdr:rowOff>
        </xdr:from>
        <xdr:to>
          <xdr:col>10</xdr:col>
          <xdr:colOff>30480</xdr:colOff>
          <xdr:row>111</xdr:row>
          <xdr:rowOff>30480</xdr:rowOff>
        </xdr:to>
        <xdr:sp macro="" textlink="">
          <xdr:nvSpPr>
            <xdr:cNvPr id="1059" name="チェック34"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96</xdr:row>
          <xdr:rowOff>160020</xdr:rowOff>
        </xdr:from>
        <xdr:to>
          <xdr:col>19</xdr:col>
          <xdr:colOff>30480</xdr:colOff>
          <xdr:row>98</xdr:row>
          <xdr:rowOff>30480</xdr:rowOff>
        </xdr:to>
        <xdr:sp macro="" textlink="">
          <xdr:nvSpPr>
            <xdr:cNvPr id="1060" name="チェック35"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97</xdr:row>
          <xdr:rowOff>182880</xdr:rowOff>
        </xdr:from>
        <xdr:to>
          <xdr:col>19</xdr:col>
          <xdr:colOff>22860</xdr:colOff>
          <xdr:row>98</xdr:row>
          <xdr:rowOff>251460</xdr:rowOff>
        </xdr:to>
        <xdr:sp macro="" textlink="">
          <xdr:nvSpPr>
            <xdr:cNvPr id="1061" name="チェック36"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98</xdr:row>
          <xdr:rowOff>373380</xdr:rowOff>
        </xdr:from>
        <xdr:to>
          <xdr:col>19</xdr:col>
          <xdr:colOff>45720</xdr:colOff>
          <xdr:row>100</xdr:row>
          <xdr:rowOff>30480</xdr:rowOff>
        </xdr:to>
        <xdr:sp macro="" textlink="">
          <xdr:nvSpPr>
            <xdr:cNvPr id="1062" name="チェック37"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99</xdr:row>
          <xdr:rowOff>160020</xdr:rowOff>
        </xdr:from>
        <xdr:to>
          <xdr:col>19</xdr:col>
          <xdr:colOff>22860</xdr:colOff>
          <xdr:row>101</xdr:row>
          <xdr:rowOff>30480</xdr:rowOff>
        </xdr:to>
        <xdr:sp macro="" textlink="">
          <xdr:nvSpPr>
            <xdr:cNvPr id="1063" name="チェック38"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100</xdr:row>
          <xdr:rowOff>160020</xdr:rowOff>
        </xdr:from>
        <xdr:to>
          <xdr:col>18</xdr:col>
          <xdr:colOff>190500</xdr:colOff>
          <xdr:row>102</xdr:row>
          <xdr:rowOff>30480</xdr:rowOff>
        </xdr:to>
        <xdr:sp macro="" textlink="">
          <xdr:nvSpPr>
            <xdr:cNvPr id="1064" name="チェック39"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101</xdr:row>
          <xdr:rowOff>152400</xdr:rowOff>
        </xdr:from>
        <xdr:to>
          <xdr:col>19</xdr:col>
          <xdr:colOff>45720</xdr:colOff>
          <xdr:row>103</xdr:row>
          <xdr:rowOff>30480</xdr:rowOff>
        </xdr:to>
        <xdr:sp macro="" textlink="">
          <xdr:nvSpPr>
            <xdr:cNvPr id="1065" name="チェック40"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102</xdr:row>
          <xdr:rowOff>160020</xdr:rowOff>
        </xdr:from>
        <xdr:to>
          <xdr:col>19</xdr:col>
          <xdr:colOff>22860</xdr:colOff>
          <xdr:row>104</xdr:row>
          <xdr:rowOff>30480</xdr:rowOff>
        </xdr:to>
        <xdr:sp macro="" textlink="">
          <xdr:nvSpPr>
            <xdr:cNvPr id="1066" name="チェック41"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103</xdr:row>
          <xdr:rowOff>160020</xdr:rowOff>
        </xdr:from>
        <xdr:to>
          <xdr:col>19</xdr:col>
          <xdr:colOff>0</xdr:colOff>
          <xdr:row>105</xdr:row>
          <xdr:rowOff>30480</xdr:rowOff>
        </xdr:to>
        <xdr:sp macro="" textlink="">
          <xdr:nvSpPr>
            <xdr:cNvPr id="1067" name="チェック42"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104</xdr:row>
          <xdr:rowOff>175260</xdr:rowOff>
        </xdr:from>
        <xdr:to>
          <xdr:col>19</xdr:col>
          <xdr:colOff>38100</xdr:colOff>
          <xdr:row>106</xdr:row>
          <xdr:rowOff>38100</xdr:rowOff>
        </xdr:to>
        <xdr:sp macro="" textlink="">
          <xdr:nvSpPr>
            <xdr:cNvPr id="1068" name="チェック43"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105</xdr:row>
          <xdr:rowOff>160020</xdr:rowOff>
        </xdr:from>
        <xdr:to>
          <xdr:col>19</xdr:col>
          <xdr:colOff>38100</xdr:colOff>
          <xdr:row>107</xdr:row>
          <xdr:rowOff>30480</xdr:rowOff>
        </xdr:to>
        <xdr:sp macro="" textlink="">
          <xdr:nvSpPr>
            <xdr:cNvPr id="1069" name="チェック44"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106</xdr:row>
          <xdr:rowOff>160020</xdr:rowOff>
        </xdr:from>
        <xdr:to>
          <xdr:col>19</xdr:col>
          <xdr:colOff>30480</xdr:colOff>
          <xdr:row>108</xdr:row>
          <xdr:rowOff>30480</xdr:rowOff>
        </xdr:to>
        <xdr:sp macro="" textlink="">
          <xdr:nvSpPr>
            <xdr:cNvPr id="1070" name="チェック45"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107</xdr:row>
          <xdr:rowOff>152400</xdr:rowOff>
        </xdr:from>
        <xdr:to>
          <xdr:col>19</xdr:col>
          <xdr:colOff>30480</xdr:colOff>
          <xdr:row>109</xdr:row>
          <xdr:rowOff>30480</xdr:rowOff>
        </xdr:to>
        <xdr:sp macro="" textlink="">
          <xdr:nvSpPr>
            <xdr:cNvPr id="1071" name="チェック46"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108</xdr:row>
          <xdr:rowOff>160020</xdr:rowOff>
        </xdr:from>
        <xdr:to>
          <xdr:col>19</xdr:col>
          <xdr:colOff>30480</xdr:colOff>
          <xdr:row>110</xdr:row>
          <xdr:rowOff>30480</xdr:rowOff>
        </xdr:to>
        <xdr:sp macro="" textlink="">
          <xdr:nvSpPr>
            <xdr:cNvPr id="1072" name="チェック47"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109</xdr:row>
          <xdr:rowOff>160020</xdr:rowOff>
        </xdr:from>
        <xdr:to>
          <xdr:col>19</xdr:col>
          <xdr:colOff>30480</xdr:colOff>
          <xdr:row>111</xdr:row>
          <xdr:rowOff>30480</xdr:rowOff>
        </xdr:to>
        <xdr:sp macro="" textlink="">
          <xdr:nvSpPr>
            <xdr:cNvPr id="1073" name="チェック48"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96</xdr:row>
          <xdr:rowOff>160020</xdr:rowOff>
        </xdr:from>
        <xdr:to>
          <xdr:col>28</xdr:col>
          <xdr:colOff>30480</xdr:colOff>
          <xdr:row>98</xdr:row>
          <xdr:rowOff>30480</xdr:rowOff>
        </xdr:to>
        <xdr:sp macro="" textlink="">
          <xdr:nvSpPr>
            <xdr:cNvPr id="1074" name="チェック49"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98</xdr:row>
          <xdr:rowOff>0</xdr:rowOff>
        </xdr:from>
        <xdr:to>
          <xdr:col>27</xdr:col>
          <xdr:colOff>190500</xdr:colOff>
          <xdr:row>98</xdr:row>
          <xdr:rowOff>251460</xdr:rowOff>
        </xdr:to>
        <xdr:sp macro="" textlink="">
          <xdr:nvSpPr>
            <xdr:cNvPr id="1075" name="チェック50"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98</xdr:row>
          <xdr:rowOff>373380</xdr:rowOff>
        </xdr:from>
        <xdr:to>
          <xdr:col>28</xdr:col>
          <xdr:colOff>30480</xdr:colOff>
          <xdr:row>100</xdr:row>
          <xdr:rowOff>30480</xdr:rowOff>
        </xdr:to>
        <xdr:sp macro="" textlink="">
          <xdr:nvSpPr>
            <xdr:cNvPr id="1076" name="チェック51"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99</xdr:row>
          <xdr:rowOff>160020</xdr:rowOff>
        </xdr:from>
        <xdr:to>
          <xdr:col>28</xdr:col>
          <xdr:colOff>22860</xdr:colOff>
          <xdr:row>101</xdr:row>
          <xdr:rowOff>30480</xdr:rowOff>
        </xdr:to>
        <xdr:sp macro="" textlink="">
          <xdr:nvSpPr>
            <xdr:cNvPr id="1077" name="チェック52"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100</xdr:row>
          <xdr:rowOff>175260</xdr:rowOff>
        </xdr:from>
        <xdr:to>
          <xdr:col>28</xdr:col>
          <xdr:colOff>45720</xdr:colOff>
          <xdr:row>102</xdr:row>
          <xdr:rowOff>38100</xdr:rowOff>
        </xdr:to>
        <xdr:sp macro="" textlink="">
          <xdr:nvSpPr>
            <xdr:cNvPr id="1078" name="チェック53"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101</xdr:row>
          <xdr:rowOff>152400</xdr:rowOff>
        </xdr:from>
        <xdr:to>
          <xdr:col>28</xdr:col>
          <xdr:colOff>45720</xdr:colOff>
          <xdr:row>103</xdr:row>
          <xdr:rowOff>30480</xdr:rowOff>
        </xdr:to>
        <xdr:sp macro="" textlink="">
          <xdr:nvSpPr>
            <xdr:cNvPr id="1079" name="チェック54"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102</xdr:row>
          <xdr:rowOff>152400</xdr:rowOff>
        </xdr:from>
        <xdr:to>
          <xdr:col>28</xdr:col>
          <xdr:colOff>45720</xdr:colOff>
          <xdr:row>104</xdr:row>
          <xdr:rowOff>30480</xdr:rowOff>
        </xdr:to>
        <xdr:sp macro="" textlink="">
          <xdr:nvSpPr>
            <xdr:cNvPr id="1080" name="チェック55"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103</xdr:row>
          <xdr:rowOff>152400</xdr:rowOff>
        </xdr:from>
        <xdr:to>
          <xdr:col>28</xdr:col>
          <xdr:colOff>30480</xdr:colOff>
          <xdr:row>105</xdr:row>
          <xdr:rowOff>30480</xdr:rowOff>
        </xdr:to>
        <xdr:sp macro="" textlink="">
          <xdr:nvSpPr>
            <xdr:cNvPr id="1081" name="チェック56"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104</xdr:row>
          <xdr:rowOff>152400</xdr:rowOff>
        </xdr:from>
        <xdr:to>
          <xdr:col>28</xdr:col>
          <xdr:colOff>60960</xdr:colOff>
          <xdr:row>106</xdr:row>
          <xdr:rowOff>30480</xdr:rowOff>
        </xdr:to>
        <xdr:sp macro="" textlink="">
          <xdr:nvSpPr>
            <xdr:cNvPr id="1082" name="チェック57"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105</xdr:row>
          <xdr:rowOff>152400</xdr:rowOff>
        </xdr:from>
        <xdr:to>
          <xdr:col>28</xdr:col>
          <xdr:colOff>22860</xdr:colOff>
          <xdr:row>107</xdr:row>
          <xdr:rowOff>30480</xdr:rowOff>
        </xdr:to>
        <xdr:sp macro="" textlink="">
          <xdr:nvSpPr>
            <xdr:cNvPr id="1083" name="チェック58"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106</xdr:row>
          <xdr:rowOff>182880</xdr:rowOff>
        </xdr:from>
        <xdr:to>
          <xdr:col>28</xdr:col>
          <xdr:colOff>30480</xdr:colOff>
          <xdr:row>108</xdr:row>
          <xdr:rowOff>60960</xdr:rowOff>
        </xdr:to>
        <xdr:sp macro="" textlink="">
          <xdr:nvSpPr>
            <xdr:cNvPr id="1084" name="チェック59"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107</xdr:row>
          <xdr:rowOff>160020</xdr:rowOff>
        </xdr:from>
        <xdr:to>
          <xdr:col>28</xdr:col>
          <xdr:colOff>38100</xdr:colOff>
          <xdr:row>109</xdr:row>
          <xdr:rowOff>30480</xdr:rowOff>
        </xdr:to>
        <xdr:sp macro="" textlink="">
          <xdr:nvSpPr>
            <xdr:cNvPr id="1085" name="チェック60"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108</xdr:row>
          <xdr:rowOff>160020</xdr:rowOff>
        </xdr:from>
        <xdr:to>
          <xdr:col>28</xdr:col>
          <xdr:colOff>30480</xdr:colOff>
          <xdr:row>110</xdr:row>
          <xdr:rowOff>30480</xdr:rowOff>
        </xdr:to>
        <xdr:sp macro="" textlink="">
          <xdr:nvSpPr>
            <xdr:cNvPr id="1086" name="チェック61"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109</xdr:row>
          <xdr:rowOff>152400</xdr:rowOff>
        </xdr:from>
        <xdr:to>
          <xdr:col>28</xdr:col>
          <xdr:colOff>22860</xdr:colOff>
          <xdr:row>111</xdr:row>
          <xdr:rowOff>30480</xdr:rowOff>
        </xdr:to>
        <xdr:sp macro="" textlink="">
          <xdr:nvSpPr>
            <xdr:cNvPr id="1087" name="チェック62"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198120</xdr:colOff>
          <xdr:row>126</xdr:row>
          <xdr:rowOff>175260</xdr:rowOff>
        </xdr:from>
        <xdr:to>
          <xdr:col>18</xdr:col>
          <xdr:colOff>30480</xdr:colOff>
          <xdr:row>128</xdr:row>
          <xdr:rowOff>38100</xdr:rowOff>
        </xdr:to>
        <xdr:sp macro="" textlink="">
          <xdr:nvSpPr>
            <xdr:cNvPr id="1088" name="チェック63"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126</xdr:row>
          <xdr:rowOff>175260</xdr:rowOff>
        </xdr:from>
        <xdr:to>
          <xdr:col>21</xdr:col>
          <xdr:colOff>22860</xdr:colOff>
          <xdr:row>128</xdr:row>
          <xdr:rowOff>38100</xdr:rowOff>
        </xdr:to>
        <xdr:sp macro="" textlink="">
          <xdr:nvSpPr>
            <xdr:cNvPr id="1089" name="チェック64"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126</xdr:row>
          <xdr:rowOff>152400</xdr:rowOff>
        </xdr:from>
        <xdr:to>
          <xdr:col>24</xdr:col>
          <xdr:colOff>30480</xdr:colOff>
          <xdr:row>128</xdr:row>
          <xdr:rowOff>30480</xdr:rowOff>
        </xdr:to>
        <xdr:sp macro="" textlink="">
          <xdr:nvSpPr>
            <xdr:cNvPr id="1090" name="チェック65"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127</xdr:row>
          <xdr:rowOff>160020</xdr:rowOff>
        </xdr:from>
        <xdr:to>
          <xdr:col>21</xdr:col>
          <xdr:colOff>7620</xdr:colOff>
          <xdr:row>129</xdr:row>
          <xdr:rowOff>30480</xdr:rowOff>
        </xdr:to>
        <xdr:sp macro="" textlink="">
          <xdr:nvSpPr>
            <xdr:cNvPr id="1091" name="チェック66"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127</xdr:row>
          <xdr:rowOff>152400</xdr:rowOff>
        </xdr:from>
        <xdr:to>
          <xdr:col>24</xdr:col>
          <xdr:colOff>7620</xdr:colOff>
          <xdr:row>129</xdr:row>
          <xdr:rowOff>30480</xdr:rowOff>
        </xdr:to>
        <xdr:sp macro="" textlink="">
          <xdr:nvSpPr>
            <xdr:cNvPr id="1092" name="チェック67"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128</xdr:row>
          <xdr:rowOff>160020</xdr:rowOff>
        </xdr:from>
        <xdr:to>
          <xdr:col>10</xdr:col>
          <xdr:colOff>22860</xdr:colOff>
          <xdr:row>130</xdr:row>
          <xdr:rowOff>30480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128</xdr:row>
          <xdr:rowOff>160020</xdr:rowOff>
        </xdr:from>
        <xdr:to>
          <xdr:col>18</xdr:col>
          <xdr:colOff>7620</xdr:colOff>
          <xdr:row>130</xdr:row>
          <xdr:rowOff>30480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198120</xdr:colOff>
          <xdr:row>128</xdr:row>
          <xdr:rowOff>160020</xdr:rowOff>
        </xdr:from>
        <xdr:to>
          <xdr:col>25</xdr:col>
          <xdr:colOff>30480</xdr:colOff>
          <xdr:row>130</xdr:row>
          <xdr:rowOff>30480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129</xdr:row>
          <xdr:rowOff>160020</xdr:rowOff>
        </xdr:from>
        <xdr:to>
          <xdr:col>10</xdr:col>
          <xdr:colOff>0</xdr:colOff>
          <xdr:row>131</xdr:row>
          <xdr:rowOff>30480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198120</xdr:colOff>
          <xdr:row>129</xdr:row>
          <xdr:rowOff>175260</xdr:rowOff>
        </xdr:from>
        <xdr:to>
          <xdr:col>20</xdr:col>
          <xdr:colOff>38100</xdr:colOff>
          <xdr:row>131</xdr:row>
          <xdr:rowOff>38100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130</xdr:row>
          <xdr:rowOff>175260</xdr:rowOff>
        </xdr:from>
        <xdr:to>
          <xdr:col>10</xdr:col>
          <xdr:colOff>22860</xdr:colOff>
          <xdr:row>132</xdr:row>
          <xdr:rowOff>38100</xdr:rowOff>
        </xdr:to>
        <xdr:sp macro="" textlink="">
          <xdr:nvSpPr>
            <xdr:cNvPr id="1098" name="チェック73"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130</xdr:row>
          <xdr:rowOff>160020</xdr:rowOff>
        </xdr:from>
        <xdr:to>
          <xdr:col>16</xdr:col>
          <xdr:colOff>38100</xdr:colOff>
          <xdr:row>132</xdr:row>
          <xdr:rowOff>30480</xdr:rowOff>
        </xdr:to>
        <xdr:sp macro="" textlink="">
          <xdr:nvSpPr>
            <xdr:cNvPr id="1099" name="チェック74"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130</xdr:row>
          <xdr:rowOff>152400</xdr:rowOff>
        </xdr:from>
        <xdr:to>
          <xdr:col>23</xdr:col>
          <xdr:colOff>76200</xdr:colOff>
          <xdr:row>132</xdr:row>
          <xdr:rowOff>30480</xdr:rowOff>
        </xdr:to>
        <xdr:sp macro="" textlink="">
          <xdr:nvSpPr>
            <xdr:cNvPr id="1100" name="チェック75"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131</xdr:row>
          <xdr:rowOff>160020</xdr:rowOff>
        </xdr:from>
        <xdr:to>
          <xdr:col>9</xdr:col>
          <xdr:colOff>190500</xdr:colOff>
          <xdr:row>133</xdr:row>
          <xdr:rowOff>30480</xdr:rowOff>
        </xdr:to>
        <xdr:sp macro="" textlink="">
          <xdr:nvSpPr>
            <xdr:cNvPr id="1101" name="チェック76"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131</xdr:row>
          <xdr:rowOff>160020</xdr:rowOff>
        </xdr:from>
        <xdr:to>
          <xdr:col>16</xdr:col>
          <xdr:colOff>30480</xdr:colOff>
          <xdr:row>133</xdr:row>
          <xdr:rowOff>30480</xdr:rowOff>
        </xdr:to>
        <xdr:sp macro="" textlink="">
          <xdr:nvSpPr>
            <xdr:cNvPr id="1102" name="チェック77"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160020</xdr:rowOff>
        </xdr:from>
        <xdr:to>
          <xdr:col>23</xdr:col>
          <xdr:colOff>30480</xdr:colOff>
          <xdr:row>133</xdr:row>
          <xdr:rowOff>30480</xdr:rowOff>
        </xdr:to>
        <xdr:sp macro="" textlink="">
          <xdr:nvSpPr>
            <xdr:cNvPr id="1103" name="チェック78"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132</xdr:row>
          <xdr:rowOff>152400</xdr:rowOff>
        </xdr:from>
        <xdr:to>
          <xdr:col>10</xdr:col>
          <xdr:colOff>7620</xdr:colOff>
          <xdr:row>134</xdr:row>
          <xdr:rowOff>30480</xdr:rowOff>
        </xdr:to>
        <xdr:sp macro="" textlink="">
          <xdr:nvSpPr>
            <xdr:cNvPr id="1104" name="チェック79"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132</xdr:row>
          <xdr:rowOff>144780</xdr:rowOff>
        </xdr:from>
        <xdr:to>
          <xdr:col>16</xdr:col>
          <xdr:colOff>0</xdr:colOff>
          <xdr:row>134</xdr:row>
          <xdr:rowOff>60960</xdr:rowOff>
        </xdr:to>
        <xdr:sp macro="" textlink="">
          <xdr:nvSpPr>
            <xdr:cNvPr id="1105" name="チェック80"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132</xdr:row>
          <xdr:rowOff>152400</xdr:rowOff>
        </xdr:from>
        <xdr:to>
          <xdr:col>23</xdr:col>
          <xdr:colOff>38100</xdr:colOff>
          <xdr:row>134</xdr:row>
          <xdr:rowOff>30480</xdr:rowOff>
        </xdr:to>
        <xdr:sp macro="" textlink="">
          <xdr:nvSpPr>
            <xdr:cNvPr id="1106" name="チェック81"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133</xdr:row>
          <xdr:rowOff>160020</xdr:rowOff>
        </xdr:from>
        <xdr:to>
          <xdr:col>10</xdr:col>
          <xdr:colOff>22860</xdr:colOff>
          <xdr:row>135</xdr:row>
          <xdr:rowOff>30480</xdr:rowOff>
        </xdr:to>
        <xdr:sp macro="" textlink="">
          <xdr:nvSpPr>
            <xdr:cNvPr id="1107" name="チェック82"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160020</xdr:rowOff>
        </xdr:from>
        <xdr:to>
          <xdr:col>16</xdr:col>
          <xdr:colOff>30480</xdr:colOff>
          <xdr:row>135</xdr:row>
          <xdr:rowOff>30480</xdr:rowOff>
        </xdr:to>
        <xdr:sp macro="" textlink="">
          <xdr:nvSpPr>
            <xdr:cNvPr id="1108" name="チェック83"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133</xdr:row>
          <xdr:rowOff>152400</xdr:rowOff>
        </xdr:from>
        <xdr:to>
          <xdr:col>23</xdr:col>
          <xdr:colOff>45720</xdr:colOff>
          <xdr:row>135</xdr:row>
          <xdr:rowOff>30480</xdr:rowOff>
        </xdr:to>
        <xdr:sp macro="" textlink="">
          <xdr:nvSpPr>
            <xdr:cNvPr id="1109" name="チェック84"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133</xdr:row>
          <xdr:rowOff>160020</xdr:rowOff>
        </xdr:from>
        <xdr:to>
          <xdr:col>30</xdr:col>
          <xdr:colOff>30480</xdr:colOff>
          <xdr:row>135</xdr:row>
          <xdr:rowOff>30480</xdr:rowOff>
        </xdr:to>
        <xdr:sp macro="" textlink="">
          <xdr:nvSpPr>
            <xdr:cNvPr id="1111" name="チェック85"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146</xdr:row>
          <xdr:rowOff>175260</xdr:rowOff>
        </xdr:from>
        <xdr:to>
          <xdr:col>8</xdr:col>
          <xdr:colOff>30480</xdr:colOff>
          <xdr:row>148</xdr:row>
          <xdr:rowOff>38100</xdr:rowOff>
        </xdr:to>
        <xdr:sp macro="" textlink="">
          <xdr:nvSpPr>
            <xdr:cNvPr id="1112" name="チェック86"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146</xdr:row>
          <xdr:rowOff>160020</xdr:rowOff>
        </xdr:from>
        <xdr:to>
          <xdr:col>20</xdr:col>
          <xdr:colOff>45720</xdr:colOff>
          <xdr:row>148</xdr:row>
          <xdr:rowOff>30480</xdr:rowOff>
        </xdr:to>
        <xdr:sp macro="" textlink="">
          <xdr:nvSpPr>
            <xdr:cNvPr id="1113" name="チェック87"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147</xdr:row>
          <xdr:rowOff>160020</xdr:rowOff>
        </xdr:from>
        <xdr:to>
          <xdr:col>8</xdr:col>
          <xdr:colOff>38100</xdr:colOff>
          <xdr:row>149</xdr:row>
          <xdr:rowOff>30480</xdr:rowOff>
        </xdr:to>
        <xdr:sp macro="" textlink="">
          <xdr:nvSpPr>
            <xdr:cNvPr id="1114" name="チェック88"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147</xdr:row>
          <xdr:rowOff>152400</xdr:rowOff>
        </xdr:from>
        <xdr:to>
          <xdr:col>20</xdr:col>
          <xdr:colOff>30480</xdr:colOff>
          <xdr:row>149</xdr:row>
          <xdr:rowOff>30480</xdr:rowOff>
        </xdr:to>
        <xdr:sp macro="" textlink="">
          <xdr:nvSpPr>
            <xdr:cNvPr id="1115" name="チェック89"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150</xdr:row>
          <xdr:rowOff>160020</xdr:rowOff>
        </xdr:from>
        <xdr:to>
          <xdr:col>12</xdr:col>
          <xdr:colOff>30480</xdr:colOff>
          <xdr:row>152</xdr:row>
          <xdr:rowOff>30480</xdr:rowOff>
        </xdr:to>
        <xdr:sp macro="" textlink="">
          <xdr:nvSpPr>
            <xdr:cNvPr id="1116" name="チェック90"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150</xdr:row>
          <xdr:rowOff>152400</xdr:rowOff>
        </xdr:from>
        <xdr:to>
          <xdr:col>17</xdr:col>
          <xdr:colOff>60960</xdr:colOff>
          <xdr:row>152</xdr:row>
          <xdr:rowOff>30480</xdr:rowOff>
        </xdr:to>
        <xdr:sp macro="" textlink="">
          <xdr:nvSpPr>
            <xdr:cNvPr id="1117" name="チェック91"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150</xdr:row>
          <xdr:rowOff>160020</xdr:rowOff>
        </xdr:from>
        <xdr:to>
          <xdr:col>22</xdr:col>
          <xdr:colOff>30480</xdr:colOff>
          <xdr:row>152</xdr:row>
          <xdr:rowOff>30480</xdr:rowOff>
        </xdr:to>
        <xdr:sp macro="" textlink="">
          <xdr:nvSpPr>
            <xdr:cNvPr id="1118" name="チェック92"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22860</xdr:rowOff>
        </xdr:from>
        <xdr:to>
          <xdr:col>14</xdr:col>
          <xdr:colOff>60960</xdr:colOff>
          <xdr:row>76</xdr:row>
          <xdr:rowOff>38100</xdr:rowOff>
        </xdr:to>
        <xdr:sp macro="" textlink="">
          <xdr:nvSpPr>
            <xdr:cNvPr id="1169" name="チェック7"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74</xdr:row>
          <xdr:rowOff>22860</xdr:rowOff>
        </xdr:from>
        <xdr:to>
          <xdr:col>23</xdr:col>
          <xdr:colOff>30480</xdr:colOff>
          <xdr:row>76</xdr:row>
          <xdr:rowOff>38100</xdr:rowOff>
        </xdr:to>
        <xdr:sp macro="" textlink="">
          <xdr:nvSpPr>
            <xdr:cNvPr id="1170" name="チェック8"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175260</xdr:rowOff>
        </xdr:from>
        <xdr:to>
          <xdr:col>14</xdr:col>
          <xdr:colOff>30480</xdr:colOff>
          <xdr:row>77</xdr:row>
          <xdr:rowOff>38100</xdr:rowOff>
        </xdr:to>
        <xdr:sp macro="" textlink="">
          <xdr:nvSpPr>
            <xdr:cNvPr id="1171" name="チェック9"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160020</xdr:rowOff>
        </xdr:from>
        <xdr:to>
          <xdr:col>14</xdr:col>
          <xdr:colOff>7620</xdr:colOff>
          <xdr:row>79</xdr:row>
          <xdr:rowOff>0</xdr:rowOff>
        </xdr:to>
        <xdr:sp macro="" textlink="">
          <xdr:nvSpPr>
            <xdr:cNvPr id="1172" name="チェック10"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22860</xdr:rowOff>
        </xdr:from>
        <xdr:to>
          <xdr:col>14</xdr:col>
          <xdr:colOff>60960</xdr:colOff>
          <xdr:row>76</xdr:row>
          <xdr:rowOff>38100</xdr:rowOff>
        </xdr:to>
        <xdr:sp macro="" textlink="">
          <xdr:nvSpPr>
            <xdr:cNvPr id="1177" name="チェック7"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74</xdr:row>
          <xdr:rowOff>22860</xdr:rowOff>
        </xdr:from>
        <xdr:to>
          <xdr:col>23</xdr:col>
          <xdr:colOff>30480</xdr:colOff>
          <xdr:row>76</xdr:row>
          <xdr:rowOff>38100</xdr:rowOff>
        </xdr:to>
        <xdr:sp macro="" textlink="">
          <xdr:nvSpPr>
            <xdr:cNvPr id="1178" name="チェック8"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175260</xdr:rowOff>
        </xdr:from>
        <xdr:to>
          <xdr:col>14</xdr:col>
          <xdr:colOff>30480</xdr:colOff>
          <xdr:row>77</xdr:row>
          <xdr:rowOff>38100</xdr:rowOff>
        </xdr:to>
        <xdr:sp macro="" textlink="">
          <xdr:nvSpPr>
            <xdr:cNvPr id="1179" name="チェック9"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160020</xdr:rowOff>
        </xdr:from>
        <xdr:to>
          <xdr:col>14</xdr:col>
          <xdr:colOff>7620</xdr:colOff>
          <xdr:row>79</xdr:row>
          <xdr:rowOff>0</xdr:rowOff>
        </xdr:to>
        <xdr:sp macro="" textlink="">
          <xdr:nvSpPr>
            <xdr:cNvPr id="1180" name="チェック10"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22860</xdr:rowOff>
        </xdr:from>
        <xdr:to>
          <xdr:col>14</xdr:col>
          <xdr:colOff>60960</xdr:colOff>
          <xdr:row>76</xdr:row>
          <xdr:rowOff>38100</xdr:rowOff>
        </xdr:to>
        <xdr:sp macro="" textlink="">
          <xdr:nvSpPr>
            <xdr:cNvPr id="1181" name="チェック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74</xdr:row>
          <xdr:rowOff>22860</xdr:rowOff>
        </xdr:from>
        <xdr:to>
          <xdr:col>23</xdr:col>
          <xdr:colOff>30480</xdr:colOff>
          <xdr:row>76</xdr:row>
          <xdr:rowOff>38100</xdr:rowOff>
        </xdr:to>
        <xdr:sp macro="" textlink="">
          <xdr:nvSpPr>
            <xdr:cNvPr id="1182" name="チェック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175260</xdr:rowOff>
        </xdr:from>
        <xdr:to>
          <xdr:col>14</xdr:col>
          <xdr:colOff>30480</xdr:colOff>
          <xdr:row>77</xdr:row>
          <xdr:rowOff>38100</xdr:rowOff>
        </xdr:to>
        <xdr:sp macro="" textlink="">
          <xdr:nvSpPr>
            <xdr:cNvPr id="1183" name="チェック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160020</xdr:rowOff>
        </xdr:from>
        <xdr:to>
          <xdr:col>14</xdr:col>
          <xdr:colOff>7620</xdr:colOff>
          <xdr:row>79</xdr:row>
          <xdr:rowOff>0</xdr:rowOff>
        </xdr:to>
        <xdr:sp macro="" textlink="">
          <xdr:nvSpPr>
            <xdr:cNvPr id="1184" name="チェック1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76</xdr:row>
          <xdr:rowOff>175260</xdr:rowOff>
        </xdr:from>
        <xdr:to>
          <xdr:col>26</xdr:col>
          <xdr:colOff>60960</xdr:colOff>
          <xdr:row>80</xdr:row>
          <xdr:rowOff>0</xdr:rowOff>
        </xdr:to>
        <xdr:sp macro="" textlink="">
          <xdr:nvSpPr>
            <xdr:cNvPr id="1185" name="チェック1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182880</xdr:colOff>
          <xdr:row>2</xdr:row>
          <xdr:rowOff>22860</xdr:rowOff>
        </xdr:from>
        <xdr:to>
          <xdr:col>8</xdr:col>
          <xdr:colOff>220980</xdr:colOff>
          <xdr:row>4</xdr:row>
          <xdr:rowOff>38100</xdr:rowOff>
        </xdr:to>
        <xdr:sp macro="" textlink="">
          <xdr:nvSpPr>
            <xdr:cNvPr id="2065" name="チェック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xdr:row>
          <xdr:rowOff>22860</xdr:rowOff>
        </xdr:from>
        <xdr:to>
          <xdr:col>14</xdr:col>
          <xdr:colOff>7620</xdr:colOff>
          <xdr:row>4</xdr:row>
          <xdr:rowOff>38100</xdr:rowOff>
        </xdr:to>
        <xdr:sp macro="" textlink="">
          <xdr:nvSpPr>
            <xdr:cNvPr id="2066" name="チェック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xdr:row>
          <xdr:rowOff>22860</xdr:rowOff>
        </xdr:from>
        <xdr:to>
          <xdr:col>19</xdr:col>
          <xdr:colOff>0</xdr:colOff>
          <xdr:row>4</xdr:row>
          <xdr:rowOff>30480</xdr:rowOff>
        </xdr:to>
        <xdr:sp macro="" textlink="">
          <xdr:nvSpPr>
            <xdr:cNvPr id="2067" name="チェック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2</xdr:row>
          <xdr:rowOff>22860</xdr:rowOff>
        </xdr:from>
        <xdr:to>
          <xdr:col>24</xdr:col>
          <xdr:colOff>7620</xdr:colOff>
          <xdr:row>4</xdr:row>
          <xdr:rowOff>30480</xdr:rowOff>
        </xdr:to>
        <xdr:sp macro="" textlink="">
          <xdr:nvSpPr>
            <xdr:cNvPr id="2068" name="チェック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xdr:row>
          <xdr:rowOff>160020</xdr:rowOff>
        </xdr:from>
        <xdr:to>
          <xdr:col>10</xdr:col>
          <xdr:colOff>22860</xdr:colOff>
          <xdr:row>14</xdr:row>
          <xdr:rowOff>30480</xdr:rowOff>
        </xdr:to>
        <xdr:sp macro="" textlink="">
          <xdr:nvSpPr>
            <xdr:cNvPr id="2069" name="チェック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14</xdr:row>
          <xdr:rowOff>30480</xdr:rowOff>
        </xdr:from>
        <xdr:to>
          <xdr:col>9</xdr:col>
          <xdr:colOff>198120</xdr:colOff>
          <xdr:row>14</xdr:row>
          <xdr:rowOff>274320</xdr:rowOff>
        </xdr:to>
        <xdr:sp macro="" textlink="">
          <xdr:nvSpPr>
            <xdr:cNvPr id="2070" name="チェック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14</xdr:row>
          <xdr:rowOff>365760</xdr:rowOff>
        </xdr:from>
        <xdr:to>
          <xdr:col>10</xdr:col>
          <xdr:colOff>22860</xdr:colOff>
          <xdr:row>16</xdr:row>
          <xdr:rowOff>30480</xdr:rowOff>
        </xdr:to>
        <xdr:sp macro="" textlink="">
          <xdr:nvSpPr>
            <xdr:cNvPr id="2071" name="チェック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15</xdr:row>
          <xdr:rowOff>160020</xdr:rowOff>
        </xdr:from>
        <xdr:to>
          <xdr:col>10</xdr:col>
          <xdr:colOff>22860</xdr:colOff>
          <xdr:row>17</xdr:row>
          <xdr:rowOff>30480</xdr:rowOff>
        </xdr:to>
        <xdr:sp macro="" textlink="">
          <xdr:nvSpPr>
            <xdr:cNvPr id="2072" name="チェック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16</xdr:row>
          <xdr:rowOff>175260</xdr:rowOff>
        </xdr:from>
        <xdr:to>
          <xdr:col>10</xdr:col>
          <xdr:colOff>7620</xdr:colOff>
          <xdr:row>18</xdr:row>
          <xdr:rowOff>38100</xdr:rowOff>
        </xdr:to>
        <xdr:sp macro="" textlink="">
          <xdr:nvSpPr>
            <xdr:cNvPr id="2073" name="チェック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17</xdr:row>
          <xdr:rowOff>175260</xdr:rowOff>
        </xdr:from>
        <xdr:to>
          <xdr:col>9</xdr:col>
          <xdr:colOff>182880</xdr:colOff>
          <xdr:row>19</xdr:row>
          <xdr:rowOff>38100</xdr:rowOff>
        </xdr:to>
        <xdr:sp macro="" textlink="">
          <xdr:nvSpPr>
            <xdr:cNvPr id="2074" name="チェック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18</xdr:row>
          <xdr:rowOff>175260</xdr:rowOff>
        </xdr:from>
        <xdr:to>
          <xdr:col>10</xdr:col>
          <xdr:colOff>30480</xdr:colOff>
          <xdr:row>20</xdr:row>
          <xdr:rowOff>38100</xdr:rowOff>
        </xdr:to>
        <xdr:sp macro="" textlink="">
          <xdr:nvSpPr>
            <xdr:cNvPr id="2075" name="チェック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19</xdr:row>
          <xdr:rowOff>175260</xdr:rowOff>
        </xdr:from>
        <xdr:to>
          <xdr:col>10</xdr:col>
          <xdr:colOff>0</xdr:colOff>
          <xdr:row>21</xdr:row>
          <xdr:rowOff>38100</xdr:rowOff>
        </xdr:to>
        <xdr:sp macro="" textlink="">
          <xdr:nvSpPr>
            <xdr:cNvPr id="2076" name="チェック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20</xdr:row>
          <xdr:rowOff>175260</xdr:rowOff>
        </xdr:from>
        <xdr:to>
          <xdr:col>10</xdr:col>
          <xdr:colOff>22860</xdr:colOff>
          <xdr:row>22</xdr:row>
          <xdr:rowOff>38100</xdr:rowOff>
        </xdr:to>
        <xdr:sp macro="" textlink="">
          <xdr:nvSpPr>
            <xdr:cNvPr id="2077" name="チェック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21</xdr:row>
          <xdr:rowOff>160020</xdr:rowOff>
        </xdr:from>
        <xdr:to>
          <xdr:col>10</xdr:col>
          <xdr:colOff>22860</xdr:colOff>
          <xdr:row>23</xdr:row>
          <xdr:rowOff>30480</xdr:rowOff>
        </xdr:to>
        <xdr:sp macro="" textlink="">
          <xdr:nvSpPr>
            <xdr:cNvPr id="2078" name="チェック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22</xdr:row>
          <xdr:rowOff>160020</xdr:rowOff>
        </xdr:from>
        <xdr:to>
          <xdr:col>10</xdr:col>
          <xdr:colOff>22860</xdr:colOff>
          <xdr:row>24</xdr:row>
          <xdr:rowOff>30480</xdr:rowOff>
        </xdr:to>
        <xdr:sp macro="" textlink="">
          <xdr:nvSpPr>
            <xdr:cNvPr id="2079" name="チェック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23</xdr:row>
          <xdr:rowOff>160020</xdr:rowOff>
        </xdr:from>
        <xdr:to>
          <xdr:col>10</xdr:col>
          <xdr:colOff>22860</xdr:colOff>
          <xdr:row>25</xdr:row>
          <xdr:rowOff>30480</xdr:rowOff>
        </xdr:to>
        <xdr:sp macro="" textlink="">
          <xdr:nvSpPr>
            <xdr:cNvPr id="2080" name="チェック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24</xdr:row>
          <xdr:rowOff>160020</xdr:rowOff>
        </xdr:from>
        <xdr:to>
          <xdr:col>9</xdr:col>
          <xdr:colOff>198120</xdr:colOff>
          <xdr:row>26</xdr:row>
          <xdr:rowOff>30480</xdr:rowOff>
        </xdr:to>
        <xdr:sp macro="" textlink="">
          <xdr:nvSpPr>
            <xdr:cNvPr id="2081" name="チェック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25</xdr:row>
          <xdr:rowOff>160020</xdr:rowOff>
        </xdr:from>
        <xdr:to>
          <xdr:col>10</xdr:col>
          <xdr:colOff>22860</xdr:colOff>
          <xdr:row>27</xdr:row>
          <xdr:rowOff>30480</xdr:rowOff>
        </xdr:to>
        <xdr:sp macro="" textlink="">
          <xdr:nvSpPr>
            <xdr:cNvPr id="2082" name="チェック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xdr:row>
          <xdr:rowOff>160020</xdr:rowOff>
        </xdr:from>
        <xdr:to>
          <xdr:col>19</xdr:col>
          <xdr:colOff>30480</xdr:colOff>
          <xdr:row>14</xdr:row>
          <xdr:rowOff>30480</xdr:rowOff>
        </xdr:to>
        <xdr:sp macro="" textlink="">
          <xdr:nvSpPr>
            <xdr:cNvPr id="2083" name="チェック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xdr:row>
          <xdr:rowOff>182880</xdr:rowOff>
        </xdr:from>
        <xdr:to>
          <xdr:col>19</xdr:col>
          <xdr:colOff>22860</xdr:colOff>
          <xdr:row>14</xdr:row>
          <xdr:rowOff>251460</xdr:rowOff>
        </xdr:to>
        <xdr:sp macro="" textlink="">
          <xdr:nvSpPr>
            <xdr:cNvPr id="2084" name="チェック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14</xdr:row>
          <xdr:rowOff>373380</xdr:rowOff>
        </xdr:from>
        <xdr:to>
          <xdr:col>19</xdr:col>
          <xdr:colOff>38100</xdr:colOff>
          <xdr:row>16</xdr:row>
          <xdr:rowOff>30480</xdr:rowOff>
        </xdr:to>
        <xdr:sp macro="" textlink="">
          <xdr:nvSpPr>
            <xdr:cNvPr id="2085" name="チェック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15</xdr:row>
          <xdr:rowOff>160020</xdr:rowOff>
        </xdr:from>
        <xdr:to>
          <xdr:col>19</xdr:col>
          <xdr:colOff>22860</xdr:colOff>
          <xdr:row>17</xdr:row>
          <xdr:rowOff>30480</xdr:rowOff>
        </xdr:to>
        <xdr:sp macro="" textlink="">
          <xdr:nvSpPr>
            <xdr:cNvPr id="2086" name="チェック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16</xdr:row>
          <xdr:rowOff>160020</xdr:rowOff>
        </xdr:from>
        <xdr:to>
          <xdr:col>18</xdr:col>
          <xdr:colOff>198120</xdr:colOff>
          <xdr:row>18</xdr:row>
          <xdr:rowOff>30480</xdr:rowOff>
        </xdr:to>
        <xdr:sp macro="" textlink="">
          <xdr:nvSpPr>
            <xdr:cNvPr id="2087" name="チェック39" hidden="1">
              <a:extLst>
                <a:ext uri="{63B3BB69-23CF-44E3-9099-C40C66FF867C}">
                  <a14:compatExt spid="_x0000_s2087"/>
                </a:ext>
                <a:ext uri="{FF2B5EF4-FFF2-40B4-BE49-F238E27FC236}">
                  <a16:creationId xmlns:a16="http://schemas.microsoft.com/office/drawing/2014/main" id="{00000000-0008-0000-03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17</xdr:row>
          <xdr:rowOff>152400</xdr:rowOff>
        </xdr:from>
        <xdr:to>
          <xdr:col>19</xdr:col>
          <xdr:colOff>38100</xdr:colOff>
          <xdr:row>19</xdr:row>
          <xdr:rowOff>30480</xdr:rowOff>
        </xdr:to>
        <xdr:sp macro="" textlink="">
          <xdr:nvSpPr>
            <xdr:cNvPr id="2088" name="チェック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18</xdr:row>
          <xdr:rowOff>160020</xdr:rowOff>
        </xdr:from>
        <xdr:to>
          <xdr:col>19</xdr:col>
          <xdr:colOff>22860</xdr:colOff>
          <xdr:row>20</xdr:row>
          <xdr:rowOff>30480</xdr:rowOff>
        </xdr:to>
        <xdr:sp macro="" textlink="">
          <xdr:nvSpPr>
            <xdr:cNvPr id="2089" name="チェック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19</xdr:row>
          <xdr:rowOff>160020</xdr:rowOff>
        </xdr:from>
        <xdr:to>
          <xdr:col>19</xdr:col>
          <xdr:colOff>0</xdr:colOff>
          <xdr:row>21</xdr:row>
          <xdr:rowOff>30480</xdr:rowOff>
        </xdr:to>
        <xdr:sp macro="" textlink="">
          <xdr:nvSpPr>
            <xdr:cNvPr id="2090" name="チェック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175260</xdr:rowOff>
        </xdr:from>
        <xdr:to>
          <xdr:col>19</xdr:col>
          <xdr:colOff>38100</xdr:colOff>
          <xdr:row>22</xdr:row>
          <xdr:rowOff>38100</xdr:rowOff>
        </xdr:to>
        <xdr:sp macro="" textlink="">
          <xdr:nvSpPr>
            <xdr:cNvPr id="2091" name="チェック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21</xdr:row>
          <xdr:rowOff>160020</xdr:rowOff>
        </xdr:from>
        <xdr:to>
          <xdr:col>19</xdr:col>
          <xdr:colOff>38100</xdr:colOff>
          <xdr:row>23</xdr:row>
          <xdr:rowOff>30480</xdr:rowOff>
        </xdr:to>
        <xdr:sp macro="" textlink="">
          <xdr:nvSpPr>
            <xdr:cNvPr id="2092" name="チェック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22</xdr:row>
          <xdr:rowOff>160020</xdr:rowOff>
        </xdr:from>
        <xdr:to>
          <xdr:col>19</xdr:col>
          <xdr:colOff>30480</xdr:colOff>
          <xdr:row>24</xdr:row>
          <xdr:rowOff>30480</xdr:rowOff>
        </xdr:to>
        <xdr:sp macro="" textlink="">
          <xdr:nvSpPr>
            <xdr:cNvPr id="2093" name="チェック45" hidden="1">
              <a:extLst>
                <a:ext uri="{63B3BB69-23CF-44E3-9099-C40C66FF867C}">
                  <a14:compatExt spid="_x0000_s2093"/>
                </a:ext>
                <a:ext uri="{FF2B5EF4-FFF2-40B4-BE49-F238E27FC236}">
                  <a16:creationId xmlns:a16="http://schemas.microsoft.com/office/drawing/2014/main" id="{00000000-0008-0000-03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23</xdr:row>
          <xdr:rowOff>152400</xdr:rowOff>
        </xdr:from>
        <xdr:to>
          <xdr:col>19</xdr:col>
          <xdr:colOff>30480</xdr:colOff>
          <xdr:row>25</xdr:row>
          <xdr:rowOff>30480</xdr:rowOff>
        </xdr:to>
        <xdr:sp macro="" textlink="">
          <xdr:nvSpPr>
            <xdr:cNvPr id="2094" name="チェック46" hidden="1">
              <a:extLst>
                <a:ext uri="{63B3BB69-23CF-44E3-9099-C40C66FF867C}">
                  <a14:compatExt spid="_x0000_s2094"/>
                </a:ext>
                <a:ext uri="{FF2B5EF4-FFF2-40B4-BE49-F238E27FC236}">
                  <a16:creationId xmlns:a16="http://schemas.microsoft.com/office/drawing/2014/main" id="{00000000-0008-0000-03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24</xdr:row>
          <xdr:rowOff>160020</xdr:rowOff>
        </xdr:from>
        <xdr:to>
          <xdr:col>19</xdr:col>
          <xdr:colOff>30480</xdr:colOff>
          <xdr:row>26</xdr:row>
          <xdr:rowOff>30480</xdr:rowOff>
        </xdr:to>
        <xdr:sp macro="" textlink="">
          <xdr:nvSpPr>
            <xdr:cNvPr id="2095" name="チェック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160020</xdr:rowOff>
        </xdr:from>
        <xdr:to>
          <xdr:col>19</xdr:col>
          <xdr:colOff>30480</xdr:colOff>
          <xdr:row>27</xdr:row>
          <xdr:rowOff>30480</xdr:rowOff>
        </xdr:to>
        <xdr:sp macro="" textlink="">
          <xdr:nvSpPr>
            <xdr:cNvPr id="2096" name="チェック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12</xdr:row>
          <xdr:rowOff>160020</xdr:rowOff>
        </xdr:from>
        <xdr:to>
          <xdr:col>28</xdr:col>
          <xdr:colOff>30480</xdr:colOff>
          <xdr:row>14</xdr:row>
          <xdr:rowOff>30480</xdr:rowOff>
        </xdr:to>
        <xdr:sp macro="" textlink="">
          <xdr:nvSpPr>
            <xdr:cNvPr id="2097" name="チェック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13</xdr:row>
          <xdr:rowOff>182880</xdr:rowOff>
        </xdr:from>
        <xdr:to>
          <xdr:col>27</xdr:col>
          <xdr:colOff>182880</xdr:colOff>
          <xdr:row>14</xdr:row>
          <xdr:rowOff>251460</xdr:rowOff>
        </xdr:to>
        <xdr:sp macro="" textlink="">
          <xdr:nvSpPr>
            <xdr:cNvPr id="2098" name="チェック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14</xdr:row>
          <xdr:rowOff>373380</xdr:rowOff>
        </xdr:from>
        <xdr:to>
          <xdr:col>28</xdr:col>
          <xdr:colOff>30480</xdr:colOff>
          <xdr:row>16</xdr:row>
          <xdr:rowOff>30480</xdr:rowOff>
        </xdr:to>
        <xdr:sp macro="" textlink="">
          <xdr:nvSpPr>
            <xdr:cNvPr id="2099" name="チェック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15</xdr:row>
          <xdr:rowOff>160020</xdr:rowOff>
        </xdr:from>
        <xdr:to>
          <xdr:col>28</xdr:col>
          <xdr:colOff>22860</xdr:colOff>
          <xdr:row>17</xdr:row>
          <xdr:rowOff>30480</xdr:rowOff>
        </xdr:to>
        <xdr:sp macro="" textlink="">
          <xdr:nvSpPr>
            <xdr:cNvPr id="2100" name="チェック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16</xdr:row>
          <xdr:rowOff>152400</xdr:rowOff>
        </xdr:from>
        <xdr:to>
          <xdr:col>28</xdr:col>
          <xdr:colOff>38100</xdr:colOff>
          <xdr:row>18</xdr:row>
          <xdr:rowOff>22860</xdr:rowOff>
        </xdr:to>
        <xdr:sp macro="" textlink="">
          <xdr:nvSpPr>
            <xdr:cNvPr id="2101" name="チェック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17</xdr:row>
          <xdr:rowOff>152400</xdr:rowOff>
        </xdr:from>
        <xdr:to>
          <xdr:col>28</xdr:col>
          <xdr:colOff>45720</xdr:colOff>
          <xdr:row>19</xdr:row>
          <xdr:rowOff>30480</xdr:rowOff>
        </xdr:to>
        <xdr:sp macro="" textlink="">
          <xdr:nvSpPr>
            <xdr:cNvPr id="2102" name="チェック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18</xdr:row>
          <xdr:rowOff>152400</xdr:rowOff>
        </xdr:from>
        <xdr:to>
          <xdr:col>28</xdr:col>
          <xdr:colOff>38100</xdr:colOff>
          <xdr:row>20</xdr:row>
          <xdr:rowOff>30480</xdr:rowOff>
        </xdr:to>
        <xdr:sp macro="" textlink="">
          <xdr:nvSpPr>
            <xdr:cNvPr id="2103" name="チェック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19</xdr:row>
          <xdr:rowOff>152400</xdr:rowOff>
        </xdr:from>
        <xdr:to>
          <xdr:col>28</xdr:col>
          <xdr:colOff>30480</xdr:colOff>
          <xdr:row>21</xdr:row>
          <xdr:rowOff>30480</xdr:rowOff>
        </xdr:to>
        <xdr:sp macro="" textlink="">
          <xdr:nvSpPr>
            <xdr:cNvPr id="2104" name="チェック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20</xdr:row>
          <xdr:rowOff>144780</xdr:rowOff>
        </xdr:from>
        <xdr:to>
          <xdr:col>28</xdr:col>
          <xdr:colOff>60960</xdr:colOff>
          <xdr:row>22</xdr:row>
          <xdr:rowOff>22860</xdr:rowOff>
        </xdr:to>
        <xdr:sp macro="" textlink="">
          <xdr:nvSpPr>
            <xdr:cNvPr id="2105" name="チェック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21</xdr:row>
          <xdr:rowOff>152400</xdr:rowOff>
        </xdr:from>
        <xdr:to>
          <xdr:col>28</xdr:col>
          <xdr:colOff>7620</xdr:colOff>
          <xdr:row>23</xdr:row>
          <xdr:rowOff>30480</xdr:rowOff>
        </xdr:to>
        <xdr:sp macro="" textlink="">
          <xdr:nvSpPr>
            <xdr:cNvPr id="2106" name="チェック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22</xdr:row>
          <xdr:rowOff>182880</xdr:rowOff>
        </xdr:from>
        <xdr:to>
          <xdr:col>28</xdr:col>
          <xdr:colOff>30480</xdr:colOff>
          <xdr:row>24</xdr:row>
          <xdr:rowOff>60960</xdr:rowOff>
        </xdr:to>
        <xdr:sp macro="" textlink="">
          <xdr:nvSpPr>
            <xdr:cNvPr id="2107" name="チェック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23</xdr:row>
          <xdr:rowOff>160020</xdr:rowOff>
        </xdr:from>
        <xdr:to>
          <xdr:col>28</xdr:col>
          <xdr:colOff>38100</xdr:colOff>
          <xdr:row>25</xdr:row>
          <xdr:rowOff>30480</xdr:rowOff>
        </xdr:to>
        <xdr:sp macro="" textlink="">
          <xdr:nvSpPr>
            <xdr:cNvPr id="2108" name="チェック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24</xdr:row>
          <xdr:rowOff>160020</xdr:rowOff>
        </xdr:from>
        <xdr:to>
          <xdr:col>28</xdr:col>
          <xdr:colOff>30480</xdr:colOff>
          <xdr:row>26</xdr:row>
          <xdr:rowOff>30480</xdr:rowOff>
        </xdr:to>
        <xdr:sp macro="" textlink="">
          <xdr:nvSpPr>
            <xdr:cNvPr id="2109" name="チェック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25</xdr:row>
          <xdr:rowOff>152400</xdr:rowOff>
        </xdr:from>
        <xdr:to>
          <xdr:col>28</xdr:col>
          <xdr:colOff>22860</xdr:colOff>
          <xdr:row>27</xdr:row>
          <xdr:rowOff>30480</xdr:rowOff>
        </xdr:to>
        <xdr:sp macro="" textlink="">
          <xdr:nvSpPr>
            <xdr:cNvPr id="2110" name="チェック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xdr:row>
          <xdr:rowOff>160020</xdr:rowOff>
        </xdr:from>
        <xdr:to>
          <xdr:col>18</xdr:col>
          <xdr:colOff>30480</xdr:colOff>
          <xdr:row>41</xdr:row>
          <xdr:rowOff>30480</xdr:rowOff>
        </xdr:to>
        <xdr:sp macro="" textlink="">
          <xdr:nvSpPr>
            <xdr:cNvPr id="2111" name="チェック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39</xdr:row>
          <xdr:rowOff>160020</xdr:rowOff>
        </xdr:from>
        <xdr:to>
          <xdr:col>21</xdr:col>
          <xdr:colOff>22860</xdr:colOff>
          <xdr:row>41</xdr:row>
          <xdr:rowOff>30480</xdr:rowOff>
        </xdr:to>
        <xdr:sp macro="" textlink="">
          <xdr:nvSpPr>
            <xdr:cNvPr id="2112" name="チェック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39</xdr:row>
          <xdr:rowOff>160020</xdr:rowOff>
        </xdr:from>
        <xdr:to>
          <xdr:col>24</xdr:col>
          <xdr:colOff>30480</xdr:colOff>
          <xdr:row>41</xdr:row>
          <xdr:rowOff>38100</xdr:rowOff>
        </xdr:to>
        <xdr:sp macro="" textlink="">
          <xdr:nvSpPr>
            <xdr:cNvPr id="2113" name="チェック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40</xdr:row>
          <xdr:rowOff>152400</xdr:rowOff>
        </xdr:from>
        <xdr:to>
          <xdr:col>21</xdr:col>
          <xdr:colOff>7620</xdr:colOff>
          <xdr:row>42</xdr:row>
          <xdr:rowOff>22860</xdr:rowOff>
        </xdr:to>
        <xdr:sp macro="" textlink="">
          <xdr:nvSpPr>
            <xdr:cNvPr id="2114" name="チェック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40</xdr:row>
          <xdr:rowOff>152400</xdr:rowOff>
        </xdr:from>
        <xdr:to>
          <xdr:col>24</xdr:col>
          <xdr:colOff>7620</xdr:colOff>
          <xdr:row>42</xdr:row>
          <xdr:rowOff>30480</xdr:rowOff>
        </xdr:to>
        <xdr:sp macro="" textlink="">
          <xdr:nvSpPr>
            <xdr:cNvPr id="2115" name="チェック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41</xdr:row>
          <xdr:rowOff>160020</xdr:rowOff>
        </xdr:from>
        <xdr:to>
          <xdr:col>10</xdr:col>
          <xdr:colOff>22860</xdr:colOff>
          <xdr:row>43</xdr:row>
          <xdr:rowOff>30480</xdr:rowOff>
        </xdr:to>
        <xdr:sp macro="" textlink="">
          <xdr:nvSpPr>
            <xdr:cNvPr id="2116" name="チェック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160020</xdr:rowOff>
        </xdr:from>
        <xdr:to>
          <xdr:col>18</xdr:col>
          <xdr:colOff>7620</xdr:colOff>
          <xdr:row>43</xdr:row>
          <xdr:rowOff>30480</xdr:rowOff>
        </xdr:to>
        <xdr:sp macro="" textlink="">
          <xdr:nvSpPr>
            <xdr:cNvPr id="2117" name="チェック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198120</xdr:colOff>
          <xdr:row>41</xdr:row>
          <xdr:rowOff>160020</xdr:rowOff>
        </xdr:from>
        <xdr:to>
          <xdr:col>25</xdr:col>
          <xdr:colOff>30480</xdr:colOff>
          <xdr:row>43</xdr:row>
          <xdr:rowOff>30480</xdr:rowOff>
        </xdr:to>
        <xdr:sp macro="" textlink="">
          <xdr:nvSpPr>
            <xdr:cNvPr id="2118" name="チェック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42</xdr:row>
          <xdr:rowOff>160020</xdr:rowOff>
        </xdr:from>
        <xdr:to>
          <xdr:col>10</xdr:col>
          <xdr:colOff>0</xdr:colOff>
          <xdr:row>44</xdr:row>
          <xdr:rowOff>30480</xdr:rowOff>
        </xdr:to>
        <xdr:sp macro="" textlink="">
          <xdr:nvSpPr>
            <xdr:cNvPr id="2119" name="チェック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198120</xdr:colOff>
          <xdr:row>42</xdr:row>
          <xdr:rowOff>175260</xdr:rowOff>
        </xdr:from>
        <xdr:to>
          <xdr:col>20</xdr:col>
          <xdr:colOff>38100</xdr:colOff>
          <xdr:row>44</xdr:row>
          <xdr:rowOff>38100</xdr:rowOff>
        </xdr:to>
        <xdr:sp macro="" textlink="">
          <xdr:nvSpPr>
            <xdr:cNvPr id="2120" name="チェック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43</xdr:row>
          <xdr:rowOff>175260</xdr:rowOff>
        </xdr:from>
        <xdr:to>
          <xdr:col>10</xdr:col>
          <xdr:colOff>22860</xdr:colOff>
          <xdr:row>45</xdr:row>
          <xdr:rowOff>38100</xdr:rowOff>
        </xdr:to>
        <xdr:sp macro="" textlink="">
          <xdr:nvSpPr>
            <xdr:cNvPr id="2121" name="チェック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43</xdr:row>
          <xdr:rowOff>160020</xdr:rowOff>
        </xdr:from>
        <xdr:to>
          <xdr:col>16</xdr:col>
          <xdr:colOff>38100</xdr:colOff>
          <xdr:row>45</xdr:row>
          <xdr:rowOff>30480</xdr:rowOff>
        </xdr:to>
        <xdr:sp macro="" textlink="">
          <xdr:nvSpPr>
            <xdr:cNvPr id="2122" name="チェック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43</xdr:row>
          <xdr:rowOff>152400</xdr:rowOff>
        </xdr:from>
        <xdr:to>
          <xdr:col>23</xdr:col>
          <xdr:colOff>83820</xdr:colOff>
          <xdr:row>45</xdr:row>
          <xdr:rowOff>30480</xdr:rowOff>
        </xdr:to>
        <xdr:sp macro="" textlink="">
          <xdr:nvSpPr>
            <xdr:cNvPr id="2123" name="チェック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44</xdr:row>
          <xdr:rowOff>160020</xdr:rowOff>
        </xdr:from>
        <xdr:to>
          <xdr:col>9</xdr:col>
          <xdr:colOff>198120</xdr:colOff>
          <xdr:row>46</xdr:row>
          <xdr:rowOff>30480</xdr:rowOff>
        </xdr:to>
        <xdr:sp macro="" textlink="">
          <xdr:nvSpPr>
            <xdr:cNvPr id="2124" name="チェック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44</xdr:row>
          <xdr:rowOff>160020</xdr:rowOff>
        </xdr:from>
        <xdr:to>
          <xdr:col>16</xdr:col>
          <xdr:colOff>22860</xdr:colOff>
          <xdr:row>46</xdr:row>
          <xdr:rowOff>30480</xdr:rowOff>
        </xdr:to>
        <xdr:sp macro="" textlink="">
          <xdr:nvSpPr>
            <xdr:cNvPr id="2125" name="チェック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44</xdr:row>
          <xdr:rowOff>160020</xdr:rowOff>
        </xdr:from>
        <xdr:to>
          <xdr:col>23</xdr:col>
          <xdr:colOff>22860</xdr:colOff>
          <xdr:row>46</xdr:row>
          <xdr:rowOff>30480</xdr:rowOff>
        </xdr:to>
        <xdr:sp macro="" textlink="">
          <xdr:nvSpPr>
            <xdr:cNvPr id="2126" name="チェック78" hidden="1">
              <a:extLst>
                <a:ext uri="{63B3BB69-23CF-44E3-9099-C40C66FF867C}">
                  <a14:compatExt spid="_x0000_s2126"/>
                </a:ext>
                <a:ext uri="{FF2B5EF4-FFF2-40B4-BE49-F238E27FC236}">
                  <a16:creationId xmlns:a16="http://schemas.microsoft.com/office/drawing/2014/main" id="{00000000-0008-0000-03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45</xdr:row>
          <xdr:rowOff>152400</xdr:rowOff>
        </xdr:from>
        <xdr:to>
          <xdr:col>10</xdr:col>
          <xdr:colOff>7620</xdr:colOff>
          <xdr:row>47</xdr:row>
          <xdr:rowOff>30480</xdr:rowOff>
        </xdr:to>
        <xdr:sp macro="" textlink="">
          <xdr:nvSpPr>
            <xdr:cNvPr id="2127" name="チェック79" hidden="1">
              <a:extLst>
                <a:ext uri="{63B3BB69-23CF-44E3-9099-C40C66FF867C}">
                  <a14:compatExt spid="_x0000_s2127"/>
                </a:ext>
                <a:ext uri="{FF2B5EF4-FFF2-40B4-BE49-F238E27FC236}">
                  <a16:creationId xmlns:a16="http://schemas.microsoft.com/office/drawing/2014/main" id="{00000000-0008-0000-03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45</xdr:row>
          <xdr:rowOff>144780</xdr:rowOff>
        </xdr:from>
        <xdr:to>
          <xdr:col>15</xdr:col>
          <xdr:colOff>198120</xdr:colOff>
          <xdr:row>47</xdr:row>
          <xdr:rowOff>60960</xdr:rowOff>
        </xdr:to>
        <xdr:sp macro="" textlink="">
          <xdr:nvSpPr>
            <xdr:cNvPr id="2128" name="チェック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45</xdr:row>
          <xdr:rowOff>152400</xdr:rowOff>
        </xdr:from>
        <xdr:to>
          <xdr:col>23</xdr:col>
          <xdr:colOff>30480</xdr:colOff>
          <xdr:row>47</xdr:row>
          <xdr:rowOff>30480</xdr:rowOff>
        </xdr:to>
        <xdr:sp macro="" textlink="">
          <xdr:nvSpPr>
            <xdr:cNvPr id="2129" name="チェック81" hidden="1">
              <a:extLst>
                <a:ext uri="{63B3BB69-23CF-44E3-9099-C40C66FF867C}">
                  <a14:compatExt spid="_x0000_s2129"/>
                </a:ext>
                <a:ext uri="{FF2B5EF4-FFF2-40B4-BE49-F238E27FC236}">
                  <a16:creationId xmlns:a16="http://schemas.microsoft.com/office/drawing/2014/main" id="{00000000-0008-0000-03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46</xdr:row>
          <xdr:rowOff>160020</xdr:rowOff>
        </xdr:from>
        <xdr:to>
          <xdr:col>10</xdr:col>
          <xdr:colOff>22860</xdr:colOff>
          <xdr:row>48</xdr:row>
          <xdr:rowOff>30480</xdr:rowOff>
        </xdr:to>
        <xdr:sp macro="" textlink="">
          <xdr:nvSpPr>
            <xdr:cNvPr id="2130" name="チェック82" hidden="1">
              <a:extLst>
                <a:ext uri="{63B3BB69-23CF-44E3-9099-C40C66FF867C}">
                  <a14:compatExt spid="_x0000_s2130"/>
                </a:ext>
                <a:ext uri="{FF2B5EF4-FFF2-40B4-BE49-F238E27FC236}">
                  <a16:creationId xmlns:a16="http://schemas.microsoft.com/office/drawing/2014/main" id="{00000000-0008-0000-03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46</xdr:row>
          <xdr:rowOff>160020</xdr:rowOff>
        </xdr:from>
        <xdr:to>
          <xdr:col>16</xdr:col>
          <xdr:colOff>22860</xdr:colOff>
          <xdr:row>48</xdr:row>
          <xdr:rowOff>30480</xdr:rowOff>
        </xdr:to>
        <xdr:sp macro="" textlink="">
          <xdr:nvSpPr>
            <xdr:cNvPr id="2131" name="チェック83" hidden="1">
              <a:extLst>
                <a:ext uri="{63B3BB69-23CF-44E3-9099-C40C66FF867C}">
                  <a14:compatExt spid="_x0000_s2131"/>
                </a:ext>
                <a:ext uri="{FF2B5EF4-FFF2-40B4-BE49-F238E27FC236}">
                  <a16:creationId xmlns:a16="http://schemas.microsoft.com/office/drawing/2014/main" id="{00000000-0008-0000-03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46</xdr:row>
          <xdr:rowOff>152400</xdr:rowOff>
        </xdr:from>
        <xdr:to>
          <xdr:col>23</xdr:col>
          <xdr:colOff>38100</xdr:colOff>
          <xdr:row>48</xdr:row>
          <xdr:rowOff>30480</xdr:rowOff>
        </xdr:to>
        <xdr:sp macro="" textlink="">
          <xdr:nvSpPr>
            <xdr:cNvPr id="2132" name="チェック84" hidden="1">
              <a:extLst>
                <a:ext uri="{63B3BB69-23CF-44E3-9099-C40C66FF867C}">
                  <a14:compatExt spid="_x0000_s2132"/>
                </a:ext>
                <a:ext uri="{FF2B5EF4-FFF2-40B4-BE49-F238E27FC236}">
                  <a16:creationId xmlns:a16="http://schemas.microsoft.com/office/drawing/2014/main" id="{00000000-0008-0000-03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46</xdr:row>
          <xdr:rowOff>160020</xdr:rowOff>
        </xdr:from>
        <xdr:to>
          <xdr:col>30</xdr:col>
          <xdr:colOff>30480</xdr:colOff>
          <xdr:row>48</xdr:row>
          <xdr:rowOff>30480</xdr:rowOff>
        </xdr:to>
        <xdr:sp macro="" textlink="">
          <xdr:nvSpPr>
            <xdr:cNvPr id="2133" name="チェック85" hidden="1">
              <a:extLst>
                <a:ext uri="{63B3BB69-23CF-44E3-9099-C40C66FF867C}">
                  <a14:compatExt spid="_x0000_s2133"/>
                </a:ext>
                <a:ext uri="{FF2B5EF4-FFF2-40B4-BE49-F238E27FC236}">
                  <a16:creationId xmlns:a16="http://schemas.microsoft.com/office/drawing/2014/main" id="{00000000-0008-0000-03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52</xdr:row>
          <xdr:rowOff>160020</xdr:rowOff>
        </xdr:from>
        <xdr:to>
          <xdr:col>18</xdr:col>
          <xdr:colOff>30480</xdr:colOff>
          <xdr:row>54</xdr:row>
          <xdr:rowOff>30480</xdr:rowOff>
        </xdr:to>
        <xdr:sp macro="" textlink="">
          <xdr:nvSpPr>
            <xdr:cNvPr id="2162" name="チェック63" hidden="1">
              <a:extLst>
                <a:ext uri="{63B3BB69-23CF-44E3-9099-C40C66FF867C}">
                  <a14:compatExt spid="_x0000_s2162"/>
                </a:ext>
                <a:ext uri="{FF2B5EF4-FFF2-40B4-BE49-F238E27FC236}">
                  <a16:creationId xmlns:a16="http://schemas.microsoft.com/office/drawing/2014/main" id="{00000000-0008-0000-03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52</xdr:row>
          <xdr:rowOff>160020</xdr:rowOff>
        </xdr:from>
        <xdr:to>
          <xdr:col>21</xdr:col>
          <xdr:colOff>22860</xdr:colOff>
          <xdr:row>54</xdr:row>
          <xdr:rowOff>30480</xdr:rowOff>
        </xdr:to>
        <xdr:sp macro="" textlink="">
          <xdr:nvSpPr>
            <xdr:cNvPr id="2163" name="チェック64" hidden="1">
              <a:extLst>
                <a:ext uri="{63B3BB69-23CF-44E3-9099-C40C66FF867C}">
                  <a14:compatExt spid="_x0000_s2163"/>
                </a:ext>
                <a:ext uri="{FF2B5EF4-FFF2-40B4-BE49-F238E27FC236}">
                  <a16:creationId xmlns:a16="http://schemas.microsoft.com/office/drawing/2014/main" id="{00000000-0008-0000-03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52</xdr:row>
          <xdr:rowOff>160020</xdr:rowOff>
        </xdr:from>
        <xdr:to>
          <xdr:col>24</xdr:col>
          <xdr:colOff>30480</xdr:colOff>
          <xdr:row>54</xdr:row>
          <xdr:rowOff>38100</xdr:rowOff>
        </xdr:to>
        <xdr:sp macro="" textlink="">
          <xdr:nvSpPr>
            <xdr:cNvPr id="2164" name="チェック65" hidden="1">
              <a:extLst>
                <a:ext uri="{63B3BB69-23CF-44E3-9099-C40C66FF867C}">
                  <a14:compatExt spid="_x0000_s2164"/>
                </a:ext>
                <a:ext uri="{FF2B5EF4-FFF2-40B4-BE49-F238E27FC236}">
                  <a16:creationId xmlns:a16="http://schemas.microsoft.com/office/drawing/2014/main" id="{00000000-0008-0000-03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53</xdr:row>
          <xdr:rowOff>152400</xdr:rowOff>
        </xdr:from>
        <xdr:to>
          <xdr:col>21</xdr:col>
          <xdr:colOff>7620</xdr:colOff>
          <xdr:row>55</xdr:row>
          <xdr:rowOff>22860</xdr:rowOff>
        </xdr:to>
        <xdr:sp macro="" textlink="">
          <xdr:nvSpPr>
            <xdr:cNvPr id="2165" name="チェック66" hidden="1">
              <a:extLst>
                <a:ext uri="{63B3BB69-23CF-44E3-9099-C40C66FF867C}">
                  <a14:compatExt spid="_x0000_s2165"/>
                </a:ext>
                <a:ext uri="{FF2B5EF4-FFF2-40B4-BE49-F238E27FC236}">
                  <a16:creationId xmlns:a16="http://schemas.microsoft.com/office/drawing/2014/main" id="{00000000-0008-0000-03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53</xdr:row>
          <xdr:rowOff>152400</xdr:rowOff>
        </xdr:from>
        <xdr:to>
          <xdr:col>24</xdr:col>
          <xdr:colOff>7620</xdr:colOff>
          <xdr:row>55</xdr:row>
          <xdr:rowOff>30480</xdr:rowOff>
        </xdr:to>
        <xdr:sp macro="" textlink="">
          <xdr:nvSpPr>
            <xdr:cNvPr id="2166" name="チェック67" hidden="1">
              <a:extLst>
                <a:ext uri="{63B3BB69-23CF-44E3-9099-C40C66FF867C}">
                  <a14:compatExt spid="_x0000_s2166"/>
                </a:ext>
                <a:ext uri="{FF2B5EF4-FFF2-40B4-BE49-F238E27FC236}">
                  <a16:creationId xmlns:a16="http://schemas.microsoft.com/office/drawing/2014/main" id="{00000000-0008-0000-03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54</xdr:row>
          <xdr:rowOff>160020</xdr:rowOff>
        </xdr:from>
        <xdr:to>
          <xdr:col>10</xdr:col>
          <xdr:colOff>22860</xdr:colOff>
          <xdr:row>56</xdr:row>
          <xdr:rowOff>30480</xdr:rowOff>
        </xdr:to>
        <xdr:sp macro="" textlink="">
          <xdr:nvSpPr>
            <xdr:cNvPr id="2167" name="チェック68" hidden="1">
              <a:extLst>
                <a:ext uri="{63B3BB69-23CF-44E3-9099-C40C66FF867C}">
                  <a14:compatExt spid="_x0000_s2167"/>
                </a:ext>
                <a:ext uri="{FF2B5EF4-FFF2-40B4-BE49-F238E27FC236}">
                  <a16:creationId xmlns:a16="http://schemas.microsoft.com/office/drawing/2014/main" id="{00000000-0008-0000-03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160020</xdr:rowOff>
        </xdr:from>
        <xdr:to>
          <xdr:col>18</xdr:col>
          <xdr:colOff>7620</xdr:colOff>
          <xdr:row>56</xdr:row>
          <xdr:rowOff>30480</xdr:rowOff>
        </xdr:to>
        <xdr:sp macro="" textlink="">
          <xdr:nvSpPr>
            <xdr:cNvPr id="2168" name="チェック69" hidden="1">
              <a:extLst>
                <a:ext uri="{63B3BB69-23CF-44E3-9099-C40C66FF867C}">
                  <a14:compatExt spid="_x0000_s2168"/>
                </a:ext>
                <a:ext uri="{FF2B5EF4-FFF2-40B4-BE49-F238E27FC236}">
                  <a16:creationId xmlns:a16="http://schemas.microsoft.com/office/drawing/2014/main" id="{00000000-0008-0000-03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198120</xdr:colOff>
          <xdr:row>54</xdr:row>
          <xdr:rowOff>160020</xdr:rowOff>
        </xdr:from>
        <xdr:to>
          <xdr:col>25</xdr:col>
          <xdr:colOff>30480</xdr:colOff>
          <xdr:row>56</xdr:row>
          <xdr:rowOff>30480</xdr:rowOff>
        </xdr:to>
        <xdr:sp macro="" textlink="">
          <xdr:nvSpPr>
            <xdr:cNvPr id="2169" name="チェック70" hidden="1">
              <a:extLst>
                <a:ext uri="{63B3BB69-23CF-44E3-9099-C40C66FF867C}">
                  <a14:compatExt spid="_x0000_s2169"/>
                </a:ext>
                <a:ext uri="{FF2B5EF4-FFF2-40B4-BE49-F238E27FC236}">
                  <a16:creationId xmlns:a16="http://schemas.microsoft.com/office/drawing/2014/main" id="{00000000-0008-0000-03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55</xdr:row>
          <xdr:rowOff>160020</xdr:rowOff>
        </xdr:from>
        <xdr:to>
          <xdr:col>10</xdr:col>
          <xdr:colOff>0</xdr:colOff>
          <xdr:row>57</xdr:row>
          <xdr:rowOff>30480</xdr:rowOff>
        </xdr:to>
        <xdr:sp macro="" textlink="">
          <xdr:nvSpPr>
            <xdr:cNvPr id="2170" name="チェック71" hidden="1">
              <a:extLst>
                <a:ext uri="{63B3BB69-23CF-44E3-9099-C40C66FF867C}">
                  <a14:compatExt spid="_x0000_s2170"/>
                </a:ext>
                <a:ext uri="{FF2B5EF4-FFF2-40B4-BE49-F238E27FC236}">
                  <a16:creationId xmlns:a16="http://schemas.microsoft.com/office/drawing/2014/main" id="{00000000-0008-0000-03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198120</xdr:colOff>
          <xdr:row>55</xdr:row>
          <xdr:rowOff>175260</xdr:rowOff>
        </xdr:from>
        <xdr:to>
          <xdr:col>20</xdr:col>
          <xdr:colOff>38100</xdr:colOff>
          <xdr:row>57</xdr:row>
          <xdr:rowOff>38100</xdr:rowOff>
        </xdr:to>
        <xdr:sp macro="" textlink="">
          <xdr:nvSpPr>
            <xdr:cNvPr id="2171" name="チェック72" hidden="1">
              <a:extLst>
                <a:ext uri="{63B3BB69-23CF-44E3-9099-C40C66FF867C}">
                  <a14:compatExt spid="_x0000_s2171"/>
                </a:ext>
                <a:ext uri="{FF2B5EF4-FFF2-40B4-BE49-F238E27FC236}">
                  <a16:creationId xmlns:a16="http://schemas.microsoft.com/office/drawing/2014/main" id="{00000000-0008-0000-03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56</xdr:row>
          <xdr:rowOff>175260</xdr:rowOff>
        </xdr:from>
        <xdr:to>
          <xdr:col>10</xdr:col>
          <xdr:colOff>22860</xdr:colOff>
          <xdr:row>58</xdr:row>
          <xdr:rowOff>38100</xdr:rowOff>
        </xdr:to>
        <xdr:sp macro="" textlink="">
          <xdr:nvSpPr>
            <xdr:cNvPr id="2172" name="チェック73" hidden="1">
              <a:extLst>
                <a:ext uri="{63B3BB69-23CF-44E3-9099-C40C66FF867C}">
                  <a14:compatExt spid="_x0000_s2172"/>
                </a:ext>
                <a:ext uri="{FF2B5EF4-FFF2-40B4-BE49-F238E27FC236}">
                  <a16:creationId xmlns:a16="http://schemas.microsoft.com/office/drawing/2014/main" id="{00000000-0008-0000-03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56</xdr:row>
          <xdr:rowOff>160020</xdr:rowOff>
        </xdr:from>
        <xdr:to>
          <xdr:col>16</xdr:col>
          <xdr:colOff>38100</xdr:colOff>
          <xdr:row>58</xdr:row>
          <xdr:rowOff>30480</xdr:rowOff>
        </xdr:to>
        <xdr:sp macro="" textlink="">
          <xdr:nvSpPr>
            <xdr:cNvPr id="2173" name="チェック74" hidden="1">
              <a:extLst>
                <a:ext uri="{63B3BB69-23CF-44E3-9099-C40C66FF867C}">
                  <a14:compatExt spid="_x0000_s2173"/>
                </a:ext>
                <a:ext uri="{FF2B5EF4-FFF2-40B4-BE49-F238E27FC236}">
                  <a16:creationId xmlns:a16="http://schemas.microsoft.com/office/drawing/2014/main" id="{00000000-0008-0000-03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56</xdr:row>
          <xdr:rowOff>152400</xdr:rowOff>
        </xdr:from>
        <xdr:to>
          <xdr:col>23</xdr:col>
          <xdr:colOff>83820</xdr:colOff>
          <xdr:row>58</xdr:row>
          <xdr:rowOff>30480</xdr:rowOff>
        </xdr:to>
        <xdr:sp macro="" textlink="">
          <xdr:nvSpPr>
            <xdr:cNvPr id="2174" name="チェック75" hidden="1">
              <a:extLst>
                <a:ext uri="{63B3BB69-23CF-44E3-9099-C40C66FF867C}">
                  <a14:compatExt spid="_x0000_s2174"/>
                </a:ext>
                <a:ext uri="{FF2B5EF4-FFF2-40B4-BE49-F238E27FC236}">
                  <a16:creationId xmlns:a16="http://schemas.microsoft.com/office/drawing/2014/main" id="{00000000-0008-0000-03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57</xdr:row>
          <xdr:rowOff>160020</xdr:rowOff>
        </xdr:from>
        <xdr:to>
          <xdr:col>9</xdr:col>
          <xdr:colOff>198120</xdr:colOff>
          <xdr:row>59</xdr:row>
          <xdr:rowOff>30480</xdr:rowOff>
        </xdr:to>
        <xdr:sp macro="" textlink="">
          <xdr:nvSpPr>
            <xdr:cNvPr id="2175" name="チェック76" hidden="1">
              <a:extLst>
                <a:ext uri="{63B3BB69-23CF-44E3-9099-C40C66FF867C}">
                  <a14:compatExt spid="_x0000_s2175"/>
                </a:ext>
                <a:ext uri="{FF2B5EF4-FFF2-40B4-BE49-F238E27FC236}">
                  <a16:creationId xmlns:a16="http://schemas.microsoft.com/office/drawing/2014/main" id="{00000000-0008-0000-03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57</xdr:row>
          <xdr:rowOff>160020</xdr:rowOff>
        </xdr:from>
        <xdr:to>
          <xdr:col>16</xdr:col>
          <xdr:colOff>22860</xdr:colOff>
          <xdr:row>59</xdr:row>
          <xdr:rowOff>30480</xdr:rowOff>
        </xdr:to>
        <xdr:sp macro="" textlink="">
          <xdr:nvSpPr>
            <xdr:cNvPr id="2176" name="チェック77" hidden="1">
              <a:extLst>
                <a:ext uri="{63B3BB69-23CF-44E3-9099-C40C66FF867C}">
                  <a14:compatExt spid="_x0000_s2176"/>
                </a:ext>
                <a:ext uri="{FF2B5EF4-FFF2-40B4-BE49-F238E27FC236}">
                  <a16:creationId xmlns:a16="http://schemas.microsoft.com/office/drawing/2014/main" id="{00000000-0008-0000-03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57</xdr:row>
          <xdr:rowOff>160020</xdr:rowOff>
        </xdr:from>
        <xdr:to>
          <xdr:col>23</xdr:col>
          <xdr:colOff>22860</xdr:colOff>
          <xdr:row>59</xdr:row>
          <xdr:rowOff>30480</xdr:rowOff>
        </xdr:to>
        <xdr:sp macro="" textlink="">
          <xdr:nvSpPr>
            <xdr:cNvPr id="2177" name="チェック78" hidden="1">
              <a:extLst>
                <a:ext uri="{63B3BB69-23CF-44E3-9099-C40C66FF867C}">
                  <a14:compatExt spid="_x0000_s2177"/>
                </a:ext>
                <a:ext uri="{FF2B5EF4-FFF2-40B4-BE49-F238E27FC236}">
                  <a16:creationId xmlns:a16="http://schemas.microsoft.com/office/drawing/2014/main" id="{00000000-0008-0000-03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58</xdr:row>
          <xdr:rowOff>152400</xdr:rowOff>
        </xdr:from>
        <xdr:to>
          <xdr:col>10</xdr:col>
          <xdr:colOff>7620</xdr:colOff>
          <xdr:row>60</xdr:row>
          <xdr:rowOff>30480</xdr:rowOff>
        </xdr:to>
        <xdr:sp macro="" textlink="">
          <xdr:nvSpPr>
            <xdr:cNvPr id="2178" name="チェック79" hidden="1">
              <a:extLst>
                <a:ext uri="{63B3BB69-23CF-44E3-9099-C40C66FF867C}">
                  <a14:compatExt spid="_x0000_s2178"/>
                </a:ext>
                <a:ext uri="{FF2B5EF4-FFF2-40B4-BE49-F238E27FC236}">
                  <a16:creationId xmlns:a16="http://schemas.microsoft.com/office/drawing/2014/main" id="{00000000-0008-0000-03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58</xdr:row>
          <xdr:rowOff>144780</xdr:rowOff>
        </xdr:from>
        <xdr:to>
          <xdr:col>15</xdr:col>
          <xdr:colOff>198120</xdr:colOff>
          <xdr:row>60</xdr:row>
          <xdr:rowOff>60960</xdr:rowOff>
        </xdr:to>
        <xdr:sp macro="" textlink="">
          <xdr:nvSpPr>
            <xdr:cNvPr id="2179" name="チェック80" hidden="1">
              <a:extLst>
                <a:ext uri="{63B3BB69-23CF-44E3-9099-C40C66FF867C}">
                  <a14:compatExt spid="_x0000_s2179"/>
                </a:ext>
                <a:ext uri="{FF2B5EF4-FFF2-40B4-BE49-F238E27FC236}">
                  <a16:creationId xmlns:a16="http://schemas.microsoft.com/office/drawing/2014/main" id="{00000000-0008-0000-03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58</xdr:row>
          <xdr:rowOff>152400</xdr:rowOff>
        </xdr:from>
        <xdr:to>
          <xdr:col>23</xdr:col>
          <xdr:colOff>30480</xdr:colOff>
          <xdr:row>60</xdr:row>
          <xdr:rowOff>30480</xdr:rowOff>
        </xdr:to>
        <xdr:sp macro="" textlink="">
          <xdr:nvSpPr>
            <xdr:cNvPr id="2180" name="チェック81" hidden="1">
              <a:extLst>
                <a:ext uri="{63B3BB69-23CF-44E3-9099-C40C66FF867C}">
                  <a14:compatExt spid="_x0000_s2180"/>
                </a:ext>
                <a:ext uri="{FF2B5EF4-FFF2-40B4-BE49-F238E27FC236}">
                  <a16:creationId xmlns:a16="http://schemas.microsoft.com/office/drawing/2014/main" id="{00000000-0008-0000-03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59</xdr:row>
          <xdr:rowOff>160020</xdr:rowOff>
        </xdr:from>
        <xdr:to>
          <xdr:col>10</xdr:col>
          <xdr:colOff>22860</xdr:colOff>
          <xdr:row>61</xdr:row>
          <xdr:rowOff>30480</xdr:rowOff>
        </xdr:to>
        <xdr:sp macro="" textlink="">
          <xdr:nvSpPr>
            <xdr:cNvPr id="2181" name="チェック82" hidden="1">
              <a:extLst>
                <a:ext uri="{63B3BB69-23CF-44E3-9099-C40C66FF867C}">
                  <a14:compatExt spid="_x0000_s2181"/>
                </a:ext>
                <a:ext uri="{FF2B5EF4-FFF2-40B4-BE49-F238E27FC236}">
                  <a16:creationId xmlns:a16="http://schemas.microsoft.com/office/drawing/2014/main" id="{00000000-0008-0000-03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59</xdr:row>
          <xdr:rowOff>160020</xdr:rowOff>
        </xdr:from>
        <xdr:to>
          <xdr:col>16</xdr:col>
          <xdr:colOff>22860</xdr:colOff>
          <xdr:row>61</xdr:row>
          <xdr:rowOff>30480</xdr:rowOff>
        </xdr:to>
        <xdr:sp macro="" textlink="">
          <xdr:nvSpPr>
            <xdr:cNvPr id="2182" name="チェック83" hidden="1">
              <a:extLst>
                <a:ext uri="{63B3BB69-23CF-44E3-9099-C40C66FF867C}">
                  <a14:compatExt spid="_x0000_s2182"/>
                </a:ext>
                <a:ext uri="{FF2B5EF4-FFF2-40B4-BE49-F238E27FC236}">
                  <a16:creationId xmlns:a16="http://schemas.microsoft.com/office/drawing/2014/main" id="{00000000-0008-0000-03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59</xdr:row>
          <xdr:rowOff>152400</xdr:rowOff>
        </xdr:from>
        <xdr:to>
          <xdr:col>23</xdr:col>
          <xdr:colOff>38100</xdr:colOff>
          <xdr:row>61</xdr:row>
          <xdr:rowOff>30480</xdr:rowOff>
        </xdr:to>
        <xdr:sp macro="" textlink="">
          <xdr:nvSpPr>
            <xdr:cNvPr id="2183" name="チェック84" hidden="1">
              <a:extLst>
                <a:ext uri="{63B3BB69-23CF-44E3-9099-C40C66FF867C}">
                  <a14:compatExt spid="_x0000_s2183"/>
                </a:ext>
                <a:ext uri="{FF2B5EF4-FFF2-40B4-BE49-F238E27FC236}">
                  <a16:creationId xmlns:a16="http://schemas.microsoft.com/office/drawing/2014/main" id="{00000000-0008-0000-03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59</xdr:row>
          <xdr:rowOff>160020</xdr:rowOff>
        </xdr:from>
        <xdr:to>
          <xdr:col>30</xdr:col>
          <xdr:colOff>30480</xdr:colOff>
          <xdr:row>61</xdr:row>
          <xdr:rowOff>30480</xdr:rowOff>
        </xdr:to>
        <xdr:sp macro="" textlink="">
          <xdr:nvSpPr>
            <xdr:cNvPr id="2184" name="チェック85" hidden="1">
              <a:extLst>
                <a:ext uri="{63B3BB69-23CF-44E3-9099-C40C66FF867C}">
                  <a14:compatExt spid="_x0000_s2184"/>
                </a:ext>
                <a:ext uri="{FF2B5EF4-FFF2-40B4-BE49-F238E27FC236}">
                  <a16:creationId xmlns:a16="http://schemas.microsoft.com/office/drawing/2014/main" id="{00000000-0008-0000-03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198120</xdr:colOff>
          <xdr:row>65</xdr:row>
          <xdr:rowOff>175260</xdr:rowOff>
        </xdr:from>
        <xdr:to>
          <xdr:col>18</xdr:col>
          <xdr:colOff>30480</xdr:colOff>
          <xdr:row>67</xdr:row>
          <xdr:rowOff>38100</xdr:rowOff>
        </xdr:to>
        <xdr:sp macro="" textlink="">
          <xdr:nvSpPr>
            <xdr:cNvPr id="2186" name="チェック63" hidden="1">
              <a:extLst>
                <a:ext uri="{63B3BB69-23CF-44E3-9099-C40C66FF867C}">
                  <a14:compatExt spid="_x0000_s2186"/>
                </a:ext>
                <a:ext uri="{FF2B5EF4-FFF2-40B4-BE49-F238E27FC236}">
                  <a16:creationId xmlns:a16="http://schemas.microsoft.com/office/drawing/2014/main" id="{00000000-0008-0000-03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65</xdr:row>
          <xdr:rowOff>160020</xdr:rowOff>
        </xdr:from>
        <xdr:to>
          <xdr:col>21</xdr:col>
          <xdr:colOff>30480</xdr:colOff>
          <xdr:row>67</xdr:row>
          <xdr:rowOff>30480</xdr:rowOff>
        </xdr:to>
        <xdr:sp macro="" textlink="">
          <xdr:nvSpPr>
            <xdr:cNvPr id="2187" name="チェック64" hidden="1">
              <a:extLst>
                <a:ext uri="{63B3BB69-23CF-44E3-9099-C40C66FF867C}">
                  <a14:compatExt spid="_x0000_s2187"/>
                </a:ext>
                <a:ext uri="{FF2B5EF4-FFF2-40B4-BE49-F238E27FC236}">
                  <a16:creationId xmlns:a16="http://schemas.microsoft.com/office/drawing/2014/main" id="{00000000-0008-0000-03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160020</xdr:rowOff>
        </xdr:from>
        <xdr:to>
          <xdr:col>24</xdr:col>
          <xdr:colOff>38100</xdr:colOff>
          <xdr:row>67</xdr:row>
          <xdr:rowOff>38100</xdr:rowOff>
        </xdr:to>
        <xdr:sp macro="" textlink="">
          <xdr:nvSpPr>
            <xdr:cNvPr id="2188" name="チェック65" hidden="1">
              <a:extLst>
                <a:ext uri="{63B3BB69-23CF-44E3-9099-C40C66FF867C}">
                  <a14:compatExt spid="_x0000_s2188"/>
                </a:ext>
                <a:ext uri="{FF2B5EF4-FFF2-40B4-BE49-F238E27FC236}">
                  <a16:creationId xmlns:a16="http://schemas.microsoft.com/office/drawing/2014/main" id="{00000000-0008-0000-03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66</xdr:row>
          <xdr:rowOff>152400</xdr:rowOff>
        </xdr:from>
        <xdr:to>
          <xdr:col>21</xdr:col>
          <xdr:colOff>7620</xdr:colOff>
          <xdr:row>68</xdr:row>
          <xdr:rowOff>22860</xdr:rowOff>
        </xdr:to>
        <xdr:sp macro="" textlink="">
          <xdr:nvSpPr>
            <xdr:cNvPr id="2189" name="チェック66" hidden="1">
              <a:extLst>
                <a:ext uri="{63B3BB69-23CF-44E3-9099-C40C66FF867C}">
                  <a14:compatExt spid="_x0000_s2189"/>
                </a:ext>
                <a:ext uri="{FF2B5EF4-FFF2-40B4-BE49-F238E27FC236}">
                  <a16:creationId xmlns:a16="http://schemas.microsoft.com/office/drawing/2014/main" id="{00000000-0008-0000-03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66</xdr:row>
          <xdr:rowOff>152400</xdr:rowOff>
        </xdr:from>
        <xdr:to>
          <xdr:col>24</xdr:col>
          <xdr:colOff>7620</xdr:colOff>
          <xdr:row>68</xdr:row>
          <xdr:rowOff>30480</xdr:rowOff>
        </xdr:to>
        <xdr:sp macro="" textlink="">
          <xdr:nvSpPr>
            <xdr:cNvPr id="2190" name="チェック67" hidden="1">
              <a:extLst>
                <a:ext uri="{63B3BB69-23CF-44E3-9099-C40C66FF867C}">
                  <a14:compatExt spid="_x0000_s2190"/>
                </a:ext>
                <a:ext uri="{FF2B5EF4-FFF2-40B4-BE49-F238E27FC236}">
                  <a16:creationId xmlns:a16="http://schemas.microsoft.com/office/drawing/2014/main" id="{00000000-0008-0000-03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67</xdr:row>
          <xdr:rowOff>160020</xdr:rowOff>
        </xdr:from>
        <xdr:to>
          <xdr:col>10</xdr:col>
          <xdr:colOff>22860</xdr:colOff>
          <xdr:row>69</xdr:row>
          <xdr:rowOff>30480</xdr:rowOff>
        </xdr:to>
        <xdr:sp macro="" textlink="">
          <xdr:nvSpPr>
            <xdr:cNvPr id="2191" name="チェック68" hidden="1">
              <a:extLst>
                <a:ext uri="{63B3BB69-23CF-44E3-9099-C40C66FF867C}">
                  <a14:compatExt spid="_x0000_s2191"/>
                </a:ext>
                <a:ext uri="{FF2B5EF4-FFF2-40B4-BE49-F238E27FC236}">
                  <a16:creationId xmlns:a16="http://schemas.microsoft.com/office/drawing/2014/main" id="{00000000-0008-0000-03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67</xdr:row>
          <xdr:rowOff>160020</xdr:rowOff>
        </xdr:from>
        <xdr:to>
          <xdr:col>18</xdr:col>
          <xdr:colOff>7620</xdr:colOff>
          <xdr:row>69</xdr:row>
          <xdr:rowOff>30480</xdr:rowOff>
        </xdr:to>
        <xdr:sp macro="" textlink="">
          <xdr:nvSpPr>
            <xdr:cNvPr id="2192" name="チェック69" hidden="1">
              <a:extLst>
                <a:ext uri="{63B3BB69-23CF-44E3-9099-C40C66FF867C}">
                  <a14:compatExt spid="_x0000_s2192"/>
                </a:ext>
                <a:ext uri="{FF2B5EF4-FFF2-40B4-BE49-F238E27FC236}">
                  <a16:creationId xmlns:a16="http://schemas.microsoft.com/office/drawing/2014/main" id="{00000000-0008-0000-03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198120</xdr:colOff>
          <xdr:row>67</xdr:row>
          <xdr:rowOff>160020</xdr:rowOff>
        </xdr:from>
        <xdr:to>
          <xdr:col>25</xdr:col>
          <xdr:colOff>30480</xdr:colOff>
          <xdr:row>69</xdr:row>
          <xdr:rowOff>30480</xdr:rowOff>
        </xdr:to>
        <xdr:sp macro="" textlink="">
          <xdr:nvSpPr>
            <xdr:cNvPr id="2193" name="チェック70" hidden="1">
              <a:extLst>
                <a:ext uri="{63B3BB69-23CF-44E3-9099-C40C66FF867C}">
                  <a14:compatExt spid="_x0000_s2193"/>
                </a:ext>
                <a:ext uri="{FF2B5EF4-FFF2-40B4-BE49-F238E27FC236}">
                  <a16:creationId xmlns:a16="http://schemas.microsoft.com/office/drawing/2014/main" id="{00000000-0008-0000-03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68</xdr:row>
          <xdr:rowOff>160020</xdr:rowOff>
        </xdr:from>
        <xdr:to>
          <xdr:col>10</xdr:col>
          <xdr:colOff>0</xdr:colOff>
          <xdr:row>70</xdr:row>
          <xdr:rowOff>30480</xdr:rowOff>
        </xdr:to>
        <xdr:sp macro="" textlink="">
          <xdr:nvSpPr>
            <xdr:cNvPr id="2194" name="チェック71" hidden="1">
              <a:extLst>
                <a:ext uri="{63B3BB69-23CF-44E3-9099-C40C66FF867C}">
                  <a14:compatExt spid="_x0000_s2194"/>
                </a:ext>
                <a:ext uri="{FF2B5EF4-FFF2-40B4-BE49-F238E27FC236}">
                  <a16:creationId xmlns:a16="http://schemas.microsoft.com/office/drawing/2014/main" id="{00000000-0008-0000-03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198120</xdr:colOff>
          <xdr:row>68</xdr:row>
          <xdr:rowOff>175260</xdr:rowOff>
        </xdr:from>
        <xdr:to>
          <xdr:col>20</xdr:col>
          <xdr:colOff>38100</xdr:colOff>
          <xdr:row>70</xdr:row>
          <xdr:rowOff>38100</xdr:rowOff>
        </xdr:to>
        <xdr:sp macro="" textlink="">
          <xdr:nvSpPr>
            <xdr:cNvPr id="2195" name="チェック72" hidden="1">
              <a:extLst>
                <a:ext uri="{63B3BB69-23CF-44E3-9099-C40C66FF867C}">
                  <a14:compatExt spid="_x0000_s2195"/>
                </a:ext>
                <a:ext uri="{FF2B5EF4-FFF2-40B4-BE49-F238E27FC236}">
                  <a16:creationId xmlns:a16="http://schemas.microsoft.com/office/drawing/2014/main" id="{00000000-0008-0000-03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69</xdr:row>
          <xdr:rowOff>160020</xdr:rowOff>
        </xdr:from>
        <xdr:to>
          <xdr:col>10</xdr:col>
          <xdr:colOff>22860</xdr:colOff>
          <xdr:row>71</xdr:row>
          <xdr:rowOff>30480</xdr:rowOff>
        </xdr:to>
        <xdr:sp macro="" textlink="">
          <xdr:nvSpPr>
            <xdr:cNvPr id="2196" name="チェック73" hidden="1">
              <a:extLst>
                <a:ext uri="{63B3BB69-23CF-44E3-9099-C40C66FF867C}">
                  <a14:compatExt spid="_x0000_s2196"/>
                </a:ext>
                <a:ext uri="{FF2B5EF4-FFF2-40B4-BE49-F238E27FC236}">
                  <a16:creationId xmlns:a16="http://schemas.microsoft.com/office/drawing/2014/main" id="{00000000-0008-0000-03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160020</xdr:rowOff>
        </xdr:from>
        <xdr:to>
          <xdr:col>16</xdr:col>
          <xdr:colOff>38100</xdr:colOff>
          <xdr:row>71</xdr:row>
          <xdr:rowOff>30480</xdr:rowOff>
        </xdr:to>
        <xdr:sp macro="" textlink="">
          <xdr:nvSpPr>
            <xdr:cNvPr id="2197" name="チェック74" hidden="1">
              <a:extLst>
                <a:ext uri="{63B3BB69-23CF-44E3-9099-C40C66FF867C}">
                  <a14:compatExt spid="_x0000_s2197"/>
                </a:ext>
                <a:ext uri="{FF2B5EF4-FFF2-40B4-BE49-F238E27FC236}">
                  <a16:creationId xmlns:a16="http://schemas.microsoft.com/office/drawing/2014/main" id="{00000000-0008-0000-03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160020</xdr:rowOff>
        </xdr:from>
        <xdr:to>
          <xdr:col>23</xdr:col>
          <xdr:colOff>83820</xdr:colOff>
          <xdr:row>71</xdr:row>
          <xdr:rowOff>38100</xdr:rowOff>
        </xdr:to>
        <xdr:sp macro="" textlink="">
          <xdr:nvSpPr>
            <xdr:cNvPr id="2198" name="チェック75" hidden="1">
              <a:extLst>
                <a:ext uri="{63B3BB69-23CF-44E3-9099-C40C66FF867C}">
                  <a14:compatExt spid="_x0000_s2198"/>
                </a:ext>
                <a:ext uri="{FF2B5EF4-FFF2-40B4-BE49-F238E27FC236}">
                  <a16:creationId xmlns:a16="http://schemas.microsoft.com/office/drawing/2014/main" id="{00000000-0008-0000-03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70</xdr:row>
          <xdr:rowOff>160020</xdr:rowOff>
        </xdr:from>
        <xdr:to>
          <xdr:col>9</xdr:col>
          <xdr:colOff>198120</xdr:colOff>
          <xdr:row>72</xdr:row>
          <xdr:rowOff>30480</xdr:rowOff>
        </xdr:to>
        <xdr:sp macro="" textlink="">
          <xdr:nvSpPr>
            <xdr:cNvPr id="2199" name="チェック76" hidden="1">
              <a:extLst>
                <a:ext uri="{63B3BB69-23CF-44E3-9099-C40C66FF867C}">
                  <a14:compatExt spid="_x0000_s2199"/>
                </a:ext>
                <a:ext uri="{FF2B5EF4-FFF2-40B4-BE49-F238E27FC236}">
                  <a16:creationId xmlns:a16="http://schemas.microsoft.com/office/drawing/2014/main" id="{00000000-0008-0000-03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70</xdr:row>
          <xdr:rowOff>160020</xdr:rowOff>
        </xdr:from>
        <xdr:to>
          <xdr:col>16</xdr:col>
          <xdr:colOff>22860</xdr:colOff>
          <xdr:row>72</xdr:row>
          <xdr:rowOff>30480</xdr:rowOff>
        </xdr:to>
        <xdr:sp macro="" textlink="">
          <xdr:nvSpPr>
            <xdr:cNvPr id="2200" name="チェック77" hidden="1">
              <a:extLst>
                <a:ext uri="{63B3BB69-23CF-44E3-9099-C40C66FF867C}">
                  <a14:compatExt spid="_x0000_s2200"/>
                </a:ext>
                <a:ext uri="{FF2B5EF4-FFF2-40B4-BE49-F238E27FC236}">
                  <a16:creationId xmlns:a16="http://schemas.microsoft.com/office/drawing/2014/main" id="{00000000-0008-0000-03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70</xdr:row>
          <xdr:rowOff>160020</xdr:rowOff>
        </xdr:from>
        <xdr:to>
          <xdr:col>23</xdr:col>
          <xdr:colOff>22860</xdr:colOff>
          <xdr:row>72</xdr:row>
          <xdr:rowOff>30480</xdr:rowOff>
        </xdr:to>
        <xdr:sp macro="" textlink="">
          <xdr:nvSpPr>
            <xdr:cNvPr id="2201" name="チェック78" hidden="1">
              <a:extLst>
                <a:ext uri="{63B3BB69-23CF-44E3-9099-C40C66FF867C}">
                  <a14:compatExt spid="_x0000_s2201"/>
                </a:ext>
                <a:ext uri="{FF2B5EF4-FFF2-40B4-BE49-F238E27FC236}">
                  <a16:creationId xmlns:a16="http://schemas.microsoft.com/office/drawing/2014/main" id="{00000000-0008-0000-03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71</xdr:row>
          <xdr:rowOff>160020</xdr:rowOff>
        </xdr:from>
        <xdr:to>
          <xdr:col>10</xdr:col>
          <xdr:colOff>7620</xdr:colOff>
          <xdr:row>73</xdr:row>
          <xdr:rowOff>38100</xdr:rowOff>
        </xdr:to>
        <xdr:sp macro="" textlink="">
          <xdr:nvSpPr>
            <xdr:cNvPr id="2202" name="チェック79" hidden="1">
              <a:extLst>
                <a:ext uri="{63B3BB69-23CF-44E3-9099-C40C66FF867C}">
                  <a14:compatExt spid="_x0000_s2202"/>
                </a:ext>
                <a:ext uri="{FF2B5EF4-FFF2-40B4-BE49-F238E27FC236}">
                  <a16:creationId xmlns:a16="http://schemas.microsoft.com/office/drawing/2014/main" id="{00000000-0008-0000-03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144780</xdr:rowOff>
        </xdr:from>
        <xdr:to>
          <xdr:col>16</xdr:col>
          <xdr:colOff>0</xdr:colOff>
          <xdr:row>73</xdr:row>
          <xdr:rowOff>60960</xdr:rowOff>
        </xdr:to>
        <xdr:sp macro="" textlink="">
          <xdr:nvSpPr>
            <xdr:cNvPr id="2203" name="チェック80" hidden="1">
              <a:extLst>
                <a:ext uri="{63B3BB69-23CF-44E3-9099-C40C66FF867C}">
                  <a14:compatExt spid="_x0000_s2203"/>
                </a:ext>
                <a:ext uri="{FF2B5EF4-FFF2-40B4-BE49-F238E27FC236}">
                  <a16:creationId xmlns:a16="http://schemas.microsoft.com/office/drawing/2014/main" id="{00000000-0008-0000-03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71</xdr:row>
          <xdr:rowOff>160020</xdr:rowOff>
        </xdr:from>
        <xdr:to>
          <xdr:col>23</xdr:col>
          <xdr:colOff>30480</xdr:colOff>
          <xdr:row>73</xdr:row>
          <xdr:rowOff>38100</xdr:rowOff>
        </xdr:to>
        <xdr:sp macro="" textlink="">
          <xdr:nvSpPr>
            <xdr:cNvPr id="2204" name="チェック81" hidden="1">
              <a:extLst>
                <a:ext uri="{63B3BB69-23CF-44E3-9099-C40C66FF867C}">
                  <a14:compatExt spid="_x0000_s2204"/>
                </a:ext>
                <a:ext uri="{FF2B5EF4-FFF2-40B4-BE49-F238E27FC236}">
                  <a16:creationId xmlns:a16="http://schemas.microsoft.com/office/drawing/2014/main" id="{00000000-0008-0000-03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72</xdr:row>
          <xdr:rowOff>152400</xdr:rowOff>
        </xdr:from>
        <xdr:to>
          <xdr:col>10</xdr:col>
          <xdr:colOff>22860</xdr:colOff>
          <xdr:row>74</xdr:row>
          <xdr:rowOff>22860</xdr:rowOff>
        </xdr:to>
        <xdr:sp macro="" textlink="">
          <xdr:nvSpPr>
            <xdr:cNvPr id="2205" name="チェック82" hidden="1">
              <a:extLst>
                <a:ext uri="{63B3BB69-23CF-44E3-9099-C40C66FF867C}">
                  <a14:compatExt spid="_x0000_s2205"/>
                </a:ext>
                <a:ext uri="{FF2B5EF4-FFF2-40B4-BE49-F238E27FC236}">
                  <a16:creationId xmlns:a16="http://schemas.microsoft.com/office/drawing/2014/main" id="{00000000-0008-0000-03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72</xdr:row>
          <xdr:rowOff>152400</xdr:rowOff>
        </xdr:from>
        <xdr:to>
          <xdr:col>16</xdr:col>
          <xdr:colOff>22860</xdr:colOff>
          <xdr:row>74</xdr:row>
          <xdr:rowOff>22860</xdr:rowOff>
        </xdr:to>
        <xdr:sp macro="" textlink="">
          <xdr:nvSpPr>
            <xdr:cNvPr id="2206" name="チェック83" hidden="1">
              <a:extLst>
                <a:ext uri="{63B3BB69-23CF-44E3-9099-C40C66FF867C}">
                  <a14:compatExt spid="_x0000_s2206"/>
                </a:ext>
                <a:ext uri="{FF2B5EF4-FFF2-40B4-BE49-F238E27FC236}">
                  <a16:creationId xmlns:a16="http://schemas.microsoft.com/office/drawing/2014/main" id="{00000000-0008-0000-03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72</xdr:row>
          <xdr:rowOff>152400</xdr:rowOff>
        </xdr:from>
        <xdr:to>
          <xdr:col>23</xdr:col>
          <xdr:colOff>38100</xdr:colOff>
          <xdr:row>74</xdr:row>
          <xdr:rowOff>30480</xdr:rowOff>
        </xdr:to>
        <xdr:sp macro="" textlink="">
          <xdr:nvSpPr>
            <xdr:cNvPr id="2207" name="チェック84" hidden="1">
              <a:extLst>
                <a:ext uri="{63B3BB69-23CF-44E3-9099-C40C66FF867C}">
                  <a14:compatExt spid="_x0000_s2207"/>
                </a:ext>
                <a:ext uri="{FF2B5EF4-FFF2-40B4-BE49-F238E27FC236}">
                  <a16:creationId xmlns:a16="http://schemas.microsoft.com/office/drawing/2014/main" id="{00000000-0008-0000-03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72</xdr:row>
          <xdr:rowOff>152400</xdr:rowOff>
        </xdr:from>
        <xdr:to>
          <xdr:col>30</xdr:col>
          <xdr:colOff>30480</xdr:colOff>
          <xdr:row>74</xdr:row>
          <xdr:rowOff>22860</xdr:rowOff>
        </xdr:to>
        <xdr:sp macro="" textlink="">
          <xdr:nvSpPr>
            <xdr:cNvPr id="2208" name="チェック85" hidden="1">
              <a:extLst>
                <a:ext uri="{63B3BB69-23CF-44E3-9099-C40C66FF867C}">
                  <a14:compatExt spid="_x0000_s2208"/>
                </a:ext>
                <a:ext uri="{FF2B5EF4-FFF2-40B4-BE49-F238E27FC236}">
                  <a16:creationId xmlns:a16="http://schemas.microsoft.com/office/drawing/2014/main" id="{00000000-0008-0000-03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182880</xdr:colOff>
          <xdr:row>2</xdr:row>
          <xdr:rowOff>22860</xdr:rowOff>
        </xdr:from>
        <xdr:to>
          <xdr:col>51</xdr:col>
          <xdr:colOff>190500</xdr:colOff>
          <xdr:row>4</xdr:row>
          <xdr:rowOff>38100</xdr:rowOff>
        </xdr:to>
        <xdr:sp macro="" textlink="">
          <xdr:nvSpPr>
            <xdr:cNvPr id="11966" name="チェック17" hidden="1">
              <a:extLst>
                <a:ext uri="{63B3BB69-23CF-44E3-9099-C40C66FF867C}">
                  <a14:compatExt spid="_x0000_s11966"/>
                </a:ext>
                <a:ext uri="{FF2B5EF4-FFF2-40B4-BE49-F238E27FC236}">
                  <a16:creationId xmlns:a16="http://schemas.microsoft.com/office/drawing/2014/main" id="{00000000-0008-0000-0300-0000BE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190500</xdr:colOff>
          <xdr:row>2</xdr:row>
          <xdr:rowOff>22860</xdr:rowOff>
        </xdr:from>
        <xdr:to>
          <xdr:col>56</xdr:col>
          <xdr:colOff>175260</xdr:colOff>
          <xdr:row>4</xdr:row>
          <xdr:rowOff>38100</xdr:rowOff>
        </xdr:to>
        <xdr:sp macro="" textlink="">
          <xdr:nvSpPr>
            <xdr:cNvPr id="11967" name="チェック18" hidden="1">
              <a:extLst>
                <a:ext uri="{63B3BB69-23CF-44E3-9099-C40C66FF867C}">
                  <a14:compatExt spid="_x0000_s11967"/>
                </a:ext>
                <a:ext uri="{FF2B5EF4-FFF2-40B4-BE49-F238E27FC236}">
                  <a16:creationId xmlns:a16="http://schemas.microsoft.com/office/drawing/2014/main" id="{00000000-0008-0000-0300-0000BF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xdr:row>
          <xdr:rowOff>22860</xdr:rowOff>
        </xdr:from>
        <xdr:to>
          <xdr:col>61</xdr:col>
          <xdr:colOff>160020</xdr:colOff>
          <xdr:row>4</xdr:row>
          <xdr:rowOff>30480</xdr:rowOff>
        </xdr:to>
        <xdr:sp macro="" textlink="">
          <xdr:nvSpPr>
            <xdr:cNvPr id="11968" name="チェック19" hidden="1">
              <a:extLst>
                <a:ext uri="{63B3BB69-23CF-44E3-9099-C40C66FF867C}">
                  <a14:compatExt spid="_x0000_s11968"/>
                </a:ext>
                <a:ext uri="{FF2B5EF4-FFF2-40B4-BE49-F238E27FC236}">
                  <a16:creationId xmlns:a16="http://schemas.microsoft.com/office/drawing/2014/main" id="{00000000-0008-0000-0300-0000C0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182880</xdr:colOff>
          <xdr:row>2</xdr:row>
          <xdr:rowOff>22860</xdr:rowOff>
        </xdr:from>
        <xdr:to>
          <xdr:col>66</xdr:col>
          <xdr:colOff>175260</xdr:colOff>
          <xdr:row>4</xdr:row>
          <xdr:rowOff>30480</xdr:rowOff>
        </xdr:to>
        <xdr:sp macro="" textlink="">
          <xdr:nvSpPr>
            <xdr:cNvPr id="11969" name="チェック20" hidden="1">
              <a:extLst>
                <a:ext uri="{63B3BB69-23CF-44E3-9099-C40C66FF867C}">
                  <a14:compatExt spid="_x0000_s11969"/>
                </a:ext>
                <a:ext uri="{FF2B5EF4-FFF2-40B4-BE49-F238E27FC236}">
                  <a16:creationId xmlns:a16="http://schemas.microsoft.com/office/drawing/2014/main" id="{00000000-0008-0000-0300-0000C1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198120</xdr:colOff>
          <xdr:row>39</xdr:row>
          <xdr:rowOff>175260</xdr:rowOff>
        </xdr:from>
        <xdr:to>
          <xdr:col>60</xdr:col>
          <xdr:colOff>190500</xdr:colOff>
          <xdr:row>41</xdr:row>
          <xdr:rowOff>38100</xdr:rowOff>
        </xdr:to>
        <xdr:sp macro="" textlink="">
          <xdr:nvSpPr>
            <xdr:cNvPr id="12012" name="チェック63" hidden="1">
              <a:extLst>
                <a:ext uri="{63B3BB69-23CF-44E3-9099-C40C66FF867C}">
                  <a14:compatExt spid="_x0000_s12012"/>
                </a:ext>
                <a:ext uri="{FF2B5EF4-FFF2-40B4-BE49-F238E27FC236}">
                  <a16:creationId xmlns:a16="http://schemas.microsoft.com/office/drawing/2014/main" id="{00000000-0008-0000-0300-0000EC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182880</xdr:colOff>
          <xdr:row>39</xdr:row>
          <xdr:rowOff>175260</xdr:rowOff>
        </xdr:from>
        <xdr:to>
          <xdr:col>63</xdr:col>
          <xdr:colOff>182880</xdr:colOff>
          <xdr:row>41</xdr:row>
          <xdr:rowOff>38100</xdr:rowOff>
        </xdr:to>
        <xdr:sp macro="" textlink="">
          <xdr:nvSpPr>
            <xdr:cNvPr id="12013" name="チェック64" hidden="1">
              <a:extLst>
                <a:ext uri="{63B3BB69-23CF-44E3-9099-C40C66FF867C}">
                  <a14:compatExt spid="_x0000_s12013"/>
                </a:ext>
                <a:ext uri="{FF2B5EF4-FFF2-40B4-BE49-F238E27FC236}">
                  <a16:creationId xmlns:a16="http://schemas.microsoft.com/office/drawing/2014/main" id="{00000000-0008-0000-0300-0000ED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39</xdr:row>
          <xdr:rowOff>152400</xdr:rowOff>
        </xdr:from>
        <xdr:to>
          <xdr:col>66</xdr:col>
          <xdr:colOff>198120</xdr:colOff>
          <xdr:row>41</xdr:row>
          <xdr:rowOff>30480</xdr:rowOff>
        </xdr:to>
        <xdr:sp macro="" textlink="">
          <xdr:nvSpPr>
            <xdr:cNvPr id="12014" name="チェック65" hidden="1">
              <a:extLst>
                <a:ext uri="{63B3BB69-23CF-44E3-9099-C40C66FF867C}">
                  <a14:compatExt spid="_x0000_s12014"/>
                </a:ext>
                <a:ext uri="{FF2B5EF4-FFF2-40B4-BE49-F238E27FC236}">
                  <a16:creationId xmlns:a16="http://schemas.microsoft.com/office/drawing/2014/main" id="{00000000-0008-0000-0300-0000EE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182880</xdr:colOff>
          <xdr:row>40</xdr:row>
          <xdr:rowOff>160020</xdr:rowOff>
        </xdr:from>
        <xdr:to>
          <xdr:col>63</xdr:col>
          <xdr:colOff>175260</xdr:colOff>
          <xdr:row>42</xdr:row>
          <xdr:rowOff>30480</xdr:rowOff>
        </xdr:to>
        <xdr:sp macro="" textlink="">
          <xdr:nvSpPr>
            <xdr:cNvPr id="12015" name="チェック66" hidden="1">
              <a:extLst>
                <a:ext uri="{63B3BB69-23CF-44E3-9099-C40C66FF867C}">
                  <a14:compatExt spid="_x0000_s12015"/>
                </a:ext>
                <a:ext uri="{FF2B5EF4-FFF2-40B4-BE49-F238E27FC236}">
                  <a16:creationId xmlns:a16="http://schemas.microsoft.com/office/drawing/2014/main" id="{00000000-0008-0000-0300-0000EF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40</xdr:row>
          <xdr:rowOff>152400</xdr:rowOff>
        </xdr:from>
        <xdr:to>
          <xdr:col>66</xdr:col>
          <xdr:colOff>175260</xdr:colOff>
          <xdr:row>42</xdr:row>
          <xdr:rowOff>30480</xdr:rowOff>
        </xdr:to>
        <xdr:sp macro="" textlink="">
          <xdr:nvSpPr>
            <xdr:cNvPr id="12016" name="チェック67" hidden="1">
              <a:extLst>
                <a:ext uri="{63B3BB69-23CF-44E3-9099-C40C66FF867C}">
                  <a14:compatExt spid="_x0000_s12016"/>
                </a:ext>
                <a:ext uri="{FF2B5EF4-FFF2-40B4-BE49-F238E27FC236}">
                  <a16:creationId xmlns:a16="http://schemas.microsoft.com/office/drawing/2014/main" id="{00000000-0008-0000-0300-0000F0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41</xdr:row>
          <xdr:rowOff>160020</xdr:rowOff>
        </xdr:from>
        <xdr:to>
          <xdr:col>52</xdr:col>
          <xdr:colOff>213360</xdr:colOff>
          <xdr:row>43</xdr:row>
          <xdr:rowOff>30480</xdr:rowOff>
        </xdr:to>
        <xdr:sp macro="" textlink="">
          <xdr:nvSpPr>
            <xdr:cNvPr id="12017" name="チェック68" hidden="1">
              <a:extLst>
                <a:ext uri="{63B3BB69-23CF-44E3-9099-C40C66FF867C}">
                  <a14:compatExt spid="_x0000_s12017"/>
                </a:ext>
                <a:ext uri="{FF2B5EF4-FFF2-40B4-BE49-F238E27FC236}">
                  <a16:creationId xmlns:a16="http://schemas.microsoft.com/office/drawing/2014/main" id="{00000000-0008-0000-0300-0000F1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41</xdr:row>
          <xdr:rowOff>160020</xdr:rowOff>
        </xdr:from>
        <xdr:to>
          <xdr:col>60</xdr:col>
          <xdr:colOff>175260</xdr:colOff>
          <xdr:row>43</xdr:row>
          <xdr:rowOff>30480</xdr:rowOff>
        </xdr:to>
        <xdr:sp macro="" textlink="">
          <xdr:nvSpPr>
            <xdr:cNvPr id="12018" name="チェック69" hidden="1">
              <a:extLst>
                <a:ext uri="{63B3BB69-23CF-44E3-9099-C40C66FF867C}">
                  <a14:compatExt spid="_x0000_s12018"/>
                </a:ext>
                <a:ext uri="{FF2B5EF4-FFF2-40B4-BE49-F238E27FC236}">
                  <a16:creationId xmlns:a16="http://schemas.microsoft.com/office/drawing/2014/main" id="{00000000-0008-0000-0300-0000F2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198120</xdr:colOff>
          <xdr:row>41</xdr:row>
          <xdr:rowOff>160020</xdr:rowOff>
        </xdr:from>
        <xdr:to>
          <xdr:col>67</xdr:col>
          <xdr:colOff>190500</xdr:colOff>
          <xdr:row>43</xdr:row>
          <xdr:rowOff>30480</xdr:rowOff>
        </xdr:to>
        <xdr:sp macro="" textlink="">
          <xdr:nvSpPr>
            <xdr:cNvPr id="12019" name="チェック70" hidden="1">
              <a:extLst>
                <a:ext uri="{63B3BB69-23CF-44E3-9099-C40C66FF867C}">
                  <a14:compatExt spid="_x0000_s12019"/>
                </a:ext>
                <a:ext uri="{FF2B5EF4-FFF2-40B4-BE49-F238E27FC236}">
                  <a16:creationId xmlns:a16="http://schemas.microsoft.com/office/drawing/2014/main" id="{00000000-0008-0000-0300-0000F3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42</xdr:row>
          <xdr:rowOff>160020</xdr:rowOff>
        </xdr:from>
        <xdr:to>
          <xdr:col>52</xdr:col>
          <xdr:colOff>190500</xdr:colOff>
          <xdr:row>44</xdr:row>
          <xdr:rowOff>30480</xdr:rowOff>
        </xdr:to>
        <xdr:sp macro="" textlink="">
          <xdr:nvSpPr>
            <xdr:cNvPr id="12020" name="チェック71" hidden="1">
              <a:extLst>
                <a:ext uri="{63B3BB69-23CF-44E3-9099-C40C66FF867C}">
                  <a14:compatExt spid="_x0000_s12020"/>
                </a:ext>
                <a:ext uri="{FF2B5EF4-FFF2-40B4-BE49-F238E27FC236}">
                  <a16:creationId xmlns:a16="http://schemas.microsoft.com/office/drawing/2014/main" id="{00000000-0008-0000-0300-0000F4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198120</xdr:colOff>
          <xdr:row>42</xdr:row>
          <xdr:rowOff>175260</xdr:rowOff>
        </xdr:from>
        <xdr:to>
          <xdr:col>62</xdr:col>
          <xdr:colOff>198120</xdr:colOff>
          <xdr:row>44</xdr:row>
          <xdr:rowOff>38100</xdr:rowOff>
        </xdr:to>
        <xdr:sp macro="" textlink="">
          <xdr:nvSpPr>
            <xdr:cNvPr id="12021" name="チェック72" hidden="1">
              <a:extLst>
                <a:ext uri="{63B3BB69-23CF-44E3-9099-C40C66FF867C}">
                  <a14:compatExt spid="_x0000_s12021"/>
                </a:ext>
                <a:ext uri="{FF2B5EF4-FFF2-40B4-BE49-F238E27FC236}">
                  <a16:creationId xmlns:a16="http://schemas.microsoft.com/office/drawing/2014/main" id="{00000000-0008-0000-0300-0000F5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43</xdr:row>
          <xdr:rowOff>175260</xdr:rowOff>
        </xdr:from>
        <xdr:to>
          <xdr:col>52</xdr:col>
          <xdr:colOff>213360</xdr:colOff>
          <xdr:row>45</xdr:row>
          <xdr:rowOff>38100</xdr:rowOff>
        </xdr:to>
        <xdr:sp macro="" textlink="">
          <xdr:nvSpPr>
            <xdr:cNvPr id="12022" name="チェック73" hidden="1">
              <a:extLst>
                <a:ext uri="{63B3BB69-23CF-44E3-9099-C40C66FF867C}">
                  <a14:compatExt spid="_x0000_s12022"/>
                </a:ext>
                <a:ext uri="{FF2B5EF4-FFF2-40B4-BE49-F238E27FC236}">
                  <a16:creationId xmlns:a16="http://schemas.microsoft.com/office/drawing/2014/main" id="{00000000-0008-0000-0300-0000F6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43</xdr:row>
          <xdr:rowOff>160020</xdr:rowOff>
        </xdr:from>
        <xdr:to>
          <xdr:col>58</xdr:col>
          <xdr:colOff>198120</xdr:colOff>
          <xdr:row>45</xdr:row>
          <xdr:rowOff>30480</xdr:rowOff>
        </xdr:to>
        <xdr:sp macro="" textlink="">
          <xdr:nvSpPr>
            <xdr:cNvPr id="12023" name="チェック74" hidden="1">
              <a:extLst>
                <a:ext uri="{63B3BB69-23CF-44E3-9099-C40C66FF867C}">
                  <a14:compatExt spid="_x0000_s12023"/>
                </a:ext>
                <a:ext uri="{FF2B5EF4-FFF2-40B4-BE49-F238E27FC236}">
                  <a16:creationId xmlns:a16="http://schemas.microsoft.com/office/drawing/2014/main" id="{00000000-0008-0000-0300-0000F7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43</xdr:row>
          <xdr:rowOff>152400</xdr:rowOff>
        </xdr:from>
        <xdr:to>
          <xdr:col>66</xdr:col>
          <xdr:colOff>22860</xdr:colOff>
          <xdr:row>45</xdr:row>
          <xdr:rowOff>30480</xdr:rowOff>
        </xdr:to>
        <xdr:sp macro="" textlink="">
          <xdr:nvSpPr>
            <xdr:cNvPr id="12024" name="チェック75" hidden="1">
              <a:extLst>
                <a:ext uri="{63B3BB69-23CF-44E3-9099-C40C66FF867C}">
                  <a14:compatExt spid="_x0000_s12024"/>
                </a:ext>
                <a:ext uri="{FF2B5EF4-FFF2-40B4-BE49-F238E27FC236}">
                  <a16:creationId xmlns:a16="http://schemas.microsoft.com/office/drawing/2014/main" id="{00000000-0008-0000-0300-0000F8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44</xdr:row>
          <xdr:rowOff>160020</xdr:rowOff>
        </xdr:from>
        <xdr:to>
          <xdr:col>52</xdr:col>
          <xdr:colOff>198120</xdr:colOff>
          <xdr:row>46</xdr:row>
          <xdr:rowOff>30480</xdr:rowOff>
        </xdr:to>
        <xdr:sp macro="" textlink="">
          <xdr:nvSpPr>
            <xdr:cNvPr id="12025" name="チェック76" hidden="1">
              <a:extLst>
                <a:ext uri="{63B3BB69-23CF-44E3-9099-C40C66FF867C}">
                  <a14:compatExt spid="_x0000_s12025"/>
                </a:ext>
                <a:ext uri="{FF2B5EF4-FFF2-40B4-BE49-F238E27FC236}">
                  <a16:creationId xmlns:a16="http://schemas.microsoft.com/office/drawing/2014/main" id="{00000000-0008-0000-0300-0000F9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44</xdr:row>
          <xdr:rowOff>160020</xdr:rowOff>
        </xdr:from>
        <xdr:to>
          <xdr:col>58</xdr:col>
          <xdr:colOff>182880</xdr:colOff>
          <xdr:row>46</xdr:row>
          <xdr:rowOff>30480</xdr:rowOff>
        </xdr:to>
        <xdr:sp macro="" textlink="">
          <xdr:nvSpPr>
            <xdr:cNvPr id="12026" name="チェック77" hidden="1">
              <a:extLst>
                <a:ext uri="{63B3BB69-23CF-44E3-9099-C40C66FF867C}">
                  <a14:compatExt spid="_x0000_s12026"/>
                </a:ext>
                <a:ext uri="{FF2B5EF4-FFF2-40B4-BE49-F238E27FC236}">
                  <a16:creationId xmlns:a16="http://schemas.microsoft.com/office/drawing/2014/main" id="{00000000-0008-0000-0300-0000FA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44</xdr:row>
          <xdr:rowOff>160020</xdr:rowOff>
        </xdr:from>
        <xdr:to>
          <xdr:col>65</xdr:col>
          <xdr:colOff>182880</xdr:colOff>
          <xdr:row>46</xdr:row>
          <xdr:rowOff>30480</xdr:rowOff>
        </xdr:to>
        <xdr:sp macro="" textlink="">
          <xdr:nvSpPr>
            <xdr:cNvPr id="12027" name="チェック78" hidden="1">
              <a:extLst>
                <a:ext uri="{63B3BB69-23CF-44E3-9099-C40C66FF867C}">
                  <a14:compatExt spid="_x0000_s12027"/>
                </a:ext>
                <a:ext uri="{FF2B5EF4-FFF2-40B4-BE49-F238E27FC236}">
                  <a16:creationId xmlns:a16="http://schemas.microsoft.com/office/drawing/2014/main" id="{00000000-0008-0000-0300-0000FB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45</xdr:row>
          <xdr:rowOff>152400</xdr:rowOff>
        </xdr:from>
        <xdr:to>
          <xdr:col>52</xdr:col>
          <xdr:colOff>198120</xdr:colOff>
          <xdr:row>47</xdr:row>
          <xdr:rowOff>30480</xdr:rowOff>
        </xdr:to>
        <xdr:sp macro="" textlink="">
          <xdr:nvSpPr>
            <xdr:cNvPr id="12028" name="チェック79" hidden="1">
              <a:extLst>
                <a:ext uri="{63B3BB69-23CF-44E3-9099-C40C66FF867C}">
                  <a14:compatExt spid="_x0000_s12028"/>
                </a:ext>
                <a:ext uri="{FF2B5EF4-FFF2-40B4-BE49-F238E27FC236}">
                  <a16:creationId xmlns:a16="http://schemas.microsoft.com/office/drawing/2014/main" id="{00000000-0008-0000-0300-0000FC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45</xdr:row>
          <xdr:rowOff>144780</xdr:rowOff>
        </xdr:from>
        <xdr:to>
          <xdr:col>58</xdr:col>
          <xdr:colOff>175260</xdr:colOff>
          <xdr:row>47</xdr:row>
          <xdr:rowOff>60960</xdr:rowOff>
        </xdr:to>
        <xdr:sp macro="" textlink="">
          <xdr:nvSpPr>
            <xdr:cNvPr id="12029" name="チェック80" hidden="1">
              <a:extLst>
                <a:ext uri="{63B3BB69-23CF-44E3-9099-C40C66FF867C}">
                  <a14:compatExt spid="_x0000_s12029"/>
                </a:ext>
                <a:ext uri="{FF2B5EF4-FFF2-40B4-BE49-F238E27FC236}">
                  <a16:creationId xmlns:a16="http://schemas.microsoft.com/office/drawing/2014/main" id="{00000000-0008-0000-0300-0000FD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45</xdr:row>
          <xdr:rowOff>152400</xdr:rowOff>
        </xdr:from>
        <xdr:to>
          <xdr:col>65</xdr:col>
          <xdr:colOff>190500</xdr:colOff>
          <xdr:row>47</xdr:row>
          <xdr:rowOff>30480</xdr:rowOff>
        </xdr:to>
        <xdr:sp macro="" textlink="">
          <xdr:nvSpPr>
            <xdr:cNvPr id="12030" name="チェック81" hidden="1">
              <a:extLst>
                <a:ext uri="{63B3BB69-23CF-44E3-9099-C40C66FF867C}">
                  <a14:compatExt spid="_x0000_s12030"/>
                </a:ext>
                <a:ext uri="{FF2B5EF4-FFF2-40B4-BE49-F238E27FC236}">
                  <a16:creationId xmlns:a16="http://schemas.microsoft.com/office/drawing/2014/main" id="{00000000-0008-0000-0300-0000FE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46</xdr:row>
          <xdr:rowOff>160020</xdr:rowOff>
        </xdr:from>
        <xdr:to>
          <xdr:col>52</xdr:col>
          <xdr:colOff>213360</xdr:colOff>
          <xdr:row>48</xdr:row>
          <xdr:rowOff>30480</xdr:rowOff>
        </xdr:to>
        <xdr:sp macro="" textlink="">
          <xdr:nvSpPr>
            <xdr:cNvPr id="12031" name="チェック82" hidden="1">
              <a:extLst>
                <a:ext uri="{63B3BB69-23CF-44E3-9099-C40C66FF867C}">
                  <a14:compatExt spid="_x0000_s12031"/>
                </a:ext>
                <a:ext uri="{FF2B5EF4-FFF2-40B4-BE49-F238E27FC236}">
                  <a16:creationId xmlns:a16="http://schemas.microsoft.com/office/drawing/2014/main" id="{00000000-0008-0000-0300-0000FF2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46</xdr:row>
          <xdr:rowOff>160020</xdr:rowOff>
        </xdr:from>
        <xdr:to>
          <xdr:col>58</xdr:col>
          <xdr:colOff>182880</xdr:colOff>
          <xdr:row>48</xdr:row>
          <xdr:rowOff>30480</xdr:rowOff>
        </xdr:to>
        <xdr:sp macro="" textlink="">
          <xdr:nvSpPr>
            <xdr:cNvPr id="12032" name="チェック83" hidden="1">
              <a:extLst>
                <a:ext uri="{63B3BB69-23CF-44E3-9099-C40C66FF867C}">
                  <a14:compatExt spid="_x0000_s12032"/>
                </a:ext>
                <a:ext uri="{FF2B5EF4-FFF2-40B4-BE49-F238E27FC236}">
                  <a16:creationId xmlns:a16="http://schemas.microsoft.com/office/drawing/2014/main" id="{00000000-0008-0000-0300-00000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46</xdr:row>
          <xdr:rowOff>152400</xdr:rowOff>
        </xdr:from>
        <xdr:to>
          <xdr:col>65</xdr:col>
          <xdr:colOff>198120</xdr:colOff>
          <xdr:row>48</xdr:row>
          <xdr:rowOff>30480</xdr:rowOff>
        </xdr:to>
        <xdr:sp macro="" textlink="">
          <xdr:nvSpPr>
            <xdr:cNvPr id="12033" name="チェック84" hidden="1">
              <a:extLst>
                <a:ext uri="{63B3BB69-23CF-44E3-9099-C40C66FF867C}">
                  <a14:compatExt spid="_x0000_s12033"/>
                </a:ext>
                <a:ext uri="{FF2B5EF4-FFF2-40B4-BE49-F238E27FC236}">
                  <a16:creationId xmlns:a16="http://schemas.microsoft.com/office/drawing/2014/main" id="{00000000-0008-0000-0300-00000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46</xdr:row>
          <xdr:rowOff>160020</xdr:rowOff>
        </xdr:from>
        <xdr:to>
          <xdr:col>72</xdr:col>
          <xdr:colOff>190500</xdr:colOff>
          <xdr:row>48</xdr:row>
          <xdr:rowOff>30480</xdr:rowOff>
        </xdr:to>
        <xdr:sp macro="" textlink="">
          <xdr:nvSpPr>
            <xdr:cNvPr id="12034" name="チェック85" hidden="1">
              <a:extLst>
                <a:ext uri="{63B3BB69-23CF-44E3-9099-C40C66FF867C}">
                  <a14:compatExt spid="_x0000_s12034"/>
                </a:ext>
                <a:ext uri="{FF2B5EF4-FFF2-40B4-BE49-F238E27FC236}">
                  <a16:creationId xmlns:a16="http://schemas.microsoft.com/office/drawing/2014/main" id="{00000000-0008-0000-0300-00000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198120</xdr:colOff>
          <xdr:row>52</xdr:row>
          <xdr:rowOff>175260</xdr:rowOff>
        </xdr:from>
        <xdr:to>
          <xdr:col>60</xdr:col>
          <xdr:colOff>190500</xdr:colOff>
          <xdr:row>54</xdr:row>
          <xdr:rowOff>38100</xdr:rowOff>
        </xdr:to>
        <xdr:sp macro="" textlink="">
          <xdr:nvSpPr>
            <xdr:cNvPr id="12035" name="Check Box 1795" hidden="1">
              <a:extLst>
                <a:ext uri="{63B3BB69-23CF-44E3-9099-C40C66FF867C}">
                  <a14:compatExt spid="_x0000_s12035"/>
                </a:ext>
                <a:ext uri="{FF2B5EF4-FFF2-40B4-BE49-F238E27FC236}">
                  <a16:creationId xmlns:a16="http://schemas.microsoft.com/office/drawing/2014/main" id="{00000000-0008-0000-0300-00000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182880</xdr:colOff>
          <xdr:row>52</xdr:row>
          <xdr:rowOff>175260</xdr:rowOff>
        </xdr:from>
        <xdr:to>
          <xdr:col>63</xdr:col>
          <xdr:colOff>182880</xdr:colOff>
          <xdr:row>54</xdr:row>
          <xdr:rowOff>38100</xdr:rowOff>
        </xdr:to>
        <xdr:sp macro="" textlink="">
          <xdr:nvSpPr>
            <xdr:cNvPr id="12036" name="Check Box 1796" hidden="1">
              <a:extLst>
                <a:ext uri="{63B3BB69-23CF-44E3-9099-C40C66FF867C}">
                  <a14:compatExt spid="_x0000_s12036"/>
                </a:ext>
                <a:ext uri="{FF2B5EF4-FFF2-40B4-BE49-F238E27FC236}">
                  <a16:creationId xmlns:a16="http://schemas.microsoft.com/office/drawing/2014/main" id="{00000000-0008-0000-0300-00000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52</xdr:row>
          <xdr:rowOff>152400</xdr:rowOff>
        </xdr:from>
        <xdr:to>
          <xdr:col>66</xdr:col>
          <xdr:colOff>198120</xdr:colOff>
          <xdr:row>54</xdr:row>
          <xdr:rowOff>30480</xdr:rowOff>
        </xdr:to>
        <xdr:sp macro="" textlink="">
          <xdr:nvSpPr>
            <xdr:cNvPr id="12037" name="Check Box 1797" hidden="1">
              <a:extLst>
                <a:ext uri="{63B3BB69-23CF-44E3-9099-C40C66FF867C}">
                  <a14:compatExt spid="_x0000_s12037"/>
                </a:ext>
                <a:ext uri="{FF2B5EF4-FFF2-40B4-BE49-F238E27FC236}">
                  <a16:creationId xmlns:a16="http://schemas.microsoft.com/office/drawing/2014/main" id="{00000000-0008-0000-0300-00000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182880</xdr:colOff>
          <xdr:row>53</xdr:row>
          <xdr:rowOff>160020</xdr:rowOff>
        </xdr:from>
        <xdr:to>
          <xdr:col>63</xdr:col>
          <xdr:colOff>175260</xdr:colOff>
          <xdr:row>55</xdr:row>
          <xdr:rowOff>30480</xdr:rowOff>
        </xdr:to>
        <xdr:sp macro="" textlink="">
          <xdr:nvSpPr>
            <xdr:cNvPr id="12038" name="Check Box 1798" hidden="1">
              <a:extLst>
                <a:ext uri="{63B3BB69-23CF-44E3-9099-C40C66FF867C}">
                  <a14:compatExt spid="_x0000_s12038"/>
                </a:ext>
                <a:ext uri="{FF2B5EF4-FFF2-40B4-BE49-F238E27FC236}">
                  <a16:creationId xmlns:a16="http://schemas.microsoft.com/office/drawing/2014/main" id="{00000000-0008-0000-0300-00000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53</xdr:row>
          <xdr:rowOff>152400</xdr:rowOff>
        </xdr:from>
        <xdr:to>
          <xdr:col>66</xdr:col>
          <xdr:colOff>175260</xdr:colOff>
          <xdr:row>55</xdr:row>
          <xdr:rowOff>30480</xdr:rowOff>
        </xdr:to>
        <xdr:sp macro="" textlink="">
          <xdr:nvSpPr>
            <xdr:cNvPr id="12039" name="Check Box 1799" hidden="1">
              <a:extLst>
                <a:ext uri="{63B3BB69-23CF-44E3-9099-C40C66FF867C}">
                  <a14:compatExt spid="_x0000_s12039"/>
                </a:ext>
                <a:ext uri="{FF2B5EF4-FFF2-40B4-BE49-F238E27FC236}">
                  <a16:creationId xmlns:a16="http://schemas.microsoft.com/office/drawing/2014/main" id="{00000000-0008-0000-0300-00000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54</xdr:row>
          <xdr:rowOff>160020</xdr:rowOff>
        </xdr:from>
        <xdr:to>
          <xdr:col>52</xdr:col>
          <xdr:colOff>213360</xdr:colOff>
          <xdr:row>56</xdr:row>
          <xdr:rowOff>30480</xdr:rowOff>
        </xdr:to>
        <xdr:sp macro="" textlink="">
          <xdr:nvSpPr>
            <xdr:cNvPr id="12040" name="Check Box 1800" hidden="1">
              <a:extLst>
                <a:ext uri="{63B3BB69-23CF-44E3-9099-C40C66FF867C}">
                  <a14:compatExt spid="_x0000_s12040"/>
                </a:ext>
                <a:ext uri="{FF2B5EF4-FFF2-40B4-BE49-F238E27FC236}">
                  <a16:creationId xmlns:a16="http://schemas.microsoft.com/office/drawing/2014/main" id="{00000000-0008-0000-0300-00000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54</xdr:row>
          <xdr:rowOff>160020</xdr:rowOff>
        </xdr:from>
        <xdr:to>
          <xdr:col>60</xdr:col>
          <xdr:colOff>175260</xdr:colOff>
          <xdr:row>56</xdr:row>
          <xdr:rowOff>30480</xdr:rowOff>
        </xdr:to>
        <xdr:sp macro="" textlink="">
          <xdr:nvSpPr>
            <xdr:cNvPr id="12041" name="Check Box 1801" hidden="1">
              <a:extLst>
                <a:ext uri="{63B3BB69-23CF-44E3-9099-C40C66FF867C}">
                  <a14:compatExt spid="_x0000_s12041"/>
                </a:ext>
                <a:ext uri="{FF2B5EF4-FFF2-40B4-BE49-F238E27FC236}">
                  <a16:creationId xmlns:a16="http://schemas.microsoft.com/office/drawing/2014/main" id="{00000000-0008-0000-0300-00000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198120</xdr:colOff>
          <xdr:row>54</xdr:row>
          <xdr:rowOff>160020</xdr:rowOff>
        </xdr:from>
        <xdr:to>
          <xdr:col>67</xdr:col>
          <xdr:colOff>190500</xdr:colOff>
          <xdr:row>56</xdr:row>
          <xdr:rowOff>30480</xdr:rowOff>
        </xdr:to>
        <xdr:sp macro="" textlink="">
          <xdr:nvSpPr>
            <xdr:cNvPr id="12042" name="Check Box 1802" hidden="1">
              <a:extLst>
                <a:ext uri="{63B3BB69-23CF-44E3-9099-C40C66FF867C}">
                  <a14:compatExt spid="_x0000_s12042"/>
                </a:ext>
                <a:ext uri="{FF2B5EF4-FFF2-40B4-BE49-F238E27FC236}">
                  <a16:creationId xmlns:a16="http://schemas.microsoft.com/office/drawing/2014/main" id="{00000000-0008-0000-0300-00000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55</xdr:row>
          <xdr:rowOff>160020</xdr:rowOff>
        </xdr:from>
        <xdr:to>
          <xdr:col>52</xdr:col>
          <xdr:colOff>190500</xdr:colOff>
          <xdr:row>57</xdr:row>
          <xdr:rowOff>30480</xdr:rowOff>
        </xdr:to>
        <xdr:sp macro="" textlink="">
          <xdr:nvSpPr>
            <xdr:cNvPr id="12043" name="Check Box 1803" hidden="1">
              <a:extLst>
                <a:ext uri="{63B3BB69-23CF-44E3-9099-C40C66FF867C}">
                  <a14:compatExt spid="_x0000_s12043"/>
                </a:ext>
                <a:ext uri="{FF2B5EF4-FFF2-40B4-BE49-F238E27FC236}">
                  <a16:creationId xmlns:a16="http://schemas.microsoft.com/office/drawing/2014/main" id="{00000000-0008-0000-0300-00000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198120</xdr:colOff>
          <xdr:row>55</xdr:row>
          <xdr:rowOff>175260</xdr:rowOff>
        </xdr:from>
        <xdr:to>
          <xdr:col>62</xdr:col>
          <xdr:colOff>198120</xdr:colOff>
          <xdr:row>57</xdr:row>
          <xdr:rowOff>38100</xdr:rowOff>
        </xdr:to>
        <xdr:sp macro="" textlink="">
          <xdr:nvSpPr>
            <xdr:cNvPr id="12044" name="Check Box 1804" hidden="1">
              <a:extLst>
                <a:ext uri="{63B3BB69-23CF-44E3-9099-C40C66FF867C}">
                  <a14:compatExt spid="_x0000_s12044"/>
                </a:ext>
                <a:ext uri="{FF2B5EF4-FFF2-40B4-BE49-F238E27FC236}">
                  <a16:creationId xmlns:a16="http://schemas.microsoft.com/office/drawing/2014/main" id="{00000000-0008-0000-0300-00000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56</xdr:row>
          <xdr:rowOff>175260</xdr:rowOff>
        </xdr:from>
        <xdr:to>
          <xdr:col>52</xdr:col>
          <xdr:colOff>213360</xdr:colOff>
          <xdr:row>58</xdr:row>
          <xdr:rowOff>38100</xdr:rowOff>
        </xdr:to>
        <xdr:sp macro="" textlink="">
          <xdr:nvSpPr>
            <xdr:cNvPr id="12045" name="Check Box 1805" hidden="1">
              <a:extLst>
                <a:ext uri="{63B3BB69-23CF-44E3-9099-C40C66FF867C}">
                  <a14:compatExt spid="_x0000_s12045"/>
                </a:ext>
                <a:ext uri="{FF2B5EF4-FFF2-40B4-BE49-F238E27FC236}">
                  <a16:creationId xmlns:a16="http://schemas.microsoft.com/office/drawing/2014/main" id="{00000000-0008-0000-0300-00000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56</xdr:row>
          <xdr:rowOff>160020</xdr:rowOff>
        </xdr:from>
        <xdr:to>
          <xdr:col>58</xdr:col>
          <xdr:colOff>198120</xdr:colOff>
          <xdr:row>58</xdr:row>
          <xdr:rowOff>30480</xdr:rowOff>
        </xdr:to>
        <xdr:sp macro="" textlink="">
          <xdr:nvSpPr>
            <xdr:cNvPr id="12046" name="Check Box 1806" hidden="1">
              <a:extLst>
                <a:ext uri="{63B3BB69-23CF-44E3-9099-C40C66FF867C}">
                  <a14:compatExt spid="_x0000_s12046"/>
                </a:ext>
                <a:ext uri="{FF2B5EF4-FFF2-40B4-BE49-F238E27FC236}">
                  <a16:creationId xmlns:a16="http://schemas.microsoft.com/office/drawing/2014/main" id="{00000000-0008-0000-0300-00000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56</xdr:row>
          <xdr:rowOff>152400</xdr:rowOff>
        </xdr:from>
        <xdr:to>
          <xdr:col>66</xdr:col>
          <xdr:colOff>22860</xdr:colOff>
          <xdr:row>58</xdr:row>
          <xdr:rowOff>30480</xdr:rowOff>
        </xdr:to>
        <xdr:sp macro="" textlink="">
          <xdr:nvSpPr>
            <xdr:cNvPr id="12047" name="Check Box 1807" hidden="1">
              <a:extLst>
                <a:ext uri="{63B3BB69-23CF-44E3-9099-C40C66FF867C}">
                  <a14:compatExt spid="_x0000_s12047"/>
                </a:ext>
                <a:ext uri="{FF2B5EF4-FFF2-40B4-BE49-F238E27FC236}">
                  <a16:creationId xmlns:a16="http://schemas.microsoft.com/office/drawing/2014/main" id="{00000000-0008-0000-0300-00000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57</xdr:row>
          <xdr:rowOff>160020</xdr:rowOff>
        </xdr:from>
        <xdr:to>
          <xdr:col>52</xdr:col>
          <xdr:colOff>198120</xdr:colOff>
          <xdr:row>59</xdr:row>
          <xdr:rowOff>30480</xdr:rowOff>
        </xdr:to>
        <xdr:sp macro="" textlink="">
          <xdr:nvSpPr>
            <xdr:cNvPr id="12048" name="Check Box 1808" hidden="1">
              <a:extLst>
                <a:ext uri="{63B3BB69-23CF-44E3-9099-C40C66FF867C}">
                  <a14:compatExt spid="_x0000_s12048"/>
                </a:ext>
                <a:ext uri="{FF2B5EF4-FFF2-40B4-BE49-F238E27FC236}">
                  <a16:creationId xmlns:a16="http://schemas.microsoft.com/office/drawing/2014/main" id="{00000000-0008-0000-0300-00001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57</xdr:row>
          <xdr:rowOff>160020</xdr:rowOff>
        </xdr:from>
        <xdr:to>
          <xdr:col>58</xdr:col>
          <xdr:colOff>182880</xdr:colOff>
          <xdr:row>59</xdr:row>
          <xdr:rowOff>30480</xdr:rowOff>
        </xdr:to>
        <xdr:sp macro="" textlink="">
          <xdr:nvSpPr>
            <xdr:cNvPr id="12049" name="Check Box 1809" hidden="1">
              <a:extLst>
                <a:ext uri="{63B3BB69-23CF-44E3-9099-C40C66FF867C}">
                  <a14:compatExt spid="_x0000_s12049"/>
                </a:ext>
                <a:ext uri="{FF2B5EF4-FFF2-40B4-BE49-F238E27FC236}">
                  <a16:creationId xmlns:a16="http://schemas.microsoft.com/office/drawing/2014/main" id="{00000000-0008-0000-0300-00001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57</xdr:row>
          <xdr:rowOff>160020</xdr:rowOff>
        </xdr:from>
        <xdr:to>
          <xdr:col>65</xdr:col>
          <xdr:colOff>182880</xdr:colOff>
          <xdr:row>59</xdr:row>
          <xdr:rowOff>30480</xdr:rowOff>
        </xdr:to>
        <xdr:sp macro="" textlink="">
          <xdr:nvSpPr>
            <xdr:cNvPr id="12050" name="Check Box 1810" hidden="1">
              <a:extLst>
                <a:ext uri="{63B3BB69-23CF-44E3-9099-C40C66FF867C}">
                  <a14:compatExt spid="_x0000_s12050"/>
                </a:ext>
                <a:ext uri="{FF2B5EF4-FFF2-40B4-BE49-F238E27FC236}">
                  <a16:creationId xmlns:a16="http://schemas.microsoft.com/office/drawing/2014/main" id="{00000000-0008-0000-0300-00001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58</xdr:row>
          <xdr:rowOff>152400</xdr:rowOff>
        </xdr:from>
        <xdr:to>
          <xdr:col>52</xdr:col>
          <xdr:colOff>198120</xdr:colOff>
          <xdr:row>60</xdr:row>
          <xdr:rowOff>30480</xdr:rowOff>
        </xdr:to>
        <xdr:sp macro="" textlink="">
          <xdr:nvSpPr>
            <xdr:cNvPr id="12051" name="Check Box 1811" hidden="1">
              <a:extLst>
                <a:ext uri="{63B3BB69-23CF-44E3-9099-C40C66FF867C}">
                  <a14:compatExt spid="_x0000_s12051"/>
                </a:ext>
                <a:ext uri="{FF2B5EF4-FFF2-40B4-BE49-F238E27FC236}">
                  <a16:creationId xmlns:a16="http://schemas.microsoft.com/office/drawing/2014/main" id="{00000000-0008-0000-0300-00001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58</xdr:row>
          <xdr:rowOff>144780</xdr:rowOff>
        </xdr:from>
        <xdr:to>
          <xdr:col>58</xdr:col>
          <xdr:colOff>175260</xdr:colOff>
          <xdr:row>60</xdr:row>
          <xdr:rowOff>60960</xdr:rowOff>
        </xdr:to>
        <xdr:sp macro="" textlink="">
          <xdr:nvSpPr>
            <xdr:cNvPr id="12052" name="Check Box 1812" hidden="1">
              <a:extLst>
                <a:ext uri="{63B3BB69-23CF-44E3-9099-C40C66FF867C}">
                  <a14:compatExt spid="_x0000_s12052"/>
                </a:ext>
                <a:ext uri="{FF2B5EF4-FFF2-40B4-BE49-F238E27FC236}">
                  <a16:creationId xmlns:a16="http://schemas.microsoft.com/office/drawing/2014/main" id="{00000000-0008-0000-0300-00001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58</xdr:row>
          <xdr:rowOff>152400</xdr:rowOff>
        </xdr:from>
        <xdr:to>
          <xdr:col>65</xdr:col>
          <xdr:colOff>190500</xdr:colOff>
          <xdr:row>60</xdr:row>
          <xdr:rowOff>30480</xdr:rowOff>
        </xdr:to>
        <xdr:sp macro="" textlink="">
          <xdr:nvSpPr>
            <xdr:cNvPr id="12053" name="Check Box 1813" hidden="1">
              <a:extLst>
                <a:ext uri="{63B3BB69-23CF-44E3-9099-C40C66FF867C}">
                  <a14:compatExt spid="_x0000_s12053"/>
                </a:ext>
                <a:ext uri="{FF2B5EF4-FFF2-40B4-BE49-F238E27FC236}">
                  <a16:creationId xmlns:a16="http://schemas.microsoft.com/office/drawing/2014/main" id="{00000000-0008-0000-0300-00001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59</xdr:row>
          <xdr:rowOff>160020</xdr:rowOff>
        </xdr:from>
        <xdr:to>
          <xdr:col>52</xdr:col>
          <xdr:colOff>213360</xdr:colOff>
          <xdr:row>61</xdr:row>
          <xdr:rowOff>30480</xdr:rowOff>
        </xdr:to>
        <xdr:sp macro="" textlink="">
          <xdr:nvSpPr>
            <xdr:cNvPr id="12054" name="Check Box 1814" hidden="1">
              <a:extLst>
                <a:ext uri="{63B3BB69-23CF-44E3-9099-C40C66FF867C}">
                  <a14:compatExt spid="_x0000_s12054"/>
                </a:ext>
                <a:ext uri="{FF2B5EF4-FFF2-40B4-BE49-F238E27FC236}">
                  <a16:creationId xmlns:a16="http://schemas.microsoft.com/office/drawing/2014/main" id="{00000000-0008-0000-0300-00001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59</xdr:row>
          <xdr:rowOff>160020</xdr:rowOff>
        </xdr:from>
        <xdr:to>
          <xdr:col>58</xdr:col>
          <xdr:colOff>182880</xdr:colOff>
          <xdr:row>61</xdr:row>
          <xdr:rowOff>30480</xdr:rowOff>
        </xdr:to>
        <xdr:sp macro="" textlink="">
          <xdr:nvSpPr>
            <xdr:cNvPr id="12055" name="Check Box 1815" hidden="1">
              <a:extLst>
                <a:ext uri="{63B3BB69-23CF-44E3-9099-C40C66FF867C}">
                  <a14:compatExt spid="_x0000_s12055"/>
                </a:ext>
                <a:ext uri="{FF2B5EF4-FFF2-40B4-BE49-F238E27FC236}">
                  <a16:creationId xmlns:a16="http://schemas.microsoft.com/office/drawing/2014/main" id="{00000000-0008-0000-0300-00001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59</xdr:row>
          <xdr:rowOff>152400</xdr:rowOff>
        </xdr:from>
        <xdr:to>
          <xdr:col>65</xdr:col>
          <xdr:colOff>198120</xdr:colOff>
          <xdr:row>61</xdr:row>
          <xdr:rowOff>30480</xdr:rowOff>
        </xdr:to>
        <xdr:sp macro="" textlink="">
          <xdr:nvSpPr>
            <xdr:cNvPr id="12056" name="Check Box 1816" hidden="1">
              <a:extLst>
                <a:ext uri="{63B3BB69-23CF-44E3-9099-C40C66FF867C}">
                  <a14:compatExt spid="_x0000_s12056"/>
                </a:ext>
                <a:ext uri="{FF2B5EF4-FFF2-40B4-BE49-F238E27FC236}">
                  <a16:creationId xmlns:a16="http://schemas.microsoft.com/office/drawing/2014/main" id="{00000000-0008-0000-0300-00001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59</xdr:row>
          <xdr:rowOff>160020</xdr:rowOff>
        </xdr:from>
        <xdr:to>
          <xdr:col>72</xdr:col>
          <xdr:colOff>190500</xdr:colOff>
          <xdr:row>61</xdr:row>
          <xdr:rowOff>30480</xdr:rowOff>
        </xdr:to>
        <xdr:sp macro="" textlink="">
          <xdr:nvSpPr>
            <xdr:cNvPr id="12057" name="Check Box 1817" hidden="1">
              <a:extLst>
                <a:ext uri="{63B3BB69-23CF-44E3-9099-C40C66FF867C}">
                  <a14:compatExt spid="_x0000_s12057"/>
                </a:ext>
                <a:ext uri="{FF2B5EF4-FFF2-40B4-BE49-F238E27FC236}">
                  <a16:creationId xmlns:a16="http://schemas.microsoft.com/office/drawing/2014/main" id="{00000000-0008-0000-0300-00001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198120</xdr:colOff>
          <xdr:row>65</xdr:row>
          <xdr:rowOff>160020</xdr:rowOff>
        </xdr:from>
        <xdr:to>
          <xdr:col>60</xdr:col>
          <xdr:colOff>190500</xdr:colOff>
          <xdr:row>67</xdr:row>
          <xdr:rowOff>30480</xdr:rowOff>
        </xdr:to>
        <xdr:sp macro="" textlink="">
          <xdr:nvSpPr>
            <xdr:cNvPr id="12058" name="Check Box 1818" hidden="1">
              <a:extLst>
                <a:ext uri="{63B3BB69-23CF-44E3-9099-C40C66FF867C}">
                  <a14:compatExt spid="_x0000_s12058"/>
                </a:ext>
                <a:ext uri="{FF2B5EF4-FFF2-40B4-BE49-F238E27FC236}">
                  <a16:creationId xmlns:a16="http://schemas.microsoft.com/office/drawing/2014/main" id="{00000000-0008-0000-0300-00001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190500</xdr:colOff>
          <xdr:row>65</xdr:row>
          <xdr:rowOff>160020</xdr:rowOff>
        </xdr:from>
        <xdr:to>
          <xdr:col>63</xdr:col>
          <xdr:colOff>190500</xdr:colOff>
          <xdr:row>67</xdr:row>
          <xdr:rowOff>30480</xdr:rowOff>
        </xdr:to>
        <xdr:sp macro="" textlink="">
          <xdr:nvSpPr>
            <xdr:cNvPr id="12059" name="Check Box 1819" hidden="1">
              <a:extLst>
                <a:ext uri="{63B3BB69-23CF-44E3-9099-C40C66FF867C}">
                  <a14:compatExt spid="_x0000_s12059"/>
                </a:ext>
                <a:ext uri="{FF2B5EF4-FFF2-40B4-BE49-F238E27FC236}">
                  <a16:creationId xmlns:a16="http://schemas.microsoft.com/office/drawing/2014/main" id="{00000000-0008-0000-0300-00001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65</xdr:row>
          <xdr:rowOff>160020</xdr:rowOff>
        </xdr:from>
        <xdr:to>
          <xdr:col>66</xdr:col>
          <xdr:colOff>198120</xdr:colOff>
          <xdr:row>67</xdr:row>
          <xdr:rowOff>38100</xdr:rowOff>
        </xdr:to>
        <xdr:sp macro="" textlink="">
          <xdr:nvSpPr>
            <xdr:cNvPr id="12060" name="Check Box 1820" hidden="1">
              <a:extLst>
                <a:ext uri="{63B3BB69-23CF-44E3-9099-C40C66FF867C}">
                  <a14:compatExt spid="_x0000_s12060"/>
                </a:ext>
                <a:ext uri="{FF2B5EF4-FFF2-40B4-BE49-F238E27FC236}">
                  <a16:creationId xmlns:a16="http://schemas.microsoft.com/office/drawing/2014/main" id="{00000000-0008-0000-0300-00001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182880</xdr:colOff>
          <xdr:row>66</xdr:row>
          <xdr:rowOff>152400</xdr:rowOff>
        </xdr:from>
        <xdr:to>
          <xdr:col>63</xdr:col>
          <xdr:colOff>175260</xdr:colOff>
          <xdr:row>68</xdr:row>
          <xdr:rowOff>22860</xdr:rowOff>
        </xdr:to>
        <xdr:sp macro="" textlink="">
          <xdr:nvSpPr>
            <xdr:cNvPr id="12061" name="Check Box 1821" hidden="1">
              <a:extLst>
                <a:ext uri="{63B3BB69-23CF-44E3-9099-C40C66FF867C}">
                  <a14:compatExt spid="_x0000_s12061"/>
                </a:ext>
                <a:ext uri="{FF2B5EF4-FFF2-40B4-BE49-F238E27FC236}">
                  <a16:creationId xmlns:a16="http://schemas.microsoft.com/office/drawing/2014/main" id="{00000000-0008-0000-0300-00001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66</xdr:row>
          <xdr:rowOff>152400</xdr:rowOff>
        </xdr:from>
        <xdr:to>
          <xdr:col>66</xdr:col>
          <xdr:colOff>175260</xdr:colOff>
          <xdr:row>68</xdr:row>
          <xdr:rowOff>30480</xdr:rowOff>
        </xdr:to>
        <xdr:sp macro="" textlink="">
          <xdr:nvSpPr>
            <xdr:cNvPr id="12062" name="Check Box 1822" hidden="1">
              <a:extLst>
                <a:ext uri="{63B3BB69-23CF-44E3-9099-C40C66FF867C}">
                  <a14:compatExt spid="_x0000_s12062"/>
                </a:ext>
                <a:ext uri="{FF2B5EF4-FFF2-40B4-BE49-F238E27FC236}">
                  <a16:creationId xmlns:a16="http://schemas.microsoft.com/office/drawing/2014/main" id="{00000000-0008-0000-0300-00001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67</xdr:row>
          <xdr:rowOff>160020</xdr:rowOff>
        </xdr:from>
        <xdr:to>
          <xdr:col>52</xdr:col>
          <xdr:colOff>213360</xdr:colOff>
          <xdr:row>69</xdr:row>
          <xdr:rowOff>30480</xdr:rowOff>
        </xdr:to>
        <xdr:sp macro="" textlink="">
          <xdr:nvSpPr>
            <xdr:cNvPr id="12063" name="Check Box 1823" hidden="1">
              <a:extLst>
                <a:ext uri="{63B3BB69-23CF-44E3-9099-C40C66FF867C}">
                  <a14:compatExt spid="_x0000_s12063"/>
                </a:ext>
                <a:ext uri="{FF2B5EF4-FFF2-40B4-BE49-F238E27FC236}">
                  <a16:creationId xmlns:a16="http://schemas.microsoft.com/office/drawing/2014/main" id="{00000000-0008-0000-0300-00001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67</xdr:row>
          <xdr:rowOff>160020</xdr:rowOff>
        </xdr:from>
        <xdr:to>
          <xdr:col>60</xdr:col>
          <xdr:colOff>175260</xdr:colOff>
          <xdr:row>69</xdr:row>
          <xdr:rowOff>30480</xdr:rowOff>
        </xdr:to>
        <xdr:sp macro="" textlink="">
          <xdr:nvSpPr>
            <xdr:cNvPr id="12064" name="Check Box 1824" hidden="1">
              <a:extLst>
                <a:ext uri="{63B3BB69-23CF-44E3-9099-C40C66FF867C}">
                  <a14:compatExt spid="_x0000_s12064"/>
                </a:ext>
                <a:ext uri="{FF2B5EF4-FFF2-40B4-BE49-F238E27FC236}">
                  <a16:creationId xmlns:a16="http://schemas.microsoft.com/office/drawing/2014/main" id="{00000000-0008-0000-0300-00002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198120</xdr:colOff>
          <xdr:row>67</xdr:row>
          <xdr:rowOff>160020</xdr:rowOff>
        </xdr:from>
        <xdr:to>
          <xdr:col>67</xdr:col>
          <xdr:colOff>190500</xdr:colOff>
          <xdr:row>69</xdr:row>
          <xdr:rowOff>30480</xdr:rowOff>
        </xdr:to>
        <xdr:sp macro="" textlink="">
          <xdr:nvSpPr>
            <xdr:cNvPr id="12065" name="Check Box 1825" hidden="1">
              <a:extLst>
                <a:ext uri="{63B3BB69-23CF-44E3-9099-C40C66FF867C}">
                  <a14:compatExt spid="_x0000_s12065"/>
                </a:ext>
                <a:ext uri="{FF2B5EF4-FFF2-40B4-BE49-F238E27FC236}">
                  <a16:creationId xmlns:a16="http://schemas.microsoft.com/office/drawing/2014/main" id="{00000000-0008-0000-0300-00002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68</xdr:row>
          <xdr:rowOff>160020</xdr:rowOff>
        </xdr:from>
        <xdr:to>
          <xdr:col>52</xdr:col>
          <xdr:colOff>190500</xdr:colOff>
          <xdr:row>70</xdr:row>
          <xdr:rowOff>30480</xdr:rowOff>
        </xdr:to>
        <xdr:sp macro="" textlink="">
          <xdr:nvSpPr>
            <xdr:cNvPr id="12066" name="Check Box 1826" hidden="1">
              <a:extLst>
                <a:ext uri="{63B3BB69-23CF-44E3-9099-C40C66FF867C}">
                  <a14:compatExt spid="_x0000_s12066"/>
                </a:ext>
                <a:ext uri="{FF2B5EF4-FFF2-40B4-BE49-F238E27FC236}">
                  <a16:creationId xmlns:a16="http://schemas.microsoft.com/office/drawing/2014/main" id="{00000000-0008-0000-0300-00002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198120</xdr:colOff>
          <xdr:row>68</xdr:row>
          <xdr:rowOff>175260</xdr:rowOff>
        </xdr:from>
        <xdr:to>
          <xdr:col>62</xdr:col>
          <xdr:colOff>198120</xdr:colOff>
          <xdr:row>70</xdr:row>
          <xdr:rowOff>38100</xdr:rowOff>
        </xdr:to>
        <xdr:sp macro="" textlink="">
          <xdr:nvSpPr>
            <xdr:cNvPr id="12067" name="Check Box 1827" hidden="1">
              <a:extLst>
                <a:ext uri="{63B3BB69-23CF-44E3-9099-C40C66FF867C}">
                  <a14:compatExt spid="_x0000_s12067"/>
                </a:ext>
                <a:ext uri="{FF2B5EF4-FFF2-40B4-BE49-F238E27FC236}">
                  <a16:creationId xmlns:a16="http://schemas.microsoft.com/office/drawing/2014/main" id="{00000000-0008-0000-0300-00002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69</xdr:row>
          <xdr:rowOff>175260</xdr:rowOff>
        </xdr:from>
        <xdr:to>
          <xdr:col>52</xdr:col>
          <xdr:colOff>213360</xdr:colOff>
          <xdr:row>71</xdr:row>
          <xdr:rowOff>38100</xdr:rowOff>
        </xdr:to>
        <xdr:sp macro="" textlink="">
          <xdr:nvSpPr>
            <xdr:cNvPr id="12068" name="Check Box 1828" hidden="1">
              <a:extLst>
                <a:ext uri="{63B3BB69-23CF-44E3-9099-C40C66FF867C}">
                  <a14:compatExt spid="_x0000_s12068"/>
                </a:ext>
                <a:ext uri="{FF2B5EF4-FFF2-40B4-BE49-F238E27FC236}">
                  <a16:creationId xmlns:a16="http://schemas.microsoft.com/office/drawing/2014/main" id="{00000000-0008-0000-0300-00002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69</xdr:row>
          <xdr:rowOff>160020</xdr:rowOff>
        </xdr:from>
        <xdr:to>
          <xdr:col>58</xdr:col>
          <xdr:colOff>198120</xdr:colOff>
          <xdr:row>71</xdr:row>
          <xdr:rowOff>30480</xdr:rowOff>
        </xdr:to>
        <xdr:sp macro="" textlink="">
          <xdr:nvSpPr>
            <xdr:cNvPr id="12069" name="Check Box 1829" hidden="1">
              <a:extLst>
                <a:ext uri="{63B3BB69-23CF-44E3-9099-C40C66FF867C}">
                  <a14:compatExt spid="_x0000_s12069"/>
                </a:ext>
                <a:ext uri="{FF2B5EF4-FFF2-40B4-BE49-F238E27FC236}">
                  <a16:creationId xmlns:a16="http://schemas.microsoft.com/office/drawing/2014/main" id="{00000000-0008-0000-0300-00002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69</xdr:row>
          <xdr:rowOff>152400</xdr:rowOff>
        </xdr:from>
        <xdr:to>
          <xdr:col>66</xdr:col>
          <xdr:colOff>22860</xdr:colOff>
          <xdr:row>71</xdr:row>
          <xdr:rowOff>30480</xdr:rowOff>
        </xdr:to>
        <xdr:sp macro="" textlink="">
          <xdr:nvSpPr>
            <xdr:cNvPr id="12070" name="Check Box 1830" hidden="1">
              <a:extLst>
                <a:ext uri="{63B3BB69-23CF-44E3-9099-C40C66FF867C}">
                  <a14:compatExt spid="_x0000_s12070"/>
                </a:ext>
                <a:ext uri="{FF2B5EF4-FFF2-40B4-BE49-F238E27FC236}">
                  <a16:creationId xmlns:a16="http://schemas.microsoft.com/office/drawing/2014/main" id="{00000000-0008-0000-0300-00002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70</xdr:row>
          <xdr:rowOff>160020</xdr:rowOff>
        </xdr:from>
        <xdr:to>
          <xdr:col>52</xdr:col>
          <xdr:colOff>198120</xdr:colOff>
          <xdr:row>72</xdr:row>
          <xdr:rowOff>30480</xdr:rowOff>
        </xdr:to>
        <xdr:sp macro="" textlink="">
          <xdr:nvSpPr>
            <xdr:cNvPr id="12071" name="Check Box 1831" hidden="1">
              <a:extLst>
                <a:ext uri="{63B3BB69-23CF-44E3-9099-C40C66FF867C}">
                  <a14:compatExt spid="_x0000_s12071"/>
                </a:ext>
                <a:ext uri="{FF2B5EF4-FFF2-40B4-BE49-F238E27FC236}">
                  <a16:creationId xmlns:a16="http://schemas.microsoft.com/office/drawing/2014/main" id="{00000000-0008-0000-0300-00002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70</xdr:row>
          <xdr:rowOff>160020</xdr:rowOff>
        </xdr:from>
        <xdr:to>
          <xdr:col>58</xdr:col>
          <xdr:colOff>182880</xdr:colOff>
          <xdr:row>72</xdr:row>
          <xdr:rowOff>30480</xdr:rowOff>
        </xdr:to>
        <xdr:sp macro="" textlink="">
          <xdr:nvSpPr>
            <xdr:cNvPr id="12072" name="Check Box 1832" hidden="1">
              <a:extLst>
                <a:ext uri="{63B3BB69-23CF-44E3-9099-C40C66FF867C}">
                  <a14:compatExt spid="_x0000_s12072"/>
                </a:ext>
                <a:ext uri="{FF2B5EF4-FFF2-40B4-BE49-F238E27FC236}">
                  <a16:creationId xmlns:a16="http://schemas.microsoft.com/office/drawing/2014/main" id="{00000000-0008-0000-0300-00002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70</xdr:row>
          <xdr:rowOff>160020</xdr:rowOff>
        </xdr:from>
        <xdr:to>
          <xdr:col>65</xdr:col>
          <xdr:colOff>182880</xdr:colOff>
          <xdr:row>72</xdr:row>
          <xdr:rowOff>30480</xdr:rowOff>
        </xdr:to>
        <xdr:sp macro="" textlink="">
          <xdr:nvSpPr>
            <xdr:cNvPr id="12073" name="Check Box 1833" hidden="1">
              <a:extLst>
                <a:ext uri="{63B3BB69-23CF-44E3-9099-C40C66FF867C}">
                  <a14:compatExt spid="_x0000_s12073"/>
                </a:ext>
                <a:ext uri="{FF2B5EF4-FFF2-40B4-BE49-F238E27FC236}">
                  <a16:creationId xmlns:a16="http://schemas.microsoft.com/office/drawing/2014/main" id="{00000000-0008-0000-0300-00002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71</xdr:row>
          <xdr:rowOff>152400</xdr:rowOff>
        </xdr:from>
        <xdr:to>
          <xdr:col>52</xdr:col>
          <xdr:colOff>198120</xdr:colOff>
          <xdr:row>73</xdr:row>
          <xdr:rowOff>30480</xdr:rowOff>
        </xdr:to>
        <xdr:sp macro="" textlink="">
          <xdr:nvSpPr>
            <xdr:cNvPr id="12074" name="Check Box 1834" hidden="1">
              <a:extLst>
                <a:ext uri="{63B3BB69-23CF-44E3-9099-C40C66FF867C}">
                  <a14:compatExt spid="_x0000_s12074"/>
                </a:ext>
                <a:ext uri="{FF2B5EF4-FFF2-40B4-BE49-F238E27FC236}">
                  <a16:creationId xmlns:a16="http://schemas.microsoft.com/office/drawing/2014/main" id="{00000000-0008-0000-0300-00002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71</xdr:row>
          <xdr:rowOff>144780</xdr:rowOff>
        </xdr:from>
        <xdr:to>
          <xdr:col>58</xdr:col>
          <xdr:colOff>175260</xdr:colOff>
          <xdr:row>73</xdr:row>
          <xdr:rowOff>60960</xdr:rowOff>
        </xdr:to>
        <xdr:sp macro="" textlink="">
          <xdr:nvSpPr>
            <xdr:cNvPr id="12075" name="Check Box 1835" hidden="1">
              <a:extLst>
                <a:ext uri="{63B3BB69-23CF-44E3-9099-C40C66FF867C}">
                  <a14:compatExt spid="_x0000_s12075"/>
                </a:ext>
                <a:ext uri="{FF2B5EF4-FFF2-40B4-BE49-F238E27FC236}">
                  <a16:creationId xmlns:a16="http://schemas.microsoft.com/office/drawing/2014/main" id="{00000000-0008-0000-0300-00002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71</xdr:row>
          <xdr:rowOff>152400</xdr:rowOff>
        </xdr:from>
        <xdr:to>
          <xdr:col>65</xdr:col>
          <xdr:colOff>190500</xdr:colOff>
          <xdr:row>73</xdr:row>
          <xdr:rowOff>30480</xdr:rowOff>
        </xdr:to>
        <xdr:sp macro="" textlink="">
          <xdr:nvSpPr>
            <xdr:cNvPr id="12076" name="Check Box 1836" hidden="1">
              <a:extLst>
                <a:ext uri="{63B3BB69-23CF-44E3-9099-C40C66FF867C}">
                  <a14:compatExt spid="_x0000_s12076"/>
                </a:ext>
                <a:ext uri="{FF2B5EF4-FFF2-40B4-BE49-F238E27FC236}">
                  <a16:creationId xmlns:a16="http://schemas.microsoft.com/office/drawing/2014/main" id="{00000000-0008-0000-0300-00002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72</xdr:row>
          <xdr:rowOff>152400</xdr:rowOff>
        </xdr:from>
        <xdr:to>
          <xdr:col>52</xdr:col>
          <xdr:colOff>213360</xdr:colOff>
          <xdr:row>74</xdr:row>
          <xdr:rowOff>22860</xdr:rowOff>
        </xdr:to>
        <xdr:sp macro="" textlink="">
          <xdr:nvSpPr>
            <xdr:cNvPr id="12077" name="Check Box 1837" hidden="1">
              <a:extLst>
                <a:ext uri="{63B3BB69-23CF-44E3-9099-C40C66FF867C}">
                  <a14:compatExt spid="_x0000_s12077"/>
                </a:ext>
                <a:ext uri="{FF2B5EF4-FFF2-40B4-BE49-F238E27FC236}">
                  <a16:creationId xmlns:a16="http://schemas.microsoft.com/office/drawing/2014/main" id="{00000000-0008-0000-0300-00002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198120</xdr:colOff>
          <xdr:row>72</xdr:row>
          <xdr:rowOff>152400</xdr:rowOff>
        </xdr:from>
        <xdr:to>
          <xdr:col>58</xdr:col>
          <xdr:colOff>182880</xdr:colOff>
          <xdr:row>74</xdr:row>
          <xdr:rowOff>22860</xdr:rowOff>
        </xdr:to>
        <xdr:sp macro="" textlink="">
          <xdr:nvSpPr>
            <xdr:cNvPr id="12078" name="Check Box 1838" hidden="1">
              <a:extLst>
                <a:ext uri="{63B3BB69-23CF-44E3-9099-C40C66FF867C}">
                  <a14:compatExt spid="_x0000_s12078"/>
                </a:ext>
                <a:ext uri="{FF2B5EF4-FFF2-40B4-BE49-F238E27FC236}">
                  <a16:creationId xmlns:a16="http://schemas.microsoft.com/office/drawing/2014/main" id="{00000000-0008-0000-0300-00002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198120</xdr:colOff>
          <xdr:row>72</xdr:row>
          <xdr:rowOff>152400</xdr:rowOff>
        </xdr:from>
        <xdr:to>
          <xdr:col>65</xdr:col>
          <xdr:colOff>198120</xdr:colOff>
          <xdr:row>74</xdr:row>
          <xdr:rowOff>30480</xdr:rowOff>
        </xdr:to>
        <xdr:sp macro="" textlink="">
          <xdr:nvSpPr>
            <xdr:cNvPr id="12079" name="Check Box 1839" hidden="1">
              <a:extLst>
                <a:ext uri="{63B3BB69-23CF-44E3-9099-C40C66FF867C}">
                  <a14:compatExt spid="_x0000_s12079"/>
                </a:ext>
                <a:ext uri="{FF2B5EF4-FFF2-40B4-BE49-F238E27FC236}">
                  <a16:creationId xmlns:a16="http://schemas.microsoft.com/office/drawing/2014/main" id="{00000000-0008-0000-0300-00002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72</xdr:row>
          <xdr:rowOff>152400</xdr:rowOff>
        </xdr:from>
        <xdr:to>
          <xdr:col>72</xdr:col>
          <xdr:colOff>190500</xdr:colOff>
          <xdr:row>74</xdr:row>
          <xdr:rowOff>22860</xdr:rowOff>
        </xdr:to>
        <xdr:sp macro="" textlink="">
          <xdr:nvSpPr>
            <xdr:cNvPr id="12080" name="Check Box 1840" hidden="1">
              <a:extLst>
                <a:ext uri="{63B3BB69-23CF-44E3-9099-C40C66FF867C}">
                  <a14:compatExt spid="_x0000_s12080"/>
                </a:ext>
                <a:ext uri="{FF2B5EF4-FFF2-40B4-BE49-F238E27FC236}">
                  <a16:creationId xmlns:a16="http://schemas.microsoft.com/office/drawing/2014/main" id="{00000000-0008-0000-0300-00003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182880</xdr:colOff>
          <xdr:row>2</xdr:row>
          <xdr:rowOff>7620</xdr:rowOff>
        </xdr:from>
        <xdr:to>
          <xdr:col>95</xdr:col>
          <xdr:colOff>190500</xdr:colOff>
          <xdr:row>5</xdr:row>
          <xdr:rowOff>7620</xdr:rowOff>
        </xdr:to>
        <xdr:sp macro="" textlink="">
          <xdr:nvSpPr>
            <xdr:cNvPr id="12083" name="チェック17" hidden="1">
              <a:extLst>
                <a:ext uri="{63B3BB69-23CF-44E3-9099-C40C66FF867C}">
                  <a14:compatExt spid="_x0000_s12083"/>
                </a:ext>
                <a:ext uri="{FF2B5EF4-FFF2-40B4-BE49-F238E27FC236}">
                  <a16:creationId xmlns:a16="http://schemas.microsoft.com/office/drawing/2014/main" id="{00000000-0008-0000-0300-00003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190500</xdr:colOff>
          <xdr:row>2</xdr:row>
          <xdr:rowOff>7620</xdr:rowOff>
        </xdr:from>
        <xdr:to>
          <xdr:col>100</xdr:col>
          <xdr:colOff>175260</xdr:colOff>
          <xdr:row>5</xdr:row>
          <xdr:rowOff>7620</xdr:rowOff>
        </xdr:to>
        <xdr:sp macro="" textlink="">
          <xdr:nvSpPr>
            <xdr:cNvPr id="12084" name="チェック18" hidden="1">
              <a:extLst>
                <a:ext uri="{63B3BB69-23CF-44E3-9099-C40C66FF867C}">
                  <a14:compatExt spid="_x0000_s12084"/>
                </a:ext>
                <a:ext uri="{FF2B5EF4-FFF2-40B4-BE49-F238E27FC236}">
                  <a16:creationId xmlns:a16="http://schemas.microsoft.com/office/drawing/2014/main" id="{00000000-0008-0000-0300-00003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xdr:row>
          <xdr:rowOff>22860</xdr:rowOff>
        </xdr:from>
        <xdr:to>
          <xdr:col>105</xdr:col>
          <xdr:colOff>160020</xdr:colOff>
          <xdr:row>5</xdr:row>
          <xdr:rowOff>7620</xdr:rowOff>
        </xdr:to>
        <xdr:sp macro="" textlink="">
          <xdr:nvSpPr>
            <xdr:cNvPr id="12085" name="チェック19" hidden="1">
              <a:extLst>
                <a:ext uri="{63B3BB69-23CF-44E3-9099-C40C66FF867C}">
                  <a14:compatExt spid="_x0000_s12085"/>
                </a:ext>
                <a:ext uri="{FF2B5EF4-FFF2-40B4-BE49-F238E27FC236}">
                  <a16:creationId xmlns:a16="http://schemas.microsoft.com/office/drawing/2014/main" id="{00000000-0008-0000-0300-00003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182880</xdr:colOff>
          <xdr:row>2</xdr:row>
          <xdr:rowOff>22860</xdr:rowOff>
        </xdr:from>
        <xdr:to>
          <xdr:col>110</xdr:col>
          <xdr:colOff>175260</xdr:colOff>
          <xdr:row>5</xdr:row>
          <xdr:rowOff>7620</xdr:rowOff>
        </xdr:to>
        <xdr:sp macro="" textlink="">
          <xdr:nvSpPr>
            <xdr:cNvPr id="12086" name="チェック20" hidden="1">
              <a:extLst>
                <a:ext uri="{63B3BB69-23CF-44E3-9099-C40C66FF867C}">
                  <a14:compatExt spid="_x0000_s12086"/>
                </a:ext>
                <a:ext uri="{FF2B5EF4-FFF2-40B4-BE49-F238E27FC236}">
                  <a16:creationId xmlns:a16="http://schemas.microsoft.com/office/drawing/2014/main" id="{00000000-0008-0000-0300-00003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12</xdr:row>
          <xdr:rowOff>160020</xdr:rowOff>
        </xdr:from>
        <xdr:to>
          <xdr:col>96</xdr:col>
          <xdr:colOff>213360</xdr:colOff>
          <xdr:row>14</xdr:row>
          <xdr:rowOff>30480</xdr:rowOff>
        </xdr:to>
        <xdr:sp macro="" textlink="">
          <xdr:nvSpPr>
            <xdr:cNvPr id="12087" name="チェック21" hidden="1">
              <a:extLst>
                <a:ext uri="{63B3BB69-23CF-44E3-9099-C40C66FF867C}">
                  <a14:compatExt spid="_x0000_s12087"/>
                </a:ext>
                <a:ext uri="{FF2B5EF4-FFF2-40B4-BE49-F238E27FC236}">
                  <a16:creationId xmlns:a16="http://schemas.microsoft.com/office/drawing/2014/main" id="{00000000-0008-0000-0300-00003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14</xdr:row>
          <xdr:rowOff>30480</xdr:rowOff>
        </xdr:from>
        <xdr:to>
          <xdr:col>96</xdr:col>
          <xdr:colOff>198120</xdr:colOff>
          <xdr:row>14</xdr:row>
          <xdr:rowOff>274320</xdr:rowOff>
        </xdr:to>
        <xdr:sp macro="" textlink="">
          <xdr:nvSpPr>
            <xdr:cNvPr id="12088" name="チェック22" hidden="1">
              <a:extLst>
                <a:ext uri="{63B3BB69-23CF-44E3-9099-C40C66FF867C}">
                  <a14:compatExt spid="_x0000_s12088"/>
                </a:ext>
                <a:ext uri="{FF2B5EF4-FFF2-40B4-BE49-F238E27FC236}">
                  <a16:creationId xmlns:a16="http://schemas.microsoft.com/office/drawing/2014/main" id="{00000000-0008-0000-0300-00003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14</xdr:row>
          <xdr:rowOff>365760</xdr:rowOff>
        </xdr:from>
        <xdr:to>
          <xdr:col>96</xdr:col>
          <xdr:colOff>213360</xdr:colOff>
          <xdr:row>16</xdr:row>
          <xdr:rowOff>45720</xdr:rowOff>
        </xdr:to>
        <xdr:sp macro="" textlink="">
          <xdr:nvSpPr>
            <xdr:cNvPr id="12089" name="チェック23" hidden="1">
              <a:extLst>
                <a:ext uri="{63B3BB69-23CF-44E3-9099-C40C66FF867C}">
                  <a14:compatExt spid="_x0000_s12089"/>
                </a:ext>
                <a:ext uri="{FF2B5EF4-FFF2-40B4-BE49-F238E27FC236}">
                  <a16:creationId xmlns:a16="http://schemas.microsoft.com/office/drawing/2014/main" id="{00000000-0008-0000-0300-00003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15</xdr:row>
          <xdr:rowOff>160020</xdr:rowOff>
        </xdr:from>
        <xdr:to>
          <xdr:col>96</xdr:col>
          <xdr:colOff>213360</xdr:colOff>
          <xdr:row>17</xdr:row>
          <xdr:rowOff>30480</xdr:rowOff>
        </xdr:to>
        <xdr:sp macro="" textlink="">
          <xdr:nvSpPr>
            <xdr:cNvPr id="12090" name="チェック24" hidden="1">
              <a:extLst>
                <a:ext uri="{63B3BB69-23CF-44E3-9099-C40C66FF867C}">
                  <a14:compatExt spid="_x0000_s12090"/>
                </a:ext>
                <a:ext uri="{FF2B5EF4-FFF2-40B4-BE49-F238E27FC236}">
                  <a16:creationId xmlns:a16="http://schemas.microsoft.com/office/drawing/2014/main" id="{00000000-0008-0000-0300-00003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16</xdr:row>
          <xdr:rowOff>175260</xdr:rowOff>
        </xdr:from>
        <xdr:to>
          <xdr:col>96</xdr:col>
          <xdr:colOff>198120</xdr:colOff>
          <xdr:row>18</xdr:row>
          <xdr:rowOff>38100</xdr:rowOff>
        </xdr:to>
        <xdr:sp macro="" textlink="">
          <xdr:nvSpPr>
            <xdr:cNvPr id="12091" name="チェック25" hidden="1">
              <a:extLst>
                <a:ext uri="{63B3BB69-23CF-44E3-9099-C40C66FF867C}">
                  <a14:compatExt spid="_x0000_s12091"/>
                </a:ext>
                <a:ext uri="{FF2B5EF4-FFF2-40B4-BE49-F238E27FC236}">
                  <a16:creationId xmlns:a16="http://schemas.microsoft.com/office/drawing/2014/main" id="{00000000-0008-0000-0300-00003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17</xdr:row>
          <xdr:rowOff>175260</xdr:rowOff>
        </xdr:from>
        <xdr:to>
          <xdr:col>96</xdr:col>
          <xdr:colOff>182880</xdr:colOff>
          <xdr:row>19</xdr:row>
          <xdr:rowOff>38100</xdr:rowOff>
        </xdr:to>
        <xdr:sp macro="" textlink="">
          <xdr:nvSpPr>
            <xdr:cNvPr id="12092" name="チェック26" hidden="1">
              <a:extLst>
                <a:ext uri="{63B3BB69-23CF-44E3-9099-C40C66FF867C}">
                  <a14:compatExt spid="_x0000_s12092"/>
                </a:ext>
                <a:ext uri="{FF2B5EF4-FFF2-40B4-BE49-F238E27FC236}">
                  <a16:creationId xmlns:a16="http://schemas.microsoft.com/office/drawing/2014/main" id="{00000000-0008-0000-0300-00003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18</xdr:row>
          <xdr:rowOff>175260</xdr:rowOff>
        </xdr:from>
        <xdr:to>
          <xdr:col>97</xdr:col>
          <xdr:colOff>0</xdr:colOff>
          <xdr:row>20</xdr:row>
          <xdr:rowOff>38100</xdr:rowOff>
        </xdr:to>
        <xdr:sp macro="" textlink="">
          <xdr:nvSpPr>
            <xdr:cNvPr id="12093" name="チェック27" hidden="1">
              <a:extLst>
                <a:ext uri="{63B3BB69-23CF-44E3-9099-C40C66FF867C}">
                  <a14:compatExt spid="_x0000_s12093"/>
                </a:ext>
                <a:ext uri="{FF2B5EF4-FFF2-40B4-BE49-F238E27FC236}">
                  <a16:creationId xmlns:a16="http://schemas.microsoft.com/office/drawing/2014/main" id="{00000000-0008-0000-0300-00003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19</xdr:row>
          <xdr:rowOff>175260</xdr:rowOff>
        </xdr:from>
        <xdr:to>
          <xdr:col>96</xdr:col>
          <xdr:colOff>190500</xdr:colOff>
          <xdr:row>21</xdr:row>
          <xdr:rowOff>38100</xdr:rowOff>
        </xdr:to>
        <xdr:sp macro="" textlink="">
          <xdr:nvSpPr>
            <xdr:cNvPr id="12094" name="チェック28" hidden="1">
              <a:extLst>
                <a:ext uri="{63B3BB69-23CF-44E3-9099-C40C66FF867C}">
                  <a14:compatExt spid="_x0000_s12094"/>
                </a:ext>
                <a:ext uri="{FF2B5EF4-FFF2-40B4-BE49-F238E27FC236}">
                  <a16:creationId xmlns:a16="http://schemas.microsoft.com/office/drawing/2014/main" id="{00000000-0008-0000-0300-00003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20</xdr:row>
          <xdr:rowOff>175260</xdr:rowOff>
        </xdr:from>
        <xdr:to>
          <xdr:col>96</xdr:col>
          <xdr:colOff>213360</xdr:colOff>
          <xdr:row>22</xdr:row>
          <xdr:rowOff>38100</xdr:rowOff>
        </xdr:to>
        <xdr:sp macro="" textlink="">
          <xdr:nvSpPr>
            <xdr:cNvPr id="12095" name="チェック29" hidden="1">
              <a:extLst>
                <a:ext uri="{63B3BB69-23CF-44E3-9099-C40C66FF867C}">
                  <a14:compatExt spid="_x0000_s12095"/>
                </a:ext>
                <a:ext uri="{FF2B5EF4-FFF2-40B4-BE49-F238E27FC236}">
                  <a16:creationId xmlns:a16="http://schemas.microsoft.com/office/drawing/2014/main" id="{00000000-0008-0000-0300-00003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21</xdr:row>
          <xdr:rowOff>160020</xdr:rowOff>
        </xdr:from>
        <xdr:to>
          <xdr:col>96</xdr:col>
          <xdr:colOff>213360</xdr:colOff>
          <xdr:row>23</xdr:row>
          <xdr:rowOff>30480</xdr:rowOff>
        </xdr:to>
        <xdr:sp macro="" textlink="">
          <xdr:nvSpPr>
            <xdr:cNvPr id="12096" name="チェック30" hidden="1">
              <a:extLst>
                <a:ext uri="{63B3BB69-23CF-44E3-9099-C40C66FF867C}">
                  <a14:compatExt spid="_x0000_s12096"/>
                </a:ext>
                <a:ext uri="{FF2B5EF4-FFF2-40B4-BE49-F238E27FC236}">
                  <a16:creationId xmlns:a16="http://schemas.microsoft.com/office/drawing/2014/main" id="{00000000-0008-0000-0300-00004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22</xdr:row>
          <xdr:rowOff>160020</xdr:rowOff>
        </xdr:from>
        <xdr:to>
          <xdr:col>96</xdr:col>
          <xdr:colOff>213360</xdr:colOff>
          <xdr:row>24</xdr:row>
          <xdr:rowOff>30480</xdr:rowOff>
        </xdr:to>
        <xdr:sp macro="" textlink="">
          <xdr:nvSpPr>
            <xdr:cNvPr id="12097" name="チェック31" hidden="1">
              <a:extLst>
                <a:ext uri="{63B3BB69-23CF-44E3-9099-C40C66FF867C}">
                  <a14:compatExt spid="_x0000_s12097"/>
                </a:ext>
                <a:ext uri="{FF2B5EF4-FFF2-40B4-BE49-F238E27FC236}">
                  <a16:creationId xmlns:a16="http://schemas.microsoft.com/office/drawing/2014/main" id="{00000000-0008-0000-0300-00004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23</xdr:row>
          <xdr:rowOff>160020</xdr:rowOff>
        </xdr:from>
        <xdr:to>
          <xdr:col>96</xdr:col>
          <xdr:colOff>213360</xdr:colOff>
          <xdr:row>25</xdr:row>
          <xdr:rowOff>30480</xdr:rowOff>
        </xdr:to>
        <xdr:sp macro="" textlink="">
          <xdr:nvSpPr>
            <xdr:cNvPr id="12098" name="チェック32" hidden="1">
              <a:extLst>
                <a:ext uri="{63B3BB69-23CF-44E3-9099-C40C66FF867C}">
                  <a14:compatExt spid="_x0000_s12098"/>
                </a:ext>
                <a:ext uri="{FF2B5EF4-FFF2-40B4-BE49-F238E27FC236}">
                  <a16:creationId xmlns:a16="http://schemas.microsoft.com/office/drawing/2014/main" id="{00000000-0008-0000-0300-00004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24</xdr:row>
          <xdr:rowOff>160020</xdr:rowOff>
        </xdr:from>
        <xdr:to>
          <xdr:col>96</xdr:col>
          <xdr:colOff>198120</xdr:colOff>
          <xdr:row>26</xdr:row>
          <xdr:rowOff>30480</xdr:rowOff>
        </xdr:to>
        <xdr:sp macro="" textlink="">
          <xdr:nvSpPr>
            <xdr:cNvPr id="12099" name="チェック33" hidden="1">
              <a:extLst>
                <a:ext uri="{63B3BB69-23CF-44E3-9099-C40C66FF867C}">
                  <a14:compatExt spid="_x0000_s12099"/>
                </a:ext>
                <a:ext uri="{FF2B5EF4-FFF2-40B4-BE49-F238E27FC236}">
                  <a16:creationId xmlns:a16="http://schemas.microsoft.com/office/drawing/2014/main" id="{00000000-0008-0000-0300-00004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25</xdr:row>
          <xdr:rowOff>160020</xdr:rowOff>
        </xdr:from>
        <xdr:to>
          <xdr:col>96</xdr:col>
          <xdr:colOff>213360</xdr:colOff>
          <xdr:row>27</xdr:row>
          <xdr:rowOff>30480</xdr:rowOff>
        </xdr:to>
        <xdr:sp macro="" textlink="">
          <xdr:nvSpPr>
            <xdr:cNvPr id="12100" name="チェック34" hidden="1">
              <a:extLst>
                <a:ext uri="{63B3BB69-23CF-44E3-9099-C40C66FF867C}">
                  <a14:compatExt spid="_x0000_s12100"/>
                </a:ext>
                <a:ext uri="{FF2B5EF4-FFF2-40B4-BE49-F238E27FC236}">
                  <a16:creationId xmlns:a16="http://schemas.microsoft.com/office/drawing/2014/main" id="{00000000-0008-0000-0300-00004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12</xdr:row>
          <xdr:rowOff>160020</xdr:rowOff>
        </xdr:from>
        <xdr:to>
          <xdr:col>105</xdr:col>
          <xdr:colOff>190500</xdr:colOff>
          <xdr:row>14</xdr:row>
          <xdr:rowOff>30480</xdr:rowOff>
        </xdr:to>
        <xdr:sp macro="" textlink="">
          <xdr:nvSpPr>
            <xdr:cNvPr id="12101" name="チェック35" hidden="1">
              <a:extLst>
                <a:ext uri="{63B3BB69-23CF-44E3-9099-C40C66FF867C}">
                  <a14:compatExt spid="_x0000_s12101"/>
                </a:ext>
                <a:ext uri="{FF2B5EF4-FFF2-40B4-BE49-F238E27FC236}">
                  <a16:creationId xmlns:a16="http://schemas.microsoft.com/office/drawing/2014/main" id="{00000000-0008-0000-0300-00004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13</xdr:row>
          <xdr:rowOff>182880</xdr:rowOff>
        </xdr:from>
        <xdr:to>
          <xdr:col>105</xdr:col>
          <xdr:colOff>182880</xdr:colOff>
          <xdr:row>14</xdr:row>
          <xdr:rowOff>251460</xdr:rowOff>
        </xdr:to>
        <xdr:sp macro="" textlink="">
          <xdr:nvSpPr>
            <xdr:cNvPr id="12102" name="チェック36" hidden="1">
              <a:extLst>
                <a:ext uri="{63B3BB69-23CF-44E3-9099-C40C66FF867C}">
                  <a14:compatExt spid="_x0000_s12102"/>
                </a:ext>
                <a:ext uri="{FF2B5EF4-FFF2-40B4-BE49-F238E27FC236}">
                  <a16:creationId xmlns:a16="http://schemas.microsoft.com/office/drawing/2014/main" id="{00000000-0008-0000-0300-00004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14</xdr:row>
          <xdr:rowOff>373380</xdr:rowOff>
        </xdr:from>
        <xdr:to>
          <xdr:col>105</xdr:col>
          <xdr:colOff>198120</xdr:colOff>
          <xdr:row>16</xdr:row>
          <xdr:rowOff>45720</xdr:rowOff>
        </xdr:to>
        <xdr:sp macro="" textlink="">
          <xdr:nvSpPr>
            <xdr:cNvPr id="12103" name="チェック37" hidden="1">
              <a:extLst>
                <a:ext uri="{63B3BB69-23CF-44E3-9099-C40C66FF867C}">
                  <a14:compatExt spid="_x0000_s12103"/>
                </a:ext>
                <a:ext uri="{FF2B5EF4-FFF2-40B4-BE49-F238E27FC236}">
                  <a16:creationId xmlns:a16="http://schemas.microsoft.com/office/drawing/2014/main" id="{00000000-0008-0000-0300-00004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15</xdr:row>
          <xdr:rowOff>160020</xdr:rowOff>
        </xdr:from>
        <xdr:to>
          <xdr:col>105</xdr:col>
          <xdr:colOff>182880</xdr:colOff>
          <xdr:row>17</xdr:row>
          <xdr:rowOff>30480</xdr:rowOff>
        </xdr:to>
        <xdr:sp macro="" textlink="">
          <xdr:nvSpPr>
            <xdr:cNvPr id="12104" name="チェック38" hidden="1">
              <a:extLst>
                <a:ext uri="{63B3BB69-23CF-44E3-9099-C40C66FF867C}">
                  <a14:compatExt spid="_x0000_s12104"/>
                </a:ext>
                <a:ext uri="{FF2B5EF4-FFF2-40B4-BE49-F238E27FC236}">
                  <a16:creationId xmlns:a16="http://schemas.microsoft.com/office/drawing/2014/main" id="{00000000-0008-0000-0300-00004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16</xdr:row>
          <xdr:rowOff>160020</xdr:rowOff>
        </xdr:from>
        <xdr:to>
          <xdr:col>105</xdr:col>
          <xdr:colOff>160020</xdr:colOff>
          <xdr:row>18</xdr:row>
          <xdr:rowOff>30480</xdr:rowOff>
        </xdr:to>
        <xdr:sp macro="" textlink="">
          <xdr:nvSpPr>
            <xdr:cNvPr id="12105" name="チェック39" hidden="1">
              <a:extLst>
                <a:ext uri="{63B3BB69-23CF-44E3-9099-C40C66FF867C}">
                  <a14:compatExt spid="_x0000_s12105"/>
                </a:ext>
                <a:ext uri="{FF2B5EF4-FFF2-40B4-BE49-F238E27FC236}">
                  <a16:creationId xmlns:a16="http://schemas.microsoft.com/office/drawing/2014/main" id="{00000000-0008-0000-0300-00004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17</xdr:row>
          <xdr:rowOff>152400</xdr:rowOff>
        </xdr:from>
        <xdr:to>
          <xdr:col>105</xdr:col>
          <xdr:colOff>198120</xdr:colOff>
          <xdr:row>19</xdr:row>
          <xdr:rowOff>30480</xdr:rowOff>
        </xdr:to>
        <xdr:sp macro="" textlink="">
          <xdr:nvSpPr>
            <xdr:cNvPr id="12106" name="チェック40" hidden="1">
              <a:extLst>
                <a:ext uri="{63B3BB69-23CF-44E3-9099-C40C66FF867C}">
                  <a14:compatExt spid="_x0000_s12106"/>
                </a:ext>
                <a:ext uri="{FF2B5EF4-FFF2-40B4-BE49-F238E27FC236}">
                  <a16:creationId xmlns:a16="http://schemas.microsoft.com/office/drawing/2014/main" id="{00000000-0008-0000-0300-00004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18</xdr:row>
          <xdr:rowOff>160020</xdr:rowOff>
        </xdr:from>
        <xdr:to>
          <xdr:col>105</xdr:col>
          <xdr:colOff>182880</xdr:colOff>
          <xdr:row>20</xdr:row>
          <xdr:rowOff>30480</xdr:rowOff>
        </xdr:to>
        <xdr:sp macro="" textlink="">
          <xdr:nvSpPr>
            <xdr:cNvPr id="12107" name="チェック41" hidden="1">
              <a:extLst>
                <a:ext uri="{63B3BB69-23CF-44E3-9099-C40C66FF867C}">
                  <a14:compatExt spid="_x0000_s12107"/>
                </a:ext>
                <a:ext uri="{FF2B5EF4-FFF2-40B4-BE49-F238E27FC236}">
                  <a16:creationId xmlns:a16="http://schemas.microsoft.com/office/drawing/2014/main" id="{00000000-0008-0000-0300-00004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19</xdr:row>
          <xdr:rowOff>160020</xdr:rowOff>
        </xdr:from>
        <xdr:to>
          <xdr:col>105</xdr:col>
          <xdr:colOff>160020</xdr:colOff>
          <xdr:row>21</xdr:row>
          <xdr:rowOff>30480</xdr:rowOff>
        </xdr:to>
        <xdr:sp macro="" textlink="">
          <xdr:nvSpPr>
            <xdr:cNvPr id="12108" name="チェック42" hidden="1">
              <a:extLst>
                <a:ext uri="{63B3BB69-23CF-44E3-9099-C40C66FF867C}">
                  <a14:compatExt spid="_x0000_s12108"/>
                </a:ext>
                <a:ext uri="{FF2B5EF4-FFF2-40B4-BE49-F238E27FC236}">
                  <a16:creationId xmlns:a16="http://schemas.microsoft.com/office/drawing/2014/main" id="{00000000-0008-0000-0300-00004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20</xdr:row>
          <xdr:rowOff>175260</xdr:rowOff>
        </xdr:from>
        <xdr:to>
          <xdr:col>105</xdr:col>
          <xdr:colOff>198120</xdr:colOff>
          <xdr:row>22</xdr:row>
          <xdr:rowOff>38100</xdr:rowOff>
        </xdr:to>
        <xdr:sp macro="" textlink="">
          <xdr:nvSpPr>
            <xdr:cNvPr id="12109" name="チェック43" hidden="1">
              <a:extLst>
                <a:ext uri="{63B3BB69-23CF-44E3-9099-C40C66FF867C}">
                  <a14:compatExt spid="_x0000_s12109"/>
                </a:ext>
                <a:ext uri="{FF2B5EF4-FFF2-40B4-BE49-F238E27FC236}">
                  <a16:creationId xmlns:a16="http://schemas.microsoft.com/office/drawing/2014/main" id="{00000000-0008-0000-0300-00004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21</xdr:row>
          <xdr:rowOff>160020</xdr:rowOff>
        </xdr:from>
        <xdr:to>
          <xdr:col>105</xdr:col>
          <xdr:colOff>198120</xdr:colOff>
          <xdr:row>23</xdr:row>
          <xdr:rowOff>30480</xdr:rowOff>
        </xdr:to>
        <xdr:sp macro="" textlink="">
          <xdr:nvSpPr>
            <xdr:cNvPr id="12110" name="チェック44" hidden="1">
              <a:extLst>
                <a:ext uri="{63B3BB69-23CF-44E3-9099-C40C66FF867C}">
                  <a14:compatExt spid="_x0000_s12110"/>
                </a:ext>
                <a:ext uri="{FF2B5EF4-FFF2-40B4-BE49-F238E27FC236}">
                  <a16:creationId xmlns:a16="http://schemas.microsoft.com/office/drawing/2014/main" id="{00000000-0008-0000-0300-00004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22</xdr:row>
          <xdr:rowOff>160020</xdr:rowOff>
        </xdr:from>
        <xdr:to>
          <xdr:col>105</xdr:col>
          <xdr:colOff>190500</xdr:colOff>
          <xdr:row>24</xdr:row>
          <xdr:rowOff>30480</xdr:rowOff>
        </xdr:to>
        <xdr:sp macro="" textlink="">
          <xdr:nvSpPr>
            <xdr:cNvPr id="12111" name="チェック45" hidden="1">
              <a:extLst>
                <a:ext uri="{63B3BB69-23CF-44E3-9099-C40C66FF867C}">
                  <a14:compatExt spid="_x0000_s12111"/>
                </a:ext>
                <a:ext uri="{FF2B5EF4-FFF2-40B4-BE49-F238E27FC236}">
                  <a16:creationId xmlns:a16="http://schemas.microsoft.com/office/drawing/2014/main" id="{00000000-0008-0000-0300-00004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23</xdr:row>
          <xdr:rowOff>152400</xdr:rowOff>
        </xdr:from>
        <xdr:to>
          <xdr:col>105</xdr:col>
          <xdr:colOff>190500</xdr:colOff>
          <xdr:row>25</xdr:row>
          <xdr:rowOff>30480</xdr:rowOff>
        </xdr:to>
        <xdr:sp macro="" textlink="">
          <xdr:nvSpPr>
            <xdr:cNvPr id="12112" name="チェック46" hidden="1">
              <a:extLst>
                <a:ext uri="{63B3BB69-23CF-44E3-9099-C40C66FF867C}">
                  <a14:compatExt spid="_x0000_s12112"/>
                </a:ext>
                <a:ext uri="{FF2B5EF4-FFF2-40B4-BE49-F238E27FC236}">
                  <a16:creationId xmlns:a16="http://schemas.microsoft.com/office/drawing/2014/main" id="{00000000-0008-0000-0300-00005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24</xdr:row>
          <xdr:rowOff>160020</xdr:rowOff>
        </xdr:from>
        <xdr:to>
          <xdr:col>105</xdr:col>
          <xdr:colOff>190500</xdr:colOff>
          <xdr:row>26</xdr:row>
          <xdr:rowOff>30480</xdr:rowOff>
        </xdr:to>
        <xdr:sp macro="" textlink="">
          <xdr:nvSpPr>
            <xdr:cNvPr id="12113" name="チェック47" hidden="1">
              <a:extLst>
                <a:ext uri="{63B3BB69-23CF-44E3-9099-C40C66FF867C}">
                  <a14:compatExt spid="_x0000_s12113"/>
                </a:ext>
                <a:ext uri="{FF2B5EF4-FFF2-40B4-BE49-F238E27FC236}">
                  <a16:creationId xmlns:a16="http://schemas.microsoft.com/office/drawing/2014/main" id="{00000000-0008-0000-0300-00005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25</xdr:row>
          <xdr:rowOff>160020</xdr:rowOff>
        </xdr:from>
        <xdr:to>
          <xdr:col>105</xdr:col>
          <xdr:colOff>190500</xdr:colOff>
          <xdr:row>27</xdr:row>
          <xdr:rowOff>30480</xdr:rowOff>
        </xdr:to>
        <xdr:sp macro="" textlink="">
          <xdr:nvSpPr>
            <xdr:cNvPr id="12114" name="チェック48" hidden="1">
              <a:extLst>
                <a:ext uri="{63B3BB69-23CF-44E3-9099-C40C66FF867C}">
                  <a14:compatExt spid="_x0000_s12114"/>
                </a:ext>
                <a:ext uri="{FF2B5EF4-FFF2-40B4-BE49-F238E27FC236}">
                  <a16:creationId xmlns:a16="http://schemas.microsoft.com/office/drawing/2014/main" id="{00000000-0008-0000-0300-00005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12</xdr:row>
          <xdr:rowOff>160020</xdr:rowOff>
        </xdr:from>
        <xdr:to>
          <xdr:col>114</xdr:col>
          <xdr:colOff>190500</xdr:colOff>
          <xdr:row>14</xdr:row>
          <xdr:rowOff>30480</xdr:rowOff>
        </xdr:to>
        <xdr:sp macro="" textlink="">
          <xdr:nvSpPr>
            <xdr:cNvPr id="12115" name="チェック49" hidden="1">
              <a:extLst>
                <a:ext uri="{63B3BB69-23CF-44E3-9099-C40C66FF867C}">
                  <a14:compatExt spid="_x0000_s12115"/>
                </a:ext>
                <a:ext uri="{FF2B5EF4-FFF2-40B4-BE49-F238E27FC236}">
                  <a16:creationId xmlns:a16="http://schemas.microsoft.com/office/drawing/2014/main" id="{00000000-0008-0000-0300-00005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13</xdr:row>
          <xdr:rowOff>182880</xdr:rowOff>
        </xdr:from>
        <xdr:to>
          <xdr:col>114</xdr:col>
          <xdr:colOff>152400</xdr:colOff>
          <xdr:row>14</xdr:row>
          <xdr:rowOff>251460</xdr:rowOff>
        </xdr:to>
        <xdr:sp macro="" textlink="">
          <xdr:nvSpPr>
            <xdr:cNvPr id="12116" name="チェック50" hidden="1">
              <a:extLst>
                <a:ext uri="{63B3BB69-23CF-44E3-9099-C40C66FF867C}">
                  <a14:compatExt spid="_x0000_s12116"/>
                </a:ext>
                <a:ext uri="{FF2B5EF4-FFF2-40B4-BE49-F238E27FC236}">
                  <a16:creationId xmlns:a16="http://schemas.microsoft.com/office/drawing/2014/main" id="{00000000-0008-0000-0300-00005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14</xdr:row>
          <xdr:rowOff>373380</xdr:rowOff>
        </xdr:from>
        <xdr:to>
          <xdr:col>114</xdr:col>
          <xdr:colOff>190500</xdr:colOff>
          <xdr:row>16</xdr:row>
          <xdr:rowOff>45720</xdr:rowOff>
        </xdr:to>
        <xdr:sp macro="" textlink="">
          <xdr:nvSpPr>
            <xdr:cNvPr id="12117" name="チェック51" hidden="1">
              <a:extLst>
                <a:ext uri="{63B3BB69-23CF-44E3-9099-C40C66FF867C}">
                  <a14:compatExt spid="_x0000_s12117"/>
                </a:ext>
                <a:ext uri="{FF2B5EF4-FFF2-40B4-BE49-F238E27FC236}">
                  <a16:creationId xmlns:a16="http://schemas.microsoft.com/office/drawing/2014/main" id="{00000000-0008-0000-0300-00005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15</xdr:row>
          <xdr:rowOff>160020</xdr:rowOff>
        </xdr:from>
        <xdr:to>
          <xdr:col>114</xdr:col>
          <xdr:colOff>182880</xdr:colOff>
          <xdr:row>17</xdr:row>
          <xdr:rowOff>30480</xdr:rowOff>
        </xdr:to>
        <xdr:sp macro="" textlink="">
          <xdr:nvSpPr>
            <xdr:cNvPr id="12118" name="チェック52" hidden="1">
              <a:extLst>
                <a:ext uri="{63B3BB69-23CF-44E3-9099-C40C66FF867C}">
                  <a14:compatExt spid="_x0000_s12118"/>
                </a:ext>
                <a:ext uri="{FF2B5EF4-FFF2-40B4-BE49-F238E27FC236}">
                  <a16:creationId xmlns:a16="http://schemas.microsoft.com/office/drawing/2014/main" id="{00000000-0008-0000-0300-00005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16</xdr:row>
          <xdr:rowOff>175260</xdr:rowOff>
        </xdr:from>
        <xdr:to>
          <xdr:col>114</xdr:col>
          <xdr:colOff>198120</xdr:colOff>
          <xdr:row>18</xdr:row>
          <xdr:rowOff>38100</xdr:rowOff>
        </xdr:to>
        <xdr:sp macro="" textlink="">
          <xdr:nvSpPr>
            <xdr:cNvPr id="12119" name="チェック53" hidden="1">
              <a:extLst>
                <a:ext uri="{63B3BB69-23CF-44E3-9099-C40C66FF867C}">
                  <a14:compatExt spid="_x0000_s12119"/>
                </a:ext>
                <a:ext uri="{FF2B5EF4-FFF2-40B4-BE49-F238E27FC236}">
                  <a16:creationId xmlns:a16="http://schemas.microsoft.com/office/drawing/2014/main" id="{00000000-0008-0000-0300-00005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17</xdr:row>
          <xdr:rowOff>152400</xdr:rowOff>
        </xdr:from>
        <xdr:to>
          <xdr:col>114</xdr:col>
          <xdr:colOff>213360</xdr:colOff>
          <xdr:row>19</xdr:row>
          <xdr:rowOff>30480</xdr:rowOff>
        </xdr:to>
        <xdr:sp macro="" textlink="">
          <xdr:nvSpPr>
            <xdr:cNvPr id="12120" name="チェック54" hidden="1">
              <a:extLst>
                <a:ext uri="{63B3BB69-23CF-44E3-9099-C40C66FF867C}">
                  <a14:compatExt spid="_x0000_s12120"/>
                </a:ext>
                <a:ext uri="{FF2B5EF4-FFF2-40B4-BE49-F238E27FC236}">
                  <a16:creationId xmlns:a16="http://schemas.microsoft.com/office/drawing/2014/main" id="{00000000-0008-0000-0300-00005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18</xdr:row>
          <xdr:rowOff>152400</xdr:rowOff>
        </xdr:from>
        <xdr:to>
          <xdr:col>114</xdr:col>
          <xdr:colOff>198120</xdr:colOff>
          <xdr:row>20</xdr:row>
          <xdr:rowOff>30480</xdr:rowOff>
        </xdr:to>
        <xdr:sp macro="" textlink="">
          <xdr:nvSpPr>
            <xdr:cNvPr id="12121" name="チェック55" hidden="1">
              <a:extLst>
                <a:ext uri="{63B3BB69-23CF-44E3-9099-C40C66FF867C}">
                  <a14:compatExt spid="_x0000_s12121"/>
                </a:ext>
                <a:ext uri="{FF2B5EF4-FFF2-40B4-BE49-F238E27FC236}">
                  <a16:creationId xmlns:a16="http://schemas.microsoft.com/office/drawing/2014/main" id="{00000000-0008-0000-0300-00005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19</xdr:row>
          <xdr:rowOff>152400</xdr:rowOff>
        </xdr:from>
        <xdr:to>
          <xdr:col>114</xdr:col>
          <xdr:colOff>190500</xdr:colOff>
          <xdr:row>21</xdr:row>
          <xdr:rowOff>30480</xdr:rowOff>
        </xdr:to>
        <xdr:sp macro="" textlink="">
          <xdr:nvSpPr>
            <xdr:cNvPr id="12122" name="チェック56" hidden="1">
              <a:extLst>
                <a:ext uri="{63B3BB69-23CF-44E3-9099-C40C66FF867C}">
                  <a14:compatExt spid="_x0000_s12122"/>
                </a:ext>
                <a:ext uri="{FF2B5EF4-FFF2-40B4-BE49-F238E27FC236}">
                  <a16:creationId xmlns:a16="http://schemas.microsoft.com/office/drawing/2014/main" id="{00000000-0008-0000-0300-00005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20</xdr:row>
          <xdr:rowOff>152400</xdr:rowOff>
        </xdr:from>
        <xdr:to>
          <xdr:col>115</xdr:col>
          <xdr:colOff>0</xdr:colOff>
          <xdr:row>22</xdr:row>
          <xdr:rowOff>30480</xdr:rowOff>
        </xdr:to>
        <xdr:sp macro="" textlink="">
          <xdr:nvSpPr>
            <xdr:cNvPr id="12123" name="チェック57" hidden="1">
              <a:extLst>
                <a:ext uri="{63B3BB69-23CF-44E3-9099-C40C66FF867C}">
                  <a14:compatExt spid="_x0000_s12123"/>
                </a:ext>
                <a:ext uri="{FF2B5EF4-FFF2-40B4-BE49-F238E27FC236}">
                  <a16:creationId xmlns:a16="http://schemas.microsoft.com/office/drawing/2014/main" id="{00000000-0008-0000-0300-00005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21</xdr:row>
          <xdr:rowOff>152400</xdr:rowOff>
        </xdr:from>
        <xdr:to>
          <xdr:col>114</xdr:col>
          <xdr:colOff>175260</xdr:colOff>
          <xdr:row>23</xdr:row>
          <xdr:rowOff>30480</xdr:rowOff>
        </xdr:to>
        <xdr:sp macro="" textlink="">
          <xdr:nvSpPr>
            <xdr:cNvPr id="12124" name="チェック58" hidden="1">
              <a:extLst>
                <a:ext uri="{63B3BB69-23CF-44E3-9099-C40C66FF867C}">
                  <a14:compatExt spid="_x0000_s12124"/>
                </a:ext>
                <a:ext uri="{FF2B5EF4-FFF2-40B4-BE49-F238E27FC236}">
                  <a16:creationId xmlns:a16="http://schemas.microsoft.com/office/drawing/2014/main" id="{00000000-0008-0000-0300-00005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22</xdr:row>
          <xdr:rowOff>182880</xdr:rowOff>
        </xdr:from>
        <xdr:to>
          <xdr:col>114</xdr:col>
          <xdr:colOff>190500</xdr:colOff>
          <xdr:row>24</xdr:row>
          <xdr:rowOff>60960</xdr:rowOff>
        </xdr:to>
        <xdr:sp macro="" textlink="">
          <xdr:nvSpPr>
            <xdr:cNvPr id="12125" name="チェック59" hidden="1">
              <a:extLst>
                <a:ext uri="{63B3BB69-23CF-44E3-9099-C40C66FF867C}">
                  <a14:compatExt spid="_x0000_s12125"/>
                </a:ext>
                <a:ext uri="{FF2B5EF4-FFF2-40B4-BE49-F238E27FC236}">
                  <a16:creationId xmlns:a16="http://schemas.microsoft.com/office/drawing/2014/main" id="{00000000-0008-0000-0300-00005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23</xdr:row>
          <xdr:rowOff>160020</xdr:rowOff>
        </xdr:from>
        <xdr:to>
          <xdr:col>114</xdr:col>
          <xdr:colOff>198120</xdr:colOff>
          <xdr:row>25</xdr:row>
          <xdr:rowOff>30480</xdr:rowOff>
        </xdr:to>
        <xdr:sp macro="" textlink="">
          <xdr:nvSpPr>
            <xdr:cNvPr id="12126" name="チェック60" hidden="1">
              <a:extLst>
                <a:ext uri="{63B3BB69-23CF-44E3-9099-C40C66FF867C}">
                  <a14:compatExt spid="_x0000_s12126"/>
                </a:ext>
                <a:ext uri="{FF2B5EF4-FFF2-40B4-BE49-F238E27FC236}">
                  <a16:creationId xmlns:a16="http://schemas.microsoft.com/office/drawing/2014/main" id="{00000000-0008-0000-0300-00005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24</xdr:row>
          <xdr:rowOff>160020</xdr:rowOff>
        </xdr:from>
        <xdr:to>
          <xdr:col>114</xdr:col>
          <xdr:colOff>190500</xdr:colOff>
          <xdr:row>26</xdr:row>
          <xdr:rowOff>30480</xdr:rowOff>
        </xdr:to>
        <xdr:sp macro="" textlink="">
          <xdr:nvSpPr>
            <xdr:cNvPr id="12127" name="チェック61" hidden="1">
              <a:extLst>
                <a:ext uri="{63B3BB69-23CF-44E3-9099-C40C66FF867C}">
                  <a14:compatExt spid="_x0000_s12127"/>
                </a:ext>
                <a:ext uri="{FF2B5EF4-FFF2-40B4-BE49-F238E27FC236}">
                  <a16:creationId xmlns:a16="http://schemas.microsoft.com/office/drawing/2014/main" id="{00000000-0008-0000-0300-00005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25</xdr:row>
          <xdr:rowOff>152400</xdr:rowOff>
        </xdr:from>
        <xdr:to>
          <xdr:col>114</xdr:col>
          <xdr:colOff>182880</xdr:colOff>
          <xdr:row>27</xdr:row>
          <xdr:rowOff>30480</xdr:rowOff>
        </xdr:to>
        <xdr:sp macro="" textlink="">
          <xdr:nvSpPr>
            <xdr:cNvPr id="12128" name="チェック62" hidden="1">
              <a:extLst>
                <a:ext uri="{63B3BB69-23CF-44E3-9099-C40C66FF867C}">
                  <a14:compatExt spid="_x0000_s12128"/>
                </a:ext>
                <a:ext uri="{FF2B5EF4-FFF2-40B4-BE49-F238E27FC236}">
                  <a16:creationId xmlns:a16="http://schemas.microsoft.com/office/drawing/2014/main" id="{00000000-0008-0000-0300-00006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198120</xdr:colOff>
          <xdr:row>39</xdr:row>
          <xdr:rowOff>175260</xdr:rowOff>
        </xdr:from>
        <xdr:to>
          <xdr:col>104</xdr:col>
          <xdr:colOff>190500</xdr:colOff>
          <xdr:row>41</xdr:row>
          <xdr:rowOff>38100</xdr:rowOff>
        </xdr:to>
        <xdr:sp macro="" textlink="">
          <xdr:nvSpPr>
            <xdr:cNvPr id="12129" name="チェック63" hidden="1">
              <a:extLst>
                <a:ext uri="{63B3BB69-23CF-44E3-9099-C40C66FF867C}">
                  <a14:compatExt spid="_x0000_s12129"/>
                </a:ext>
                <a:ext uri="{FF2B5EF4-FFF2-40B4-BE49-F238E27FC236}">
                  <a16:creationId xmlns:a16="http://schemas.microsoft.com/office/drawing/2014/main" id="{00000000-0008-0000-0300-00006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182880</xdr:colOff>
          <xdr:row>39</xdr:row>
          <xdr:rowOff>175260</xdr:rowOff>
        </xdr:from>
        <xdr:to>
          <xdr:col>107</xdr:col>
          <xdr:colOff>182880</xdr:colOff>
          <xdr:row>41</xdr:row>
          <xdr:rowOff>38100</xdr:rowOff>
        </xdr:to>
        <xdr:sp macro="" textlink="">
          <xdr:nvSpPr>
            <xdr:cNvPr id="12130" name="チェック64" hidden="1">
              <a:extLst>
                <a:ext uri="{63B3BB69-23CF-44E3-9099-C40C66FF867C}">
                  <a14:compatExt spid="_x0000_s12130"/>
                </a:ext>
                <a:ext uri="{FF2B5EF4-FFF2-40B4-BE49-F238E27FC236}">
                  <a16:creationId xmlns:a16="http://schemas.microsoft.com/office/drawing/2014/main" id="{00000000-0008-0000-0300-00006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39</xdr:row>
          <xdr:rowOff>152400</xdr:rowOff>
        </xdr:from>
        <xdr:to>
          <xdr:col>110</xdr:col>
          <xdr:colOff>198120</xdr:colOff>
          <xdr:row>41</xdr:row>
          <xdr:rowOff>30480</xdr:rowOff>
        </xdr:to>
        <xdr:sp macro="" textlink="">
          <xdr:nvSpPr>
            <xdr:cNvPr id="12131" name="チェック65" hidden="1">
              <a:extLst>
                <a:ext uri="{63B3BB69-23CF-44E3-9099-C40C66FF867C}">
                  <a14:compatExt spid="_x0000_s12131"/>
                </a:ext>
                <a:ext uri="{FF2B5EF4-FFF2-40B4-BE49-F238E27FC236}">
                  <a16:creationId xmlns:a16="http://schemas.microsoft.com/office/drawing/2014/main" id="{00000000-0008-0000-0300-00006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182880</xdr:colOff>
          <xdr:row>40</xdr:row>
          <xdr:rowOff>160020</xdr:rowOff>
        </xdr:from>
        <xdr:to>
          <xdr:col>107</xdr:col>
          <xdr:colOff>175260</xdr:colOff>
          <xdr:row>42</xdr:row>
          <xdr:rowOff>30480</xdr:rowOff>
        </xdr:to>
        <xdr:sp macro="" textlink="">
          <xdr:nvSpPr>
            <xdr:cNvPr id="12132" name="チェック66" hidden="1">
              <a:extLst>
                <a:ext uri="{63B3BB69-23CF-44E3-9099-C40C66FF867C}">
                  <a14:compatExt spid="_x0000_s12132"/>
                </a:ext>
                <a:ext uri="{FF2B5EF4-FFF2-40B4-BE49-F238E27FC236}">
                  <a16:creationId xmlns:a16="http://schemas.microsoft.com/office/drawing/2014/main" id="{00000000-0008-0000-0300-00006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40</xdr:row>
          <xdr:rowOff>152400</xdr:rowOff>
        </xdr:from>
        <xdr:to>
          <xdr:col>110</xdr:col>
          <xdr:colOff>175260</xdr:colOff>
          <xdr:row>42</xdr:row>
          <xdr:rowOff>30480</xdr:rowOff>
        </xdr:to>
        <xdr:sp macro="" textlink="">
          <xdr:nvSpPr>
            <xdr:cNvPr id="12133" name="チェック67" hidden="1">
              <a:extLst>
                <a:ext uri="{63B3BB69-23CF-44E3-9099-C40C66FF867C}">
                  <a14:compatExt spid="_x0000_s12133"/>
                </a:ext>
                <a:ext uri="{FF2B5EF4-FFF2-40B4-BE49-F238E27FC236}">
                  <a16:creationId xmlns:a16="http://schemas.microsoft.com/office/drawing/2014/main" id="{00000000-0008-0000-0300-00006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41</xdr:row>
          <xdr:rowOff>160020</xdr:rowOff>
        </xdr:from>
        <xdr:to>
          <xdr:col>96</xdr:col>
          <xdr:colOff>213360</xdr:colOff>
          <xdr:row>43</xdr:row>
          <xdr:rowOff>30480</xdr:rowOff>
        </xdr:to>
        <xdr:sp macro="" textlink="">
          <xdr:nvSpPr>
            <xdr:cNvPr id="12134" name="チェック68" hidden="1">
              <a:extLst>
                <a:ext uri="{63B3BB69-23CF-44E3-9099-C40C66FF867C}">
                  <a14:compatExt spid="_x0000_s12134"/>
                </a:ext>
                <a:ext uri="{FF2B5EF4-FFF2-40B4-BE49-F238E27FC236}">
                  <a16:creationId xmlns:a16="http://schemas.microsoft.com/office/drawing/2014/main" id="{00000000-0008-0000-0300-00006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41</xdr:row>
          <xdr:rowOff>160020</xdr:rowOff>
        </xdr:from>
        <xdr:to>
          <xdr:col>104</xdr:col>
          <xdr:colOff>175260</xdr:colOff>
          <xdr:row>43</xdr:row>
          <xdr:rowOff>30480</xdr:rowOff>
        </xdr:to>
        <xdr:sp macro="" textlink="">
          <xdr:nvSpPr>
            <xdr:cNvPr id="12135" name="チェック69" hidden="1">
              <a:extLst>
                <a:ext uri="{63B3BB69-23CF-44E3-9099-C40C66FF867C}">
                  <a14:compatExt spid="_x0000_s12135"/>
                </a:ext>
                <a:ext uri="{FF2B5EF4-FFF2-40B4-BE49-F238E27FC236}">
                  <a16:creationId xmlns:a16="http://schemas.microsoft.com/office/drawing/2014/main" id="{00000000-0008-0000-0300-00006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198120</xdr:colOff>
          <xdr:row>41</xdr:row>
          <xdr:rowOff>160020</xdr:rowOff>
        </xdr:from>
        <xdr:to>
          <xdr:col>111</xdr:col>
          <xdr:colOff>190500</xdr:colOff>
          <xdr:row>43</xdr:row>
          <xdr:rowOff>30480</xdr:rowOff>
        </xdr:to>
        <xdr:sp macro="" textlink="">
          <xdr:nvSpPr>
            <xdr:cNvPr id="12136" name="チェック70" hidden="1">
              <a:extLst>
                <a:ext uri="{63B3BB69-23CF-44E3-9099-C40C66FF867C}">
                  <a14:compatExt spid="_x0000_s12136"/>
                </a:ext>
                <a:ext uri="{FF2B5EF4-FFF2-40B4-BE49-F238E27FC236}">
                  <a16:creationId xmlns:a16="http://schemas.microsoft.com/office/drawing/2014/main" id="{00000000-0008-0000-0300-00006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42</xdr:row>
          <xdr:rowOff>160020</xdr:rowOff>
        </xdr:from>
        <xdr:to>
          <xdr:col>96</xdr:col>
          <xdr:colOff>190500</xdr:colOff>
          <xdr:row>44</xdr:row>
          <xdr:rowOff>30480</xdr:rowOff>
        </xdr:to>
        <xdr:sp macro="" textlink="">
          <xdr:nvSpPr>
            <xdr:cNvPr id="12137" name="チェック71" hidden="1">
              <a:extLst>
                <a:ext uri="{63B3BB69-23CF-44E3-9099-C40C66FF867C}">
                  <a14:compatExt spid="_x0000_s12137"/>
                </a:ext>
                <a:ext uri="{FF2B5EF4-FFF2-40B4-BE49-F238E27FC236}">
                  <a16:creationId xmlns:a16="http://schemas.microsoft.com/office/drawing/2014/main" id="{00000000-0008-0000-0300-00006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198120</xdr:colOff>
          <xdr:row>42</xdr:row>
          <xdr:rowOff>175260</xdr:rowOff>
        </xdr:from>
        <xdr:to>
          <xdr:col>106</xdr:col>
          <xdr:colOff>198120</xdr:colOff>
          <xdr:row>44</xdr:row>
          <xdr:rowOff>38100</xdr:rowOff>
        </xdr:to>
        <xdr:sp macro="" textlink="">
          <xdr:nvSpPr>
            <xdr:cNvPr id="12138" name="チェック72" hidden="1">
              <a:extLst>
                <a:ext uri="{63B3BB69-23CF-44E3-9099-C40C66FF867C}">
                  <a14:compatExt spid="_x0000_s12138"/>
                </a:ext>
                <a:ext uri="{FF2B5EF4-FFF2-40B4-BE49-F238E27FC236}">
                  <a16:creationId xmlns:a16="http://schemas.microsoft.com/office/drawing/2014/main" id="{00000000-0008-0000-0300-00006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43</xdr:row>
          <xdr:rowOff>175260</xdr:rowOff>
        </xdr:from>
        <xdr:to>
          <xdr:col>96</xdr:col>
          <xdr:colOff>213360</xdr:colOff>
          <xdr:row>45</xdr:row>
          <xdr:rowOff>38100</xdr:rowOff>
        </xdr:to>
        <xdr:sp macro="" textlink="">
          <xdr:nvSpPr>
            <xdr:cNvPr id="12139" name="チェック73" hidden="1">
              <a:extLst>
                <a:ext uri="{63B3BB69-23CF-44E3-9099-C40C66FF867C}">
                  <a14:compatExt spid="_x0000_s12139"/>
                </a:ext>
                <a:ext uri="{FF2B5EF4-FFF2-40B4-BE49-F238E27FC236}">
                  <a16:creationId xmlns:a16="http://schemas.microsoft.com/office/drawing/2014/main" id="{00000000-0008-0000-0300-00006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43</xdr:row>
          <xdr:rowOff>160020</xdr:rowOff>
        </xdr:from>
        <xdr:to>
          <xdr:col>102</xdr:col>
          <xdr:colOff>198120</xdr:colOff>
          <xdr:row>45</xdr:row>
          <xdr:rowOff>30480</xdr:rowOff>
        </xdr:to>
        <xdr:sp macro="" textlink="">
          <xdr:nvSpPr>
            <xdr:cNvPr id="12140" name="チェック74" hidden="1">
              <a:extLst>
                <a:ext uri="{63B3BB69-23CF-44E3-9099-C40C66FF867C}">
                  <a14:compatExt spid="_x0000_s12140"/>
                </a:ext>
                <a:ext uri="{FF2B5EF4-FFF2-40B4-BE49-F238E27FC236}">
                  <a16:creationId xmlns:a16="http://schemas.microsoft.com/office/drawing/2014/main" id="{00000000-0008-0000-0300-00006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43</xdr:row>
          <xdr:rowOff>152400</xdr:rowOff>
        </xdr:from>
        <xdr:to>
          <xdr:col>110</xdr:col>
          <xdr:colOff>22860</xdr:colOff>
          <xdr:row>45</xdr:row>
          <xdr:rowOff>30480</xdr:rowOff>
        </xdr:to>
        <xdr:sp macro="" textlink="">
          <xdr:nvSpPr>
            <xdr:cNvPr id="12141" name="チェック75" hidden="1">
              <a:extLst>
                <a:ext uri="{63B3BB69-23CF-44E3-9099-C40C66FF867C}">
                  <a14:compatExt spid="_x0000_s12141"/>
                </a:ext>
                <a:ext uri="{FF2B5EF4-FFF2-40B4-BE49-F238E27FC236}">
                  <a16:creationId xmlns:a16="http://schemas.microsoft.com/office/drawing/2014/main" id="{00000000-0008-0000-0300-00006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44</xdr:row>
          <xdr:rowOff>160020</xdr:rowOff>
        </xdr:from>
        <xdr:to>
          <xdr:col>96</xdr:col>
          <xdr:colOff>198120</xdr:colOff>
          <xdr:row>46</xdr:row>
          <xdr:rowOff>30480</xdr:rowOff>
        </xdr:to>
        <xdr:sp macro="" textlink="">
          <xdr:nvSpPr>
            <xdr:cNvPr id="12142" name="チェック76" hidden="1">
              <a:extLst>
                <a:ext uri="{63B3BB69-23CF-44E3-9099-C40C66FF867C}">
                  <a14:compatExt spid="_x0000_s12142"/>
                </a:ext>
                <a:ext uri="{FF2B5EF4-FFF2-40B4-BE49-F238E27FC236}">
                  <a16:creationId xmlns:a16="http://schemas.microsoft.com/office/drawing/2014/main" id="{00000000-0008-0000-0300-00006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44</xdr:row>
          <xdr:rowOff>160020</xdr:rowOff>
        </xdr:from>
        <xdr:to>
          <xdr:col>102</xdr:col>
          <xdr:colOff>182880</xdr:colOff>
          <xdr:row>46</xdr:row>
          <xdr:rowOff>30480</xdr:rowOff>
        </xdr:to>
        <xdr:sp macro="" textlink="">
          <xdr:nvSpPr>
            <xdr:cNvPr id="12143" name="チェック77" hidden="1">
              <a:extLst>
                <a:ext uri="{63B3BB69-23CF-44E3-9099-C40C66FF867C}">
                  <a14:compatExt spid="_x0000_s12143"/>
                </a:ext>
                <a:ext uri="{FF2B5EF4-FFF2-40B4-BE49-F238E27FC236}">
                  <a16:creationId xmlns:a16="http://schemas.microsoft.com/office/drawing/2014/main" id="{00000000-0008-0000-0300-00006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44</xdr:row>
          <xdr:rowOff>160020</xdr:rowOff>
        </xdr:from>
        <xdr:to>
          <xdr:col>109</xdr:col>
          <xdr:colOff>182880</xdr:colOff>
          <xdr:row>46</xdr:row>
          <xdr:rowOff>30480</xdr:rowOff>
        </xdr:to>
        <xdr:sp macro="" textlink="">
          <xdr:nvSpPr>
            <xdr:cNvPr id="12144" name="チェック78" hidden="1">
              <a:extLst>
                <a:ext uri="{63B3BB69-23CF-44E3-9099-C40C66FF867C}">
                  <a14:compatExt spid="_x0000_s12144"/>
                </a:ext>
                <a:ext uri="{FF2B5EF4-FFF2-40B4-BE49-F238E27FC236}">
                  <a16:creationId xmlns:a16="http://schemas.microsoft.com/office/drawing/2014/main" id="{00000000-0008-0000-0300-00007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45</xdr:row>
          <xdr:rowOff>152400</xdr:rowOff>
        </xdr:from>
        <xdr:to>
          <xdr:col>96</xdr:col>
          <xdr:colOff>198120</xdr:colOff>
          <xdr:row>47</xdr:row>
          <xdr:rowOff>30480</xdr:rowOff>
        </xdr:to>
        <xdr:sp macro="" textlink="">
          <xdr:nvSpPr>
            <xdr:cNvPr id="12145" name="チェック79" hidden="1">
              <a:extLst>
                <a:ext uri="{63B3BB69-23CF-44E3-9099-C40C66FF867C}">
                  <a14:compatExt spid="_x0000_s12145"/>
                </a:ext>
                <a:ext uri="{FF2B5EF4-FFF2-40B4-BE49-F238E27FC236}">
                  <a16:creationId xmlns:a16="http://schemas.microsoft.com/office/drawing/2014/main" id="{00000000-0008-0000-0300-00007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45</xdr:row>
          <xdr:rowOff>144780</xdr:rowOff>
        </xdr:from>
        <xdr:to>
          <xdr:col>102</xdr:col>
          <xdr:colOff>175260</xdr:colOff>
          <xdr:row>47</xdr:row>
          <xdr:rowOff>60960</xdr:rowOff>
        </xdr:to>
        <xdr:sp macro="" textlink="">
          <xdr:nvSpPr>
            <xdr:cNvPr id="12146" name="チェック80" hidden="1">
              <a:extLst>
                <a:ext uri="{63B3BB69-23CF-44E3-9099-C40C66FF867C}">
                  <a14:compatExt spid="_x0000_s12146"/>
                </a:ext>
                <a:ext uri="{FF2B5EF4-FFF2-40B4-BE49-F238E27FC236}">
                  <a16:creationId xmlns:a16="http://schemas.microsoft.com/office/drawing/2014/main" id="{00000000-0008-0000-0300-00007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45</xdr:row>
          <xdr:rowOff>152400</xdr:rowOff>
        </xdr:from>
        <xdr:to>
          <xdr:col>109</xdr:col>
          <xdr:colOff>190500</xdr:colOff>
          <xdr:row>47</xdr:row>
          <xdr:rowOff>30480</xdr:rowOff>
        </xdr:to>
        <xdr:sp macro="" textlink="">
          <xdr:nvSpPr>
            <xdr:cNvPr id="12147" name="チェック81" hidden="1">
              <a:extLst>
                <a:ext uri="{63B3BB69-23CF-44E3-9099-C40C66FF867C}">
                  <a14:compatExt spid="_x0000_s12147"/>
                </a:ext>
                <a:ext uri="{FF2B5EF4-FFF2-40B4-BE49-F238E27FC236}">
                  <a16:creationId xmlns:a16="http://schemas.microsoft.com/office/drawing/2014/main" id="{00000000-0008-0000-0300-00007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46</xdr:row>
          <xdr:rowOff>160020</xdr:rowOff>
        </xdr:from>
        <xdr:to>
          <xdr:col>96</xdr:col>
          <xdr:colOff>213360</xdr:colOff>
          <xdr:row>48</xdr:row>
          <xdr:rowOff>30480</xdr:rowOff>
        </xdr:to>
        <xdr:sp macro="" textlink="">
          <xdr:nvSpPr>
            <xdr:cNvPr id="12148" name="チェック82" hidden="1">
              <a:extLst>
                <a:ext uri="{63B3BB69-23CF-44E3-9099-C40C66FF867C}">
                  <a14:compatExt spid="_x0000_s12148"/>
                </a:ext>
                <a:ext uri="{FF2B5EF4-FFF2-40B4-BE49-F238E27FC236}">
                  <a16:creationId xmlns:a16="http://schemas.microsoft.com/office/drawing/2014/main" id="{00000000-0008-0000-0300-00007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46</xdr:row>
          <xdr:rowOff>160020</xdr:rowOff>
        </xdr:from>
        <xdr:to>
          <xdr:col>102</xdr:col>
          <xdr:colOff>182880</xdr:colOff>
          <xdr:row>48</xdr:row>
          <xdr:rowOff>30480</xdr:rowOff>
        </xdr:to>
        <xdr:sp macro="" textlink="">
          <xdr:nvSpPr>
            <xdr:cNvPr id="12149" name="チェック83" hidden="1">
              <a:extLst>
                <a:ext uri="{63B3BB69-23CF-44E3-9099-C40C66FF867C}">
                  <a14:compatExt spid="_x0000_s12149"/>
                </a:ext>
                <a:ext uri="{FF2B5EF4-FFF2-40B4-BE49-F238E27FC236}">
                  <a16:creationId xmlns:a16="http://schemas.microsoft.com/office/drawing/2014/main" id="{00000000-0008-0000-0300-00007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46</xdr:row>
          <xdr:rowOff>152400</xdr:rowOff>
        </xdr:from>
        <xdr:to>
          <xdr:col>109</xdr:col>
          <xdr:colOff>198120</xdr:colOff>
          <xdr:row>48</xdr:row>
          <xdr:rowOff>30480</xdr:rowOff>
        </xdr:to>
        <xdr:sp macro="" textlink="">
          <xdr:nvSpPr>
            <xdr:cNvPr id="12150" name="チェック84" hidden="1">
              <a:extLst>
                <a:ext uri="{63B3BB69-23CF-44E3-9099-C40C66FF867C}">
                  <a14:compatExt spid="_x0000_s12150"/>
                </a:ext>
                <a:ext uri="{FF2B5EF4-FFF2-40B4-BE49-F238E27FC236}">
                  <a16:creationId xmlns:a16="http://schemas.microsoft.com/office/drawing/2014/main" id="{00000000-0008-0000-0300-00007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46</xdr:row>
          <xdr:rowOff>160020</xdr:rowOff>
        </xdr:from>
        <xdr:to>
          <xdr:col>116</xdr:col>
          <xdr:colOff>190500</xdr:colOff>
          <xdr:row>48</xdr:row>
          <xdr:rowOff>30480</xdr:rowOff>
        </xdr:to>
        <xdr:sp macro="" textlink="">
          <xdr:nvSpPr>
            <xdr:cNvPr id="12151" name="チェック85" hidden="1">
              <a:extLst>
                <a:ext uri="{63B3BB69-23CF-44E3-9099-C40C66FF867C}">
                  <a14:compatExt spid="_x0000_s12151"/>
                </a:ext>
                <a:ext uri="{FF2B5EF4-FFF2-40B4-BE49-F238E27FC236}">
                  <a16:creationId xmlns:a16="http://schemas.microsoft.com/office/drawing/2014/main" id="{00000000-0008-0000-0300-00007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198120</xdr:colOff>
          <xdr:row>52</xdr:row>
          <xdr:rowOff>175260</xdr:rowOff>
        </xdr:from>
        <xdr:to>
          <xdr:col>104</xdr:col>
          <xdr:colOff>190500</xdr:colOff>
          <xdr:row>54</xdr:row>
          <xdr:rowOff>38100</xdr:rowOff>
        </xdr:to>
        <xdr:sp macro="" textlink="">
          <xdr:nvSpPr>
            <xdr:cNvPr id="12152" name="Check Box 1912" hidden="1">
              <a:extLst>
                <a:ext uri="{63B3BB69-23CF-44E3-9099-C40C66FF867C}">
                  <a14:compatExt spid="_x0000_s12152"/>
                </a:ext>
                <a:ext uri="{FF2B5EF4-FFF2-40B4-BE49-F238E27FC236}">
                  <a16:creationId xmlns:a16="http://schemas.microsoft.com/office/drawing/2014/main" id="{00000000-0008-0000-0300-00007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182880</xdr:colOff>
          <xdr:row>52</xdr:row>
          <xdr:rowOff>175260</xdr:rowOff>
        </xdr:from>
        <xdr:to>
          <xdr:col>107</xdr:col>
          <xdr:colOff>182880</xdr:colOff>
          <xdr:row>54</xdr:row>
          <xdr:rowOff>38100</xdr:rowOff>
        </xdr:to>
        <xdr:sp macro="" textlink="">
          <xdr:nvSpPr>
            <xdr:cNvPr id="12153" name="Check Box 1913" hidden="1">
              <a:extLst>
                <a:ext uri="{63B3BB69-23CF-44E3-9099-C40C66FF867C}">
                  <a14:compatExt spid="_x0000_s12153"/>
                </a:ext>
                <a:ext uri="{FF2B5EF4-FFF2-40B4-BE49-F238E27FC236}">
                  <a16:creationId xmlns:a16="http://schemas.microsoft.com/office/drawing/2014/main" id="{00000000-0008-0000-0300-00007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52</xdr:row>
          <xdr:rowOff>152400</xdr:rowOff>
        </xdr:from>
        <xdr:to>
          <xdr:col>110</xdr:col>
          <xdr:colOff>198120</xdr:colOff>
          <xdr:row>54</xdr:row>
          <xdr:rowOff>30480</xdr:rowOff>
        </xdr:to>
        <xdr:sp macro="" textlink="">
          <xdr:nvSpPr>
            <xdr:cNvPr id="12154" name="Check Box 1914" hidden="1">
              <a:extLst>
                <a:ext uri="{63B3BB69-23CF-44E3-9099-C40C66FF867C}">
                  <a14:compatExt spid="_x0000_s12154"/>
                </a:ext>
                <a:ext uri="{FF2B5EF4-FFF2-40B4-BE49-F238E27FC236}">
                  <a16:creationId xmlns:a16="http://schemas.microsoft.com/office/drawing/2014/main" id="{00000000-0008-0000-0300-00007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182880</xdr:colOff>
          <xdr:row>53</xdr:row>
          <xdr:rowOff>160020</xdr:rowOff>
        </xdr:from>
        <xdr:to>
          <xdr:col>107</xdr:col>
          <xdr:colOff>175260</xdr:colOff>
          <xdr:row>55</xdr:row>
          <xdr:rowOff>30480</xdr:rowOff>
        </xdr:to>
        <xdr:sp macro="" textlink="">
          <xdr:nvSpPr>
            <xdr:cNvPr id="12155" name="Check Box 1915" hidden="1">
              <a:extLst>
                <a:ext uri="{63B3BB69-23CF-44E3-9099-C40C66FF867C}">
                  <a14:compatExt spid="_x0000_s12155"/>
                </a:ext>
                <a:ext uri="{FF2B5EF4-FFF2-40B4-BE49-F238E27FC236}">
                  <a16:creationId xmlns:a16="http://schemas.microsoft.com/office/drawing/2014/main" id="{00000000-0008-0000-0300-00007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53</xdr:row>
          <xdr:rowOff>152400</xdr:rowOff>
        </xdr:from>
        <xdr:to>
          <xdr:col>110</xdr:col>
          <xdr:colOff>175260</xdr:colOff>
          <xdr:row>55</xdr:row>
          <xdr:rowOff>30480</xdr:rowOff>
        </xdr:to>
        <xdr:sp macro="" textlink="">
          <xdr:nvSpPr>
            <xdr:cNvPr id="12156" name="Check Box 1916" hidden="1">
              <a:extLst>
                <a:ext uri="{63B3BB69-23CF-44E3-9099-C40C66FF867C}">
                  <a14:compatExt spid="_x0000_s12156"/>
                </a:ext>
                <a:ext uri="{FF2B5EF4-FFF2-40B4-BE49-F238E27FC236}">
                  <a16:creationId xmlns:a16="http://schemas.microsoft.com/office/drawing/2014/main" id="{00000000-0008-0000-0300-00007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54</xdr:row>
          <xdr:rowOff>160020</xdr:rowOff>
        </xdr:from>
        <xdr:to>
          <xdr:col>96</xdr:col>
          <xdr:colOff>213360</xdr:colOff>
          <xdr:row>56</xdr:row>
          <xdr:rowOff>30480</xdr:rowOff>
        </xdr:to>
        <xdr:sp macro="" textlink="">
          <xdr:nvSpPr>
            <xdr:cNvPr id="12157" name="Check Box 1917" hidden="1">
              <a:extLst>
                <a:ext uri="{63B3BB69-23CF-44E3-9099-C40C66FF867C}">
                  <a14:compatExt spid="_x0000_s12157"/>
                </a:ext>
                <a:ext uri="{FF2B5EF4-FFF2-40B4-BE49-F238E27FC236}">
                  <a16:creationId xmlns:a16="http://schemas.microsoft.com/office/drawing/2014/main" id="{00000000-0008-0000-0300-00007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54</xdr:row>
          <xdr:rowOff>160020</xdr:rowOff>
        </xdr:from>
        <xdr:to>
          <xdr:col>104</xdr:col>
          <xdr:colOff>175260</xdr:colOff>
          <xdr:row>56</xdr:row>
          <xdr:rowOff>30480</xdr:rowOff>
        </xdr:to>
        <xdr:sp macro="" textlink="">
          <xdr:nvSpPr>
            <xdr:cNvPr id="12158" name="Check Box 1918" hidden="1">
              <a:extLst>
                <a:ext uri="{63B3BB69-23CF-44E3-9099-C40C66FF867C}">
                  <a14:compatExt spid="_x0000_s12158"/>
                </a:ext>
                <a:ext uri="{FF2B5EF4-FFF2-40B4-BE49-F238E27FC236}">
                  <a16:creationId xmlns:a16="http://schemas.microsoft.com/office/drawing/2014/main" id="{00000000-0008-0000-0300-00007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198120</xdr:colOff>
          <xdr:row>54</xdr:row>
          <xdr:rowOff>160020</xdr:rowOff>
        </xdr:from>
        <xdr:to>
          <xdr:col>111</xdr:col>
          <xdr:colOff>190500</xdr:colOff>
          <xdr:row>56</xdr:row>
          <xdr:rowOff>30480</xdr:rowOff>
        </xdr:to>
        <xdr:sp macro="" textlink="">
          <xdr:nvSpPr>
            <xdr:cNvPr id="12159" name="Check Box 1919" hidden="1">
              <a:extLst>
                <a:ext uri="{63B3BB69-23CF-44E3-9099-C40C66FF867C}">
                  <a14:compatExt spid="_x0000_s12159"/>
                </a:ext>
                <a:ext uri="{FF2B5EF4-FFF2-40B4-BE49-F238E27FC236}">
                  <a16:creationId xmlns:a16="http://schemas.microsoft.com/office/drawing/2014/main" id="{00000000-0008-0000-0300-00007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55</xdr:row>
          <xdr:rowOff>160020</xdr:rowOff>
        </xdr:from>
        <xdr:to>
          <xdr:col>96</xdr:col>
          <xdr:colOff>190500</xdr:colOff>
          <xdr:row>57</xdr:row>
          <xdr:rowOff>30480</xdr:rowOff>
        </xdr:to>
        <xdr:sp macro="" textlink="">
          <xdr:nvSpPr>
            <xdr:cNvPr id="12160" name="Check Box 1920" hidden="1">
              <a:extLst>
                <a:ext uri="{63B3BB69-23CF-44E3-9099-C40C66FF867C}">
                  <a14:compatExt spid="_x0000_s12160"/>
                </a:ext>
                <a:ext uri="{FF2B5EF4-FFF2-40B4-BE49-F238E27FC236}">
                  <a16:creationId xmlns:a16="http://schemas.microsoft.com/office/drawing/2014/main" id="{00000000-0008-0000-0300-00008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198120</xdr:colOff>
          <xdr:row>55</xdr:row>
          <xdr:rowOff>175260</xdr:rowOff>
        </xdr:from>
        <xdr:to>
          <xdr:col>106</xdr:col>
          <xdr:colOff>198120</xdr:colOff>
          <xdr:row>57</xdr:row>
          <xdr:rowOff>38100</xdr:rowOff>
        </xdr:to>
        <xdr:sp macro="" textlink="">
          <xdr:nvSpPr>
            <xdr:cNvPr id="12161" name="Check Box 1921" hidden="1">
              <a:extLst>
                <a:ext uri="{63B3BB69-23CF-44E3-9099-C40C66FF867C}">
                  <a14:compatExt spid="_x0000_s12161"/>
                </a:ext>
                <a:ext uri="{FF2B5EF4-FFF2-40B4-BE49-F238E27FC236}">
                  <a16:creationId xmlns:a16="http://schemas.microsoft.com/office/drawing/2014/main" id="{00000000-0008-0000-0300-00008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56</xdr:row>
          <xdr:rowOff>175260</xdr:rowOff>
        </xdr:from>
        <xdr:to>
          <xdr:col>96</xdr:col>
          <xdr:colOff>213360</xdr:colOff>
          <xdr:row>58</xdr:row>
          <xdr:rowOff>38100</xdr:rowOff>
        </xdr:to>
        <xdr:sp macro="" textlink="">
          <xdr:nvSpPr>
            <xdr:cNvPr id="12162" name="Check Box 1922" hidden="1">
              <a:extLst>
                <a:ext uri="{63B3BB69-23CF-44E3-9099-C40C66FF867C}">
                  <a14:compatExt spid="_x0000_s12162"/>
                </a:ext>
                <a:ext uri="{FF2B5EF4-FFF2-40B4-BE49-F238E27FC236}">
                  <a16:creationId xmlns:a16="http://schemas.microsoft.com/office/drawing/2014/main" id="{00000000-0008-0000-0300-00008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56</xdr:row>
          <xdr:rowOff>160020</xdr:rowOff>
        </xdr:from>
        <xdr:to>
          <xdr:col>102</xdr:col>
          <xdr:colOff>198120</xdr:colOff>
          <xdr:row>58</xdr:row>
          <xdr:rowOff>30480</xdr:rowOff>
        </xdr:to>
        <xdr:sp macro="" textlink="">
          <xdr:nvSpPr>
            <xdr:cNvPr id="12163" name="Check Box 1923" hidden="1">
              <a:extLst>
                <a:ext uri="{63B3BB69-23CF-44E3-9099-C40C66FF867C}">
                  <a14:compatExt spid="_x0000_s12163"/>
                </a:ext>
                <a:ext uri="{FF2B5EF4-FFF2-40B4-BE49-F238E27FC236}">
                  <a16:creationId xmlns:a16="http://schemas.microsoft.com/office/drawing/2014/main" id="{00000000-0008-0000-0300-00008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56</xdr:row>
          <xdr:rowOff>152400</xdr:rowOff>
        </xdr:from>
        <xdr:to>
          <xdr:col>110</xdr:col>
          <xdr:colOff>22860</xdr:colOff>
          <xdr:row>58</xdr:row>
          <xdr:rowOff>30480</xdr:rowOff>
        </xdr:to>
        <xdr:sp macro="" textlink="">
          <xdr:nvSpPr>
            <xdr:cNvPr id="12164" name="Check Box 1924" hidden="1">
              <a:extLst>
                <a:ext uri="{63B3BB69-23CF-44E3-9099-C40C66FF867C}">
                  <a14:compatExt spid="_x0000_s12164"/>
                </a:ext>
                <a:ext uri="{FF2B5EF4-FFF2-40B4-BE49-F238E27FC236}">
                  <a16:creationId xmlns:a16="http://schemas.microsoft.com/office/drawing/2014/main" id="{00000000-0008-0000-0300-00008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57</xdr:row>
          <xdr:rowOff>160020</xdr:rowOff>
        </xdr:from>
        <xdr:to>
          <xdr:col>96</xdr:col>
          <xdr:colOff>198120</xdr:colOff>
          <xdr:row>59</xdr:row>
          <xdr:rowOff>30480</xdr:rowOff>
        </xdr:to>
        <xdr:sp macro="" textlink="">
          <xdr:nvSpPr>
            <xdr:cNvPr id="12165" name="Check Box 1925" hidden="1">
              <a:extLst>
                <a:ext uri="{63B3BB69-23CF-44E3-9099-C40C66FF867C}">
                  <a14:compatExt spid="_x0000_s12165"/>
                </a:ext>
                <a:ext uri="{FF2B5EF4-FFF2-40B4-BE49-F238E27FC236}">
                  <a16:creationId xmlns:a16="http://schemas.microsoft.com/office/drawing/2014/main" id="{00000000-0008-0000-0300-00008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57</xdr:row>
          <xdr:rowOff>160020</xdr:rowOff>
        </xdr:from>
        <xdr:to>
          <xdr:col>102</xdr:col>
          <xdr:colOff>182880</xdr:colOff>
          <xdr:row>59</xdr:row>
          <xdr:rowOff>30480</xdr:rowOff>
        </xdr:to>
        <xdr:sp macro="" textlink="">
          <xdr:nvSpPr>
            <xdr:cNvPr id="12166" name="Check Box 1926" hidden="1">
              <a:extLst>
                <a:ext uri="{63B3BB69-23CF-44E3-9099-C40C66FF867C}">
                  <a14:compatExt spid="_x0000_s12166"/>
                </a:ext>
                <a:ext uri="{FF2B5EF4-FFF2-40B4-BE49-F238E27FC236}">
                  <a16:creationId xmlns:a16="http://schemas.microsoft.com/office/drawing/2014/main" id="{00000000-0008-0000-0300-00008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57</xdr:row>
          <xdr:rowOff>160020</xdr:rowOff>
        </xdr:from>
        <xdr:to>
          <xdr:col>109</xdr:col>
          <xdr:colOff>182880</xdr:colOff>
          <xdr:row>59</xdr:row>
          <xdr:rowOff>30480</xdr:rowOff>
        </xdr:to>
        <xdr:sp macro="" textlink="">
          <xdr:nvSpPr>
            <xdr:cNvPr id="12167" name="Check Box 1927" hidden="1">
              <a:extLst>
                <a:ext uri="{63B3BB69-23CF-44E3-9099-C40C66FF867C}">
                  <a14:compatExt spid="_x0000_s12167"/>
                </a:ext>
                <a:ext uri="{FF2B5EF4-FFF2-40B4-BE49-F238E27FC236}">
                  <a16:creationId xmlns:a16="http://schemas.microsoft.com/office/drawing/2014/main" id="{00000000-0008-0000-0300-00008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58</xdr:row>
          <xdr:rowOff>152400</xdr:rowOff>
        </xdr:from>
        <xdr:to>
          <xdr:col>96</xdr:col>
          <xdr:colOff>198120</xdr:colOff>
          <xdr:row>60</xdr:row>
          <xdr:rowOff>30480</xdr:rowOff>
        </xdr:to>
        <xdr:sp macro="" textlink="">
          <xdr:nvSpPr>
            <xdr:cNvPr id="12168" name="Check Box 1928" hidden="1">
              <a:extLst>
                <a:ext uri="{63B3BB69-23CF-44E3-9099-C40C66FF867C}">
                  <a14:compatExt spid="_x0000_s12168"/>
                </a:ext>
                <a:ext uri="{FF2B5EF4-FFF2-40B4-BE49-F238E27FC236}">
                  <a16:creationId xmlns:a16="http://schemas.microsoft.com/office/drawing/2014/main" id="{00000000-0008-0000-0300-00008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58</xdr:row>
          <xdr:rowOff>144780</xdr:rowOff>
        </xdr:from>
        <xdr:to>
          <xdr:col>102</xdr:col>
          <xdr:colOff>175260</xdr:colOff>
          <xdr:row>60</xdr:row>
          <xdr:rowOff>60960</xdr:rowOff>
        </xdr:to>
        <xdr:sp macro="" textlink="">
          <xdr:nvSpPr>
            <xdr:cNvPr id="12169" name="Check Box 1929" hidden="1">
              <a:extLst>
                <a:ext uri="{63B3BB69-23CF-44E3-9099-C40C66FF867C}">
                  <a14:compatExt spid="_x0000_s12169"/>
                </a:ext>
                <a:ext uri="{FF2B5EF4-FFF2-40B4-BE49-F238E27FC236}">
                  <a16:creationId xmlns:a16="http://schemas.microsoft.com/office/drawing/2014/main" id="{00000000-0008-0000-0300-00008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58</xdr:row>
          <xdr:rowOff>152400</xdr:rowOff>
        </xdr:from>
        <xdr:to>
          <xdr:col>109</xdr:col>
          <xdr:colOff>190500</xdr:colOff>
          <xdr:row>60</xdr:row>
          <xdr:rowOff>30480</xdr:rowOff>
        </xdr:to>
        <xdr:sp macro="" textlink="">
          <xdr:nvSpPr>
            <xdr:cNvPr id="12170" name="Check Box 1930" hidden="1">
              <a:extLst>
                <a:ext uri="{63B3BB69-23CF-44E3-9099-C40C66FF867C}">
                  <a14:compatExt spid="_x0000_s12170"/>
                </a:ext>
                <a:ext uri="{FF2B5EF4-FFF2-40B4-BE49-F238E27FC236}">
                  <a16:creationId xmlns:a16="http://schemas.microsoft.com/office/drawing/2014/main" id="{00000000-0008-0000-0300-00008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59</xdr:row>
          <xdr:rowOff>160020</xdr:rowOff>
        </xdr:from>
        <xdr:to>
          <xdr:col>96</xdr:col>
          <xdr:colOff>213360</xdr:colOff>
          <xdr:row>61</xdr:row>
          <xdr:rowOff>30480</xdr:rowOff>
        </xdr:to>
        <xdr:sp macro="" textlink="">
          <xdr:nvSpPr>
            <xdr:cNvPr id="12171" name="Check Box 1931" hidden="1">
              <a:extLst>
                <a:ext uri="{63B3BB69-23CF-44E3-9099-C40C66FF867C}">
                  <a14:compatExt spid="_x0000_s12171"/>
                </a:ext>
                <a:ext uri="{FF2B5EF4-FFF2-40B4-BE49-F238E27FC236}">
                  <a16:creationId xmlns:a16="http://schemas.microsoft.com/office/drawing/2014/main" id="{00000000-0008-0000-0300-00008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59</xdr:row>
          <xdr:rowOff>160020</xdr:rowOff>
        </xdr:from>
        <xdr:to>
          <xdr:col>102</xdr:col>
          <xdr:colOff>182880</xdr:colOff>
          <xdr:row>61</xdr:row>
          <xdr:rowOff>30480</xdr:rowOff>
        </xdr:to>
        <xdr:sp macro="" textlink="">
          <xdr:nvSpPr>
            <xdr:cNvPr id="12172" name="Check Box 1932" hidden="1">
              <a:extLst>
                <a:ext uri="{63B3BB69-23CF-44E3-9099-C40C66FF867C}">
                  <a14:compatExt spid="_x0000_s12172"/>
                </a:ext>
                <a:ext uri="{FF2B5EF4-FFF2-40B4-BE49-F238E27FC236}">
                  <a16:creationId xmlns:a16="http://schemas.microsoft.com/office/drawing/2014/main" id="{00000000-0008-0000-0300-00008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59</xdr:row>
          <xdr:rowOff>152400</xdr:rowOff>
        </xdr:from>
        <xdr:to>
          <xdr:col>109</xdr:col>
          <xdr:colOff>198120</xdr:colOff>
          <xdr:row>61</xdr:row>
          <xdr:rowOff>30480</xdr:rowOff>
        </xdr:to>
        <xdr:sp macro="" textlink="">
          <xdr:nvSpPr>
            <xdr:cNvPr id="12173" name="Check Box 1933" hidden="1">
              <a:extLst>
                <a:ext uri="{63B3BB69-23CF-44E3-9099-C40C66FF867C}">
                  <a14:compatExt spid="_x0000_s12173"/>
                </a:ext>
                <a:ext uri="{FF2B5EF4-FFF2-40B4-BE49-F238E27FC236}">
                  <a16:creationId xmlns:a16="http://schemas.microsoft.com/office/drawing/2014/main" id="{00000000-0008-0000-0300-00008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59</xdr:row>
          <xdr:rowOff>160020</xdr:rowOff>
        </xdr:from>
        <xdr:to>
          <xdr:col>116</xdr:col>
          <xdr:colOff>190500</xdr:colOff>
          <xdr:row>61</xdr:row>
          <xdr:rowOff>30480</xdr:rowOff>
        </xdr:to>
        <xdr:sp macro="" textlink="">
          <xdr:nvSpPr>
            <xdr:cNvPr id="12174" name="Check Box 1934" hidden="1">
              <a:extLst>
                <a:ext uri="{63B3BB69-23CF-44E3-9099-C40C66FF867C}">
                  <a14:compatExt spid="_x0000_s12174"/>
                </a:ext>
                <a:ext uri="{FF2B5EF4-FFF2-40B4-BE49-F238E27FC236}">
                  <a16:creationId xmlns:a16="http://schemas.microsoft.com/office/drawing/2014/main" id="{00000000-0008-0000-0300-00008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198120</xdr:colOff>
          <xdr:row>65</xdr:row>
          <xdr:rowOff>160020</xdr:rowOff>
        </xdr:from>
        <xdr:to>
          <xdr:col>104</xdr:col>
          <xdr:colOff>190500</xdr:colOff>
          <xdr:row>67</xdr:row>
          <xdr:rowOff>30480</xdr:rowOff>
        </xdr:to>
        <xdr:sp macro="" textlink="">
          <xdr:nvSpPr>
            <xdr:cNvPr id="12175" name="Check Box 1935" hidden="1">
              <a:extLst>
                <a:ext uri="{63B3BB69-23CF-44E3-9099-C40C66FF867C}">
                  <a14:compatExt spid="_x0000_s12175"/>
                </a:ext>
                <a:ext uri="{FF2B5EF4-FFF2-40B4-BE49-F238E27FC236}">
                  <a16:creationId xmlns:a16="http://schemas.microsoft.com/office/drawing/2014/main" id="{00000000-0008-0000-0300-00008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190500</xdr:colOff>
          <xdr:row>65</xdr:row>
          <xdr:rowOff>160020</xdr:rowOff>
        </xdr:from>
        <xdr:to>
          <xdr:col>107</xdr:col>
          <xdr:colOff>190500</xdr:colOff>
          <xdr:row>67</xdr:row>
          <xdr:rowOff>30480</xdr:rowOff>
        </xdr:to>
        <xdr:sp macro="" textlink="">
          <xdr:nvSpPr>
            <xdr:cNvPr id="12176" name="Check Box 1936" hidden="1">
              <a:extLst>
                <a:ext uri="{63B3BB69-23CF-44E3-9099-C40C66FF867C}">
                  <a14:compatExt spid="_x0000_s12176"/>
                </a:ext>
                <a:ext uri="{FF2B5EF4-FFF2-40B4-BE49-F238E27FC236}">
                  <a16:creationId xmlns:a16="http://schemas.microsoft.com/office/drawing/2014/main" id="{00000000-0008-0000-0300-00009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65</xdr:row>
          <xdr:rowOff>160020</xdr:rowOff>
        </xdr:from>
        <xdr:to>
          <xdr:col>110</xdr:col>
          <xdr:colOff>198120</xdr:colOff>
          <xdr:row>67</xdr:row>
          <xdr:rowOff>38100</xdr:rowOff>
        </xdr:to>
        <xdr:sp macro="" textlink="">
          <xdr:nvSpPr>
            <xdr:cNvPr id="12177" name="Check Box 1937" hidden="1">
              <a:extLst>
                <a:ext uri="{63B3BB69-23CF-44E3-9099-C40C66FF867C}">
                  <a14:compatExt spid="_x0000_s12177"/>
                </a:ext>
                <a:ext uri="{FF2B5EF4-FFF2-40B4-BE49-F238E27FC236}">
                  <a16:creationId xmlns:a16="http://schemas.microsoft.com/office/drawing/2014/main" id="{00000000-0008-0000-0300-00009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182880</xdr:colOff>
          <xdr:row>66</xdr:row>
          <xdr:rowOff>152400</xdr:rowOff>
        </xdr:from>
        <xdr:to>
          <xdr:col>107</xdr:col>
          <xdr:colOff>175260</xdr:colOff>
          <xdr:row>68</xdr:row>
          <xdr:rowOff>22860</xdr:rowOff>
        </xdr:to>
        <xdr:sp macro="" textlink="">
          <xdr:nvSpPr>
            <xdr:cNvPr id="12178" name="Check Box 1938" hidden="1">
              <a:extLst>
                <a:ext uri="{63B3BB69-23CF-44E3-9099-C40C66FF867C}">
                  <a14:compatExt spid="_x0000_s12178"/>
                </a:ext>
                <a:ext uri="{FF2B5EF4-FFF2-40B4-BE49-F238E27FC236}">
                  <a16:creationId xmlns:a16="http://schemas.microsoft.com/office/drawing/2014/main" id="{00000000-0008-0000-0300-00009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66</xdr:row>
          <xdr:rowOff>152400</xdr:rowOff>
        </xdr:from>
        <xdr:to>
          <xdr:col>110</xdr:col>
          <xdr:colOff>175260</xdr:colOff>
          <xdr:row>68</xdr:row>
          <xdr:rowOff>30480</xdr:rowOff>
        </xdr:to>
        <xdr:sp macro="" textlink="">
          <xdr:nvSpPr>
            <xdr:cNvPr id="12179" name="Check Box 1939" hidden="1">
              <a:extLst>
                <a:ext uri="{63B3BB69-23CF-44E3-9099-C40C66FF867C}">
                  <a14:compatExt spid="_x0000_s12179"/>
                </a:ext>
                <a:ext uri="{FF2B5EF4-FFF2-40B4-BE49-F238E27FC236}">
                  <a16:creationId xmlns:a16="http://schemas.microsoft.com/office/drawing/2014/main" id="{00000000-0008-0000-0300-00009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67</xdr:row>
          <xdr:rowOff>160020</xdr:rowOff>
        </xdr:from>
        <xdr:to>
          <xdr:col>96</xdr:col>
          <xdr:colOff>213360</xdr:colOff>
          <xdr:row>69</xdr:row>
          <xdr:rowOff>30480</xdr:rowOff>
        </xdr:to>
        <xdr:sp macro="" textlink="">
          <xdr:nvSpPr>
            <xdr:cNvPr id="12180" name="Check Box 1940" hidden="1">
              <a:extLst>
                <a:ext uri="{63B3BB69-23CF-44E3-9099-C40C66FF867C}">
                  <a14:compatExt spid="_x0000_s12180"/>
                </a:ext>
                <a:ext uri="{FF2B5EF4-FFF2-40B4-BE49-F238E27FC236}">
                  <a16:creationId xmlns:a16="http://schemas.microsoft.com/office/drawing/2014/main" id="{00000000-0008-0000-0300-00009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67</xdr:row>
          <xdr:rowOff>160020</xdr:rowOff>
        </xdr:from>
        <xdr:to>
          <xdr:col>104</xdr:col>
          <xdr:colOff>175260</xdr:colOff>
          <xdr:row>69</xdr:row>
          <xdr:rowOff>30480</xdr:rowOff>
        </xdr:to>
        <xdr:sp macro="" textlink="">
          <xdr:nvSpPr>
            <xdr:cNvPr id="12181" name="Check Box 1941" hidden="1">
              <a:extLst>
                <a:ext uri="{63B3BB69-23CF-44E3-9099-C40C66FF867C}">
                  <a14:compatExt spid="_x0000_s12181"/>
                </a:ext>
                <a:ext uri="{FF2B5EF4-FFF2-40B4-BE49-F238E27FC236}">
                  <a16:creationId xmlns:a16="http://schemas.microsoft.com/office/drawing/2014/main" id="{00000000-0008-0000-0300-00009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198120</xdr:colOff>
          <xdr:row>67</xdr:row>
          <xdr:rowOff>160020</xdr:rowOff>
        </xdr:from>
        <xdr:to>
          <xdr:col>111</xdr:col>
          <xdr:colOff>190500</xdr:colOff>
          <xdr:row>69</xdr:row>
          <xdr:rowOff>30480</xdr:rowOff>
        </xdr:to>
        <xdr:sp macro="" textlink="">
          <xdr:nvSpPr>
            <xdr:cNvPr id="12182" name="Check Box 1942" hidden="1">
              <a:extLst>
                <a:ext uri="{63B3BB69-23CF-44E3-9099-C40C66FF867C}">
                  <a14:compatExt spid="_x0000_s12182"/>
                </a:ext>
                <a:ext uri="{FF2B5EF4-FFF2-40B4-BE49-F238E27FC236}">
                  <a16:creationId xmlns:a16="http://schemas.microsoft.com/office/drawing/2014/main" id="{00000000-0008-0000-0300-00009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68</xdr:row>
          <xdr:rowOff>160020</xdr:rowOff>
        </xdr:from>
        <xdr:to>
          <xdr:col>96</xdr:col>
          <xdr:colOff>190500</xdr:colOff>
          <xdr:row>70</xdr:row>
          <xdr:rowOff>30480</xdr:rowOff>
        </xdr:to>
        <xdr:sp macro="" textlink="">
          <xdr:nvSpPr>
            <xdr:cNvPr id="12183" name="Check Box 1943" hidden="1">
              <a:extLst>
                <a:ext uri="{63B3BB69-23CF-44E3-9099-C40C66FF867C}">
                  <a14:compatExt spid="_x0000_s12183"/>
                </a:ext>
                <a:ext uri="{FF2B5EF4-FFF2-40B4-BE49-F238E27FC236}">
                  <a16:creationId xmlns:a16="http://schemas.microsoft.com/office/drawing/2014/main" id="{00000000-0008-0000-0300-00009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198120</xdr:colOff>
          <xdr:row>68</xdr:row>
          <xdr:rowOff>175260</xdr:rowOff>
        </xdr:from>
        <xdr:to>
          <xdr:col>106</xdr:col>
          <xdr:colOff>198120</xdr:colOff>
          <xdr:row>70</xdr:row>
          <xdr:rowOff>38100</xdr:rowOff>
        </xdr:to>
        <xdr:sp macro="" textlink="">
          <xdr:nvSpPr>
            <xdr:cNvPr id="12184" name="Check Box 1944" hidden="1">
              <a:extLst>
                <a:ext uri="{63B3BB69-23CF-44E3-9099-C40C66FF867C}">
                  <a14:compatExt spid="_x0000_s12184"/>
                </a:ext>
                <a:ext uri="{FF2B5EF4-FFF2-40B4-BE49-F238E27FC236}">
                  <a16:creationId xmlns:a16="http://schemas.microsoft.com/office/drawing/2014/main" id="{00000000-0008-0000-0300-00009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69</xdr:row>
          <xdr:rowOff>160020</xdr:rowOff>
        </xdr:from>
        <xdr:to>
          <xdr:col>96</xdr:col>
          <xdr:colOff>213360</xdr:colOff>
          <xdr:row>71</xdr:row>
          <xdr:rowOff>30480</xdr:rowOff>
        </xdr:to>
        <xdr:sp macro="" textlink="">
          <xdr:nvSpPr>
            <xdr:cNvPr id="12185" name="Check Box 1945" hidden="1">
              <a:extLst>
                <a:ext uri="{63B3BB69-23CF-44E3-9099-C40C66FF867C}">
                  <a14:compatExt spid="_x0000_s12185"/>
                </a:ext>
                <a:ext uri="{FF2B5EF4-FFF2-40B4-BE49-F238E27FC236}">
                  <a16:creationId xmlns:a16="http://schemas.microsoft.com/office/drawing/2014/main" id="{00000000-0008-0000-0300-00009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69</xdr:row>
          <xdr:rowOff>160020</xdr:rowOff>
        </xdr:from>
        <xdr:to>
          <xdr:col>102</xdr:col>
          <xdr:colOff>198120</xdr:colOff>
          <xdr:row>71</xdr:row>
          <xdr:rowOff>30480</xdr:rowOff>
        </xdr:to>
        <xdr:sp macro="" textlink="">
          <xdr:nvSpPr>
            <xdr:cNvPr id="12186" name="Check Box 1946" hidden="1">
              <a:extLst>
                <a:ext uri="{63B3BB69-23CF-44E3-9099-C40C66FF867C}">
                  <a14:compatExt spid="_x0000_s12186"/>
                </a:ext>
                <a:ext uri="{FF2B5EF4-FFF2-40B4-BE49-F238E27FC236}">
                  <a16:creationId xmlns:a16="http://schemas.microsoft.com/office/drawing/2014/main" id="{00000000-0008-0000-0300-00009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69</xdr:row>
          <xdr:rowOff>160020</xdr:rowOff>
        </xdr:from>
        <xdr:to>
          <xdr:col>110</xdr:col>
          <xdr:colOff>22860</xdr:colOff>
          <xdr:row>71</xdr:row>
          <xdr:rowOff>38100</xdr:rowOff>
        </xdr:to>
        <xdr:sp macro="" textlink="">
          <xdr:nvSpPr>
            <xdr:cNvPr id="12187" name="Check Box 1947" hidden="1">
              <a:extLst>
                <a:ext uri="{63B3BB69-23CF-44E3-9099-C40C66FF867C}">
                  <a14:compatExt spid="_x0000_s12187"/>
                </a:ext>
                <a:ext uri="{FF2B5EF4-FFF2-40B4-BE49-F238E27FC236}">
                  <a16:creationId xmlns:a16="http://schemas.microsoft.com/office/drawing/2014/main" id="{00000000-0008-0000-0300-00009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70</xdr:row>
          <xdr:rowOff>160020</xdr:rowOff>
        </xdr:from>
        <xdr:to>
          <xdr:col>96</xdr:col>
          <xdr:colOff>198120</xdr:colOff>
          <xdr:row>72</xdr:row>
          <xdr:rowOff>30480</xdr:rowOff>
        </xdr:to>
        <xdr:sp macro="" textlink="">
          <xdr:nvSpPr>
            <xdr:cNvPr id="12188" name="Check Box 1948" hidden="1">
              <a:extLst>
                <a:ext uri="{63B3BB69-23CF-44E3-9099-C40C66FF867C}">
                  <a14:compatExt spid="_x0000_s12188"/>
                </a:ext>
                <a:ext uri="{FF2B5EF4-FFF2-40B4-BE49-F238E27FC236}">
                  <a16:creationId xmlns:a16="http://schemas.microsoft.com/office/drawing/2014/main" id="{00000000-0008-0000-0300-00009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70</xdr:row>
          <xdr:rowOff>160020</xdr:rowOff>
        </xdr:from>
        <xdr:to>
          <xdr:col>102</xdr:col>
          <xdr:colOff>182880</xdr:colOff>
          <xdr:row>72</xdr:row>
          <xdr:rowOff>30480</xdr:rowOff>
        </xdr:to>
        <xdr:sp macro="" textlink="">
          <xdr:nvSpPr>
            <xdr:cNvPr id="12189" name="Check Box 1949" hidden="1">
              <a:extLst>
                <a:ext uri="{63B3BB69-23CF-44E3-9099-C40C66FF867C}">
                  <a14:compatExt spid="_x0000_s12189"/>
                </a:ext>
                <a:ext uri="{FF2B5EF4-FFF2-40B4-BE49-F238E27FC236}">
                  <a16:creationId xmlns:a16="http://schemas.microsoft.com/office/drawing/2014/main" id="{00000000-0008-0000-0300-00009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70</xdr:row>
          <xdr:rowOff>160020</xdr:rowOff>
        </xdr:from>
        <xdr:to>
          <xdr:col>109</xdr:col>
          <xdr:colOff>182880</xdr:colOff>
          <xdr:row>72</xdr:row>
          <xdr:rowOff>30480</xdr:rowOff>
        </xdr:to>
        <xdr:sp macro="" textlink="">
          <xdr:nvSpPr>
            <xdr:cNvPr id="12190" name="Check Box 1950" hidden="1">
              <a:extLst>
                <a:ext uri="{63B3BB69-23CF-44E3-9099-C40C66FF867C}">
                  <a14:compatExt spid="_x0000_s12190"/>
                </a:ext>
                <a:ext uri="{FF2B5EF4-FFF2-40B4-BE49-F238E27FC236}">
                  <a16:creationId xmlns:a16="http://schemas.microsoft.com/office/drawing/2014/main" id="{00000000-0008-0000-0300-00009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71</xdr:row>
          <xdr:rowOff>160020</xdr:rowOff>
        </xdr:from>
        <xdr:to>
          <xdr:col>96</xdr:col>
          <xdr:colOff>198120</xdr:colOff>
          <xdr:row>73</xdr:row>
          <xdr:rowOff>38100</xdr:rowOff>
        </xdr:to>
        <xdr:sp macro="" textlink="">
          <xdr:nvSpPr>
            <xdr:cNvPr id="12191" name="Check Box 1951" hidden="1">
              <a:extLst>
                <a:ext uri="{63B3BB69-23CF-44E3-9099-C40C66FF867C}">
                  <a14:compatExt spid="_x0000_s12191"/>
                </a:ext>
                <a:ext uri="{FF2B5EF4-FFF2-40B4-BE49-F238E27FC236}">
                  <a16:creationId xmlns:a16="http://schemas.microsoft.com/office/drawing/2014/main" id="{00000000-0008-0000-0300-00009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71</xdr:row>
          <xdr:rowOff>144780</xdr:rowOff>
        </xdr:from>
        <xdr:to>
          <xdr:col>102</xdr:col>
          <xdr:colOff>175260</xdr:colOff>
          <xdr:row>73</xdr:row>
          <xdr:rowOff>60960</xdr:rowOff>
        </xdr:to>
        <xdr:sp macro="" textlink="">
          <xdr:nvSpPr>
            <xdr:cNvPr id="12192" name="Check Box 1952" hidden="1">
              <a:extLst>
                <a:ext uri="{63B3BB69-23CF-44E3-9099-C40C66FF867C}">
                  <a14:compatExt spid="_x0000_s12192"/>
                </a:ext>
                <a:ext uri="{FF2B5EF4-FFF2-40B4-BE49-F238E27FC236}">
                  <a16:creationId xmlns:a16="http://schemas.microsoft.com/office/drawing/2014/main" id="{00000000-0008-0000-0300-0000A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71</xdr:row>
          <xdr:rowOff>160020</xdr:rowOff>
        </xdr:from>
        <xdr:to>
          <xdr:col>109</xdr:col>
          <xdr:colOff>190500</xdr:colOff>
          <xdr:row>73</xdr:row>
          <xdr:rowOff>38100</xdr:rowOff>
        </xdr:to>
        <xdr:sp macro="" textlink="">
          <xdr:nvSpPr>
            <xdr:cNvPr id="12193" name="Check Box 1953" hidden="1">
              <a:extLst>
                <a:ext uri="{63B3BB69-23CF-44E3-9099-C40C66FF867C}">
                  <a14:compatExt spid="_x0000_s12193"/>
                </a:ext>
                <a:ext uri="{FF2B5EF4-FFF2-40B4-BE49-F238E27FC236}">
                  <a16:creationId xmlns:a16="http://schemas.microsoft.com/office/drawing/2014/main" id="{00000000-0008-0000-0300-0000A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213360</xdr:colOff>
          <xdr:row>72</xdr:row>
          <xdr:rowOff>152400</xdr:rowOff>
        </xdr:from>
        <xdr:to>
          <xdr:col>96</xdr:col>
          <xdr:colOff>213360</xdr:colOff>
          <xdr:row>74</xdr:row>
          <xdr:rowOff>22860</xdr:rowOff>
        </xdr:to>
        <xdr:sp macro="" textlink="">
          <xdr:nvSpPr>
            <xdr:cNvPr id="12194" name="Check Box 1954" hidden="1">
              <a:extLst>
                <a:ext uri="{63B3BB69-23CF-44E3-9099-C40C66FF867C}">
                  <a14:compatExt spid="_x0000_s12194"/>
                </a:ext>
                <a:ext uri="{FF2B5EF4-FFF2-40B4-BE49-F238E27FC236}">
                  <a16:creationId xmlns:a16="http://schemas.microsoft.com/office/drawing/2014/main" id="{00000000-0008-0000-0300-0000A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198120</xdr:colOff>
          <xdr:row>72</xdr:row>
          <xdr:rowOff>152400</xdr:rowOff>
        </xdr:from>
        <xdr:to>
          <xdr:col>102</xdr:col>
          <xdr:colOff>182880</xdr:colOff>
          <xdr:row>74</xdr:row>
          <xdr:rowOff>22860</xdr:rowOff>
        </xdr:to>
        <xdr:sp macro="" textlink="">
          <xdr:nvSpPr>
            <xdr:cNvPr id="12195" name="Check Box 1955" hidden="1">
              <a:extLst>
                <a:ext uri="{63B3BB69-23CF-44E3-9099-C40C66FF867C}">
                  <a14:compatExt spid="_x0000_s12195"/>
                </a:ext>
                <a:ext uri="{FF2B5EF4-FFF2-40B4-BE49-F238E27FC236}">
                  <a16:creationId xmlns:a16="http://schemas.microsoft.com/office/drawing/2014/main" id="{00000000-0008-0000-0300-0000A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198120</xdr:colOff>
          <xdr:row>72</xdr:row>
          <xdr:rowOff>152400</xdr:rowOff>
        </xdr:from>
        <xdr:to>
          <xdr:col>109</xdr:col>
          <xdr:colOff>198120</xdr:colOff>
          <xdr:row>74</xdr:row>
          <xdr:rowOff>30480</xdr:rowOff>
        </xdr:to>
        <xdr:sp macro="" textlink="">
          <xdr:nvSpPr>
            <xdr:cNvPr id="12196" name="Check Box 1956" hidden="1">
              <a:extLst>
                <a:ext uri="{63B3BB69-23CF-44E3-9099-C40C66FF867C}">
                  <a14:compatExt spid="_x0000_s12196"/>
                </a:ext>
                <a:ext uri="{FF2B5EF4-FFF2-40B4-BE49-F238E27FC236}">
                  <a16:creationId xmlns:a16="http://schemas.microsoft.com/office/drawing/2014/main" id="{00000000-0008-0000-0300-0000A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72</xdr:row>
          <xdr:rowOff>152400</xdr:rowOff>
        </xdr:from>
        <xdr:to>
          <xdr:col>116</xdr:col>
          <xdr:colOff>190500</xdr:colOff>
          <xdr:row>74</xdr:row>
          <xdr:rowOff>22860</xdr:rowOff>
        </xdr:to>
        <xdr:sp macro="" textlink="">
          <xdr:nvSpPr>
            <xdr:cNvPr id="12197" name="Check Box 1957" hidden="1">
              <a:extLst>
                <a:ext uri="{63B3BB69-23CF-44E3-9099-C40C66FF867C}">
                  <a14:compatExt spid="_x0000_s12197"/>
                </a:ext>
                <a:ext uri="{FF2B5EF4-FFF2-40B4-BE49-F238E27FC236}">
                  <a16:creationId xmlns:a16="http://schemas.microsoft.com/office/drawing/2014/main" id="{00000000-0008-0000-0300-0000A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137</xdr:col>
          <xdr:colOff>182880</xdr:colOff>
          <xdr:row>2</xdr:row>
          <xdr:rowOff>7620</xdr:rowOff>
        </xdr:from>
        <xdr:to>
          <xdr:col>138</xdr:col>
          <xdr:colOff>190500</xdr:colOff>
          <xdr:row>5</xdr:row>
          <xdr:rowOff>7620</xdr:rowOff>
        </xdr:to>
        <xdr:sp macro="" textlink="">
          <xdr:nvSpPr>
            <xdr:cNvPr id="12198" name="チェック17" hidden="1">
              <a:extLst>
                <a:ext uri="{63B3BB69-23CF-44E3-9099-C40C66FF867C}">
                  <a14:compatExt spid="_x0000_s12198"/>
                </a:ext>
                <a:ext uri="{FF2B5EF4-FFF2-40B4-BE49-F238E27FC236}">
                  <a16:creationId xmlns:a16="http://schemas.microsoft.com/office/drawing/2014/main" id="{00000000-0008-0000-0300-0000A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142</xdr:col>
          <xdr:colOff>190500</xdr:colOff>
          <xdr:row>2</xdr:row>
          <xdr:rowOff>7620</xdr:rowOff>
        </xdr:from>
        <xdr:to>
          <xdr:col>143</xdr:col>
          <xdr:colOff>175260</xdr:colOff>
          <xdr:row>5</xdr:row>
          <xdr:rowOff>7620</xdr:rowOff>
        </xdr:to>
        <xdr:sp macro="" textlink="">
          <xdr:nvSpPr>
            <xdr:cNvPr id="12199" name="チェック18" hidden="1">
              <a:extLst>
                <a:ext uri="{63B3BB69-23CF-44E3-9099-C40C66FF867C}">
                  <a14:compatExt spid="_x0000_s12199"/>
                </a:ext>
                <a:ext uri="{FF2B5EF4-FFF2-40B4-BE49-F238E27FC236}">
                  <a16:creationId xmlns:a16="http://schemas.microsoft.com/office/drawing/2014/main" id="{00000000-0008-0000-0300-0000A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xdr:row>
          <xdr:rowOff>22860</xdr:rowOff>
        </xdr:from>
        <xdr:to>
          <xdr:col>148</xdr:col>
          <xdr:colOff>160020</xdr:colOff>
          <xdr:row>5</xdr:row>
          <xdr:rowOff>7620</xdr:rowOff>
        </xdr:to>
        <xdr:sp macro="" textlink="">
          <xdr:nvSpPr>
            <xdr:cNvPr id="12200" name="チェック19" hidden="1">
              <a:extLst>
                <a:ext uri="{63B3BB69-23CF-44E3-9099-C40C66FF867C}">
                  <a14:compatExt spid="_x0000_s12200"/>
                </a:ext>
                <a:ext uri="{FF2B5EF4-FFF2-40B4-BE49-F238E27FC236}">
                  <a16:creationId xmlns:a16="http://schemas.microsoft.com/office/drawing/2014/main" id="{00000000-0008-0000-0300-0000A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182880</xdr:colOff>
          <xdr:row>2</xdr:row>
          <xdr:rowOff>22860</xdr:rowOff>
        </xdr:from>
        <xdr:to>
          <xdr:col>153</xdr:col>
          <xdr:colOff>175260</xdr:colOff>
          <xdr:row>5</xdr:row>
          <xdr:rowOff>7620</xdr:rowOff>
        </xdr:to>
        <xdr:sp macro="" textlink="">
          <xdr:nvSpPr>
            <xdr:cNvPr id="12201" name="チェック20" hidden="1">
              <a:extLst>
                <a:ext uri="{63B3BB69-23CF-44E3-9099-C40C66FF867C}">
                  <a14:compatExt spid="_x0000_s12201"/>
                </a:ext>
                <a:ext uri="{FF2B5EF4-FFF2-40B4-BE49-F238E27FC236}">
                  <a16:creationId xmlns:a16="http://schemas.microsoft.com/office/drawing/2014/main" id="{00000000-0008-0000-0300-0000A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12</xdr:row>
          <xdr:rowOff>160020</xdr:rowOff>
        </xdr:from>
        <xdr:to>
          <xdr:col>139</xdr:col>
          <xdr:colOff>213360</xdr:colOff>
          <xdr:row>14</xdr:row>
          <xdr:rowOff>30480</xdr:rowOff>
        </xdr:to>
        <xdr:sp macro="" textlink="">
          <xdr:nvSpPr>
            <xdr:cNvPr id="12202" name="チェック21" hidden="1">
              <a:extLst>
                <a:ext uri="{63B3BB69-23CF-44E3-9099-C40C66FF867C}">
                  <a14:compatExt spid="_x0000_s12202"/>
                </a:ext>
                <a:ext uri="{FF2B5EF4-FFF2-40B4-BE49-F238E27FC236}">
                  <a16:creationId xmlns:a16="http://schemas.microsoft.com/office/drawing/2014/main" id="{00000000-0008-0000-0300-0000A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14</xdr:row>
          <xdr:rowOff>30480</xdr:rowOff>
        </xdr:from>
        <xdr:to>
          <xdr:col>139</xdr:col>
          <xdr:colOff>198120</xdr:colOff>
          <xdr:row>14</xdr:row>
          <xdr:rowOff>274320</xdr:rowOff>
        </xdr:to>
        <xdr:sp macro="" textlink="">
          <xdr:nvSpPr>
            <xdr:cNvPr id="12203" name="チェック22" hidden="1">
              <a:extLst>
                <a:ext uri="{63B3BB69-23CF-44E3-9099-C40C66FF867C}">
                  <a14:compatExt spid="_x0000_s12203"/>
                </a:ext>
                <a:ext uri="{FF2B5EF4-FFF2-40B4-BE49-F238E27FC236}">
                  <a16:creationId xmlns:a16="http://schemas.microsoft.com/office/drawing/2014/main" id="{00000000-0008-0000-0300-0000A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14</xdr:row>
          <xdr:rowOff>365760</xdr:rowOff>
        </xdr:from>
        <xdr:to>
          <xdr:col>139</xdr:col>
          <xdr:colOff>213360</xdr:colOff>
          <xdr:row>16</xdr:row>
          <xdr:rowOff>45720</xdr:rowOff>
        </xdr:to>
        <xdr:sp macro="" textlink="">
          <xdr:nvSpPr>
            <xdr:cNvPr id="12204" name="チェック23" hidden="1">
              <a:extLst>
                <a:ext uri="{63B3BB69-23CF-44E3-9099-C40C66FF867C}">
                  <a14:compatExt spid="_x0000_s12204"/>
                </a:ext>
                <a:ext uri="{FF2B5EF4-FFF2-40B4-BE49-F238E27FC236}">
                  <a16:creationId xmlns:a16="http://schemas.microsoft.com/office/drawing/2014/main" id="{00000000-0008-0000-0300-0000A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15</xdr:row>
          <xdr:rowOff>160020</xdr:rowOff>
        </xdr:from>
        <xdr:to>
          <xdr:col>139</xdr:col>
          <xdr:colOff>213360</xdr:colOff>
          <xdr:row>17</xdr:row>
          <xdr:rowOff>30480</xdr:rowOff>
        </xdr:to>
        <xdr:sp macro="" textlink="">
          <xdr:nvSpPr>
            <xdr:cNvPr id="12205" name="チェック24" hidden="1">
              <a:extLst>
                <a:ext uri="{63B3BB69-23CF-44E3-9099-C40C66FF867C}">
                  <a14:compatExt spid="_x0000_s12205"/>
                </a:ext>
                <a:ext uri="{FF2B5EF4-FFF2-40B4-BE49-F238E27FC236}">
                  <a16:creationId xmlns:a16="http://schemas.microsoft.com/office/drawing/2014/main" id="{00000000-0008-0000-0300-0000A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16</xdr:row>
          <xdr:rowOff>175260</xdr:rowOff>
        </xdr:from>
        <xdr:to>
          <xdr:col>139</xdr:col>
          <xdr:colOff>198120</xdr:colOff>
          <xdr:row>18</xdr:row>
          <xdr:rowOff>38100</xdr:rowOff>
        </xdr:to>
        <xdr:sp macro="" textlink="">
          <xdr:nvSpPr>
            <xdr:cNvPr id="12206" name="チェック25" hidden="1">
              <a:extLst>
                <a:ext uri="{63B3BB69-23CF-44E3-9099-C40C66FF867C}">
                  <a14:compatExt spid="_x0000_s12206"/>
                </a:ext>
                <a:ext uri="{FF2B5EF4-FFF2-40B4-BE49-F238E27FC236}">
                  <a16:creationId xmlns:a16="http://schemas.microsoft.com/office/drawing/2014/main" id="{00000000-0008-0000-0300-0000A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17</xdr:row>
          <xdr:rowOff>175260</xdr:rowOff>
        </xdr:from>
        <xdr:to>
          <xdr:col>139</xdr:col>
          <xdr:colOff>182880</xdr:colOff>
          <xdr:row>19</xdr:row>
          <xdr:rowOff>38100</xdr:rowOff>
        </xdr:to>
        <xdr:sp macro="" textlink="">
          <xdr:nvSpPr>
            <xdr:cNvPr id="12207" name="チェック26" hidden="1">
              <a:extLst>
                <a:ext uri="{63B3BB69-23CF-44E3-9099-C40C66FF867C}">
                  <a14:compatExt spid="_x0000_s12207"/>
                </a:ext>
                <a:ext uri="{FF2B5EF4-FFF2-40B4-BE49-F238E27FC236}">
                  <a16:creationId xmlns:a16="http://schemas.microsoft.com/office/drawing/2014/main" id="{00000000-0008-0000-0300-0000A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18</xdr:row>
          <xdr:rowOff>175260</xdr:rowOff>
        </xdr:from>
        <xdr:to>
          <xdr:col>140</xdr:col>
          <xdr:colOff>0</xdr:colOff>
          <xdr:row>20</xdr:row>
          <xdr:rowOff>38100</xdr:rowOff>
        </xdr:to>
        <xdr:sp macro="" textlink="">
          <xdr:nvSpPr>
            <xdr:cNvPr id="12208" name="チェック27" hidden="1">
              <a:extLst>
                <a:ext uri="{63B3BB69-23CF-44E3-9099-C40C66FF867C}">
                  <a14:compatExt spid="_x0000_s12208"/>
                </a:ext>
                <a:ext uri="{FF2B5EF4-FFF2-40B4-BE49-F238E27FC236}">
                  <a16:creationId xmlns:a16="http://schemas.microsoft.com/office/drawing/2014/main" id="{00000000-0008-0000-0300-0000B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19</xdr:row>
          <xdr:rowOff>175260</xdr:rowOff>
        </xdr:from>
        <xdr:to>
          <xdr:col>139</xdr:col>
          <xdr:colOff>190500</xdr:colOff>
          <xdr:row>21</xdr:row>
          <xdr:rowOff>38100</xdr:rowOff>
        </xdr:to>
        <xdr:sp macro="" textlink="">
          <xdr:nvSpPr>
            <xdr:cNvPr id="12209" name="チェック28" hidden="1">
              <a:extLst>
                <a:ext uri="{63B3BB69-23CF-44E3-9099-C40C66FF867C}">
                  <a14:compatExt spid="_x0000_s12209"/>
                </a:ext>
                <a:ext uri="{FF2B5EF4-FFF2-40B4-BE49-F238E27FC236}">
                  <a16:creationId xmlns:a16="http://schemas.microsoft.com/office/drawing/2014/main" id="{00000000-0008-0000-0300-0000B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20</xdr:row>
          <xdr:rowOff>175260</xdr:rowOff>
        </xdr:from>
        <xdr:to>
          <xdr:col>139</xdr:col>
          <xdr:colOff>213360</xdr:colOff>
          <xdr:row>22</xdr:row>
          <xdr:rowOff>38100</xdr:rowOff>
        </xdr:to>
        <xdr:sp macro="" textlink="">
          <xdr:nvSpPr>
            <xdr:cNvPr id="12210" name="チェック29" hidden="1">
              <a:extLst>
                <a:ext uri="{63B3BB69-23CF-44E3-9099-C40C66FF867C}">
                  <a14:compatExt spid="_x0000_s12210"/>
                </a:ext>
                <a:ext uri="{FF2B5EF4-FFF2-40B4-BE49-F238E27FC236}">
                  <a16:creationId xmlns:a16="http://schemas.microsoft.com/office/drawing/2014/main" id="{00000000-0008-0000-0300-0000B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21</xdr:row>
          <xdr:rowOff>160020</xdr:rowOff>
        </xdr:from>
        <xdr:to>
          <xdr:col>139</xdr:col>
          <xdr:colOff>213360</xdr:colOff>
          <xdr:row>23</xdr:row>
          <xdr:rowOff>30480</xdr:rowOff>
        </xdr:to>
        <xdr:sp macro="" textlink="">
          <xdr:nvSpPr>
            <xdr:cNvPr id="12211" name="チェック30" hidden="1">
              <a:extLst>
                <a:ext uri="{63B3BB69-23CF-44E3-9099-C40C66FF867C}">
                  <a14:compatExt spid="_x0000_s12211"/>
                </a:ext>
                <a:ext uri="{FF2B5EF4-FFF2-40B4-BE49-F238E27FC236}">
                  <a16:creationId xmlns:a16="http://schemas.microsoft.com/office/drawing/2014/main" id="{00000000-0008-0000-0300-0000B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22</xdr:row>
          <xdr:rowOff>160020</xdr:rowOff>
        </xdr:from>
        <xdr:to>
          <xdr:col>139</xdr:col>
          <xdr:colOff>213360</xdr:colOff>
          <xdr:row>24</xdr:row>
          <xdr:rowOff>30480</xdr:rowOff>
        </xdr:to>
        <xdr:sp macro="" textlink="">
          <xdr:nvSpPr>
            <xdr:cNvPr id="12212" name="チェック31" hidden="1">
              <a:extLst>
                <a:ext uri="{63B3BB69-23CF-44E3-9099-C40C66FF867C}">
                  <a14:compatExt spid="_x0000_s12212"/>
                </a:ext>
                <a:ext uri="{FF2B5EF4-FFF2-40B4-BE49-F238E27FC236}">
                  <a16:creationId xmlns:a16="http://schemas.microsoft.com/office/drawing/2014/main" id="{00000000-0008-0000-0300-0000B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23</xdr:row>
          <xdr:rowOff>160020</xdr:rowOff>
        </xdr:from>
        <xdr:to>
          <xdr:col>139</xdr:col>
          <xdr:colOff>213360</xdr:colOff>
          <xdr:row>25</xdr:row>
          <xdr:rowOff>30480</xdr:rowOff>
        </xdr:to>
        <xdr:sp macro="" textlink="">
          <xdr:nvSpPr>
            <xdr:cNvPr id="12213" name="チェック32" hidden="1">
              <a:extLst>
                <a:ext uri="{63B3BB69-23CF-44E3-9099-C40C66FF867C}">
                  <a14:compatExt spid="_x0000_s12213"/>
                </a:ext>
                <a:ext uri="{FF2B5EF4-FFF2-40B4-BE49-F238E27FC236}">
                  <a16:creationId xmlns:a16="http://schemas.microsoft.com/office/drawing/2014/main" id="{00000000-0008-0000-0300-0000B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24</xdr:row>
          <xdr:rowOff>160020</xdr:rowOff>
        </xdr:from>
        <xdr:to>
          <xdr:col>139</xdr:col>
          <xdr:colOff>198120</xdr:colOff>
          <xdr:row>26</xdr:row>
          <xdr:rowOff>30480</xdr:rowOff>
        </xdr:to>
        <xdr:sp macro="" textlink="">
          <xdr:nvSpPr>
            <xdr:cNvPr id="12214" name="チェック33" hidden="1">
              <a:extLst>
                <a:ext uri="{63B3BB69-23CF-44E3-9099-C40C66FF867C}">
                  <a14:compatExt spid="_x0000_s12214"/>
                </a:ext>
                <a:ext uri="{FF2B5EF4-FFF2-40B4-BE49-F238E27FC236}">
                  <a16:creationId xmlns:a16="http://schemas.microsoft.com/office/drawing/2014/main" id="{00000000-0008-0000-0300-0000B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25</xdr:row>
          <xdr:rowOff>160020</xdr:rowOff>
        </xdr:from>
        <xdr:to>
          <xdr:col>139</xdr:col>
          <xdr:colOff>213360</xdr:colOff>
          <xdr:row>27</xdr:row>
          <xdr:rowOff>30480</xdr:rowOff>
        </xdr:to>
        <xdr:sp macro="" textlink="">
          <xdr:nvSpPr>
            <xdr:cNvPr id="12215" name="チェック34" hidden="1">
              <a:extLst>
                <a:ext uri="{63B3BB69-23CF-44E3-9099-C40C66FF867C}">
                  <a14:compatExt spid="_x0000_s12215"/>
                </a:ext>
                <a:ext uri="{FF2B5EF4-FFF2-40B4-BE49-F238E27FC236}">
                  <a16:creationId xmlns:a16="http://schemas.microsoft.com/office/drawing/2014/main" id="{00000000-0008-0000-0300-0000B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12</xdr:row>
          <xdr:rowOff>160020</xdr:rowOff>
        </xdr:from>
        <xdr:to>
          <xdr:col>148</xdr:col>
          <xdr:colOff>190500</xdr:colOff>
          <xdr:row>14</xdr:row>
          <xdr:rowOff>30480</xdr:rowOff>
        </xdr:to>
        <xdr:sp macro="" textlink="">
          <xdr:nvSpPr>
            <xdr:cNvPr id="12216" name="チェック35" hidden="1">
              <a:extLst>
                <a:ext uri="{63B3BB69-23CF-44E3-9099-C40C66FF867C}">
                  <a14:compatExt spid="_x0000_s12216"/>
                </a:ext>
                <a:ext uri="{FF2B5EF4-FFF2-40B4-BE49-F238E27FC236}">
                  <a16:creationId xmlns:a16="http://schemas.microsoft.com/office/drawing/2014/main" id="{00000000-0008-0000-0300-0000B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13</xdr:row>
          <xdr:rowOff>182880</xdr:rowOff>
        </xdr:from>
        <xdr:to>
          <xdr:col>148</xdr:col>
          <xdr:colOff>182880</xdr:colOff>
          <xdr:row>14</xdr:row>
          <xdr:rowOff>251460</xdr:rowOff>
        </xdr:to>
        <xdr:sp macro="" textlink="">
          <xdr:nvSpPr>
            <xdr:cNvPr id="12217" name="チェック36" hidden="1">
              <a:extLst>
                <a:ext uri="{63B3BB69-23CF-44E3-9099-C40C66FF867C}">
                  <a14:compatExt spid="_x0000_s12217"/>
                </a:ext>
                <a:ext uri="{FF2B5EF4-FFF2-40B4-BE49-F238E27FC236}">
                  <a16:creationId xmlns:a16="http://schemas.microsoft.com/office/drawing/2014/main" id="{00000000-0008-0000-0300-0000B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14</xdr:row>
          <xdr:rowOff>373380</xdr:rowOff>
        </xdr:from>
        <xdr:to>
          <xdr:col>148</xdr:col>
          <xdr:colOff>198120</xdr:colOff>
          <xdr:row>16</xdr:row>
          <xdr:rowOff>45720</xdr:rowOff>
        </xdr:to>
        <xdr:sp macro="" textlink="">
          <xdr:nvSpPr>
            <xdr:cNvPr id="12218" name="チェック37" hidden="1">
              <a:extLst>
                <a:ext uri="{63B3BB69-23CF-44E3-9099-C40C66FF867C}">
                  <a14:compatExt spid="_x0000_s12218"/>
                </a:ext>
                <a:ext uri="{FF2B5EF4-FFF2-40B4-BE49-F238E27FC236}">
                  <a16:creationId xmlns:a16="http://schemas.microsoft.com/office/drawing/2014/main" id="{00000000-0008-0000-0300-0000B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15</xdr:row>
          <xdr:rowOff>160020</xdr:rowOff>
        </xdr:from>
        <xdr:to>
          <xdr:col>148</xdr:col>
          <xdr:colOff>182880</xdr:colOff>
          <xdr:row>17</xdr:row>
          <xdr:rowOff>30480</xdr:rowOff>
        </xdr:to>
        <xdr:sp macro="" textlink="">
          <xdr:nvSpPr>
            <xdr:cNvPr id="12219" name="チェック38" hidden="1">
              <a:extLst>
                <a:ext uri="{63B3BB69-23CF-44E3-9099-C40C66FF867C}">
                  <a14:compatExt spid="_x0000_s12219"/>
                </a:ext>
                <a:ext uri="{FF2B5EF4-FFF2-40B4-BE49-F238E27FC236}">
                  <a16:creationId xmlns:a16="http://schemas.microsoft.com/office/drawing/2014/main" id="{00000000-0008-0000-0300-0000B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16</xdr:row>
          <xdr:rowOff>160020</xdr:rowOff>
        </xdr:from>
        <xdr:to>
          <xdr:col>148</xdr:col>
          <xdr:colOff>160020</xdr:colOff>
          <xdr:row>18</xdr:row>
          <xdr:rowOff>30480</xdr:rowOff>
        </xdr:to>
        <xdr:sp macro="" textlink="">
          <xdr:nvSpPr>
            <xdr:cNvPr id="12220" name="チェック39" hidden="1">
              <a:extLst>
                <a:ext uri="{63B3BB69-23CF-44E3-9099-C40C66FF867C}">
                  <a14:compatExt spid="_x0000_s12220"/>
                </a:ext>
                <a:ext uri="{FF2B5EF4-FFF2-40B4-BE49-F238E27FC236}">
                  <a16:creationId xmlns:a16="http://schemas.microsoft.com/office/drawing/2014/main" id="{00000000-0008-0000-0300-0000B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17</xdr:row>
          <xdr:rowOff>152400</xdr:rowOff>
        </xdr:from>
        <xdr:to>
          <xdr:col>148</xdr:col>
          <xdr:colOff>198120</xdr:colOff>
          <xdr:row>19</xdr:row>
          <xdr:rowOff>30480</xdr:rowOff>
        </xdr:to>
        <xdr:sp macro="" textlink="">
          <xdr:nvSpPr>
            <xdr:cNvPr id="12221" name="チェック40" hidden="1">
              <a:extLst>
                <a:ext uri="{63B3BB69-23CF-44E3-9099-C40C66FF867C}">
                  <a14:compatExt spid="_x0000_s12221"/>
                </a:ext>
                <a:ext uri="{FF2B5EF4-FFF2-40B4-BE49-F238E27FC236}">
                  <a16:creationId xmlns:a16="http://schemas.microsoft.com/office/drawing/2014/main" id="{00000000-0008-0000-0300-0000B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18</xdr:row>
          <xdr:rowOff>160020</xdr:rowOff>
        </xdr:from>
        <xdr:to>
          <xdr:col>148</xdr:col>
          <xdr:colOff>182880</xdr:colOff>
          <xdr:row>20</xdr:row>
          <xdr:rowOff>30480</xdr:rowOff>
        </xdr:to>
        <xdr:sp macro="" textlink="">
          <xdr:nvSpPr>
            <xdr:cNvPr id="12222" name="チェック41" hidden="1">
              <a:extLst>
                <a:ext uri="{63B3BB69-23CF-44E3-9099-C40C66FF867C}">
                  <a14:compatExt spid="_x0000_s12222"/>
                </a:ext>
                <a:ext uri="{FF2B5EF4-FFF2-40B4-BE49-F238E27FC236}">
                  <a16:creationId xmlns:a16="http://schemas.microsoft.com/office/drawing/2014/main" id="{00000000-0008-0000-0300-0000B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19</xdr:row>
          <xdr:rowOff>160020</xdr:rowOff>
        </xdr:from>
        <xdr:to>
          <xdr:col>148</xdr:col>
          <xdr:colOff>160020</xdr:colOff>
          <xdr:row>21</xdr:row>
          <xdr:rowOff>30480</xdr:rowOff>
        </xdr:to>
        <xdr:sp macro="" textlink="">
          <xdr:nvSpPr>
            <xdr:cNvPr id="12223" name="チェック42" hidden="1">
              <a:extLst>
                <a:ext uri="{63B3BB69-23CF-44E3-9099-C40C66FF867C}">
                  <a14:compatExt spid="_x0000_s12223"/>
                </a:ext>
                <a:ext uri="{FF2B5EF4-FFF2-40B4-BE49-F238E27FC236}">
                  <a16:creationId xmlns:a16="http://schemas.microsoft.com/office/drawing/2014/main" id="{00000000-0008-0000-0300-0000B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20</xdr:row>
          <xdr:rowOff>175260</xdr:rowOff>
        </xdr:from>
        <xdr:to>
          <xdr:col>148</xdr:col>
          <xdr:colOff>198120</xdr:colOff>
          <xdr:row>22</xdr:row>
          <xdr:rowOff>38100</xdr:rowOff>
        </xdr:to>
        <xdr:sp macro="" textlink="">
          <xdr:nvSpPr>
            <xdr:cNvPr id="12224" name="チェック43" hidden="1">
              <a:extLst>
                <a:ext uri="{63B3BB69-23CF-44E3-9099-C40C66FF867C}">
                  <a14:compatExt spid="_x0000_s12224"/>
                </a:ext>
                <a:ext uri="{FF2B5EF4-FFF2-40B4-BE49-F238E27FC236}">
                  <a16:creationId xmlns:a16="http://schemas.microsoft.com/office/drawing/2014/main" id="{00000000-0008-0000-0300-0000C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21</xdr:row>
          <xdr:rowOff>160020</xdr:rowOff>
        </xdr:from>
        <xdr:to>
          <xdr:col>148</xdr:col>
          <xdr:colOff>198120</xdr:colOff>
          <xdr:row>23</xdr:row>
          <xdr:rowOff>30480</xdr:rowOff>
        </xdr:to>
        <xdr:sp macro="" textlink="">
          <xdr:nvSpPr>
            <xdr:cNvPr id="12225" name="チェック44" hidden="1">
              <a:extLst>
                <a:ext uri="{63B3BB69-23CF-44E3-9099-C40C66FF867C}">
                  <a14:compatExt spid="_x0000_s12225"/>
                </a:ext>
                <a:ext uri="{FF2B5EF4-FFF2-40B4-BE49-F238E27FC236}">
                  <a16:creationId xmlns:a16="http://schemas.microsoft.com/office/drawing/2014/main" id="{00000000-0008-0000-0300-0000C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22</xdr:row>
          <xdr:rowOff>160020</xdr:rowOff>
        </xdr:from>
        <xdr:to>
          <xdr:col>148</xdr:col>
          <xdr:colOff>190500</xdr:colOff>
          <xdr:row>24</xdr:row>
          <xdr:rowOff>30480</xdr:rowOff>
        </xdr:to>
        <xdr:sp macro="" textlink="">
          <xdr:nvSpPr>
            <xdr:cNvPr id="12226" name="チェック45" hidden="1">
              <a:extLst>
                <a:ext uri="{63B3BB69-23CF-44E3-9099-C40C66FF867C}">
                  <a14:compatExt spid="_x0000_s12226"/>
                </a:ext>
                <a:ext uri="{FF2B5EF4-FFF2-40B4-BE49-F238E27FC236}">
                  <a16:creationId xmlns:a16="http://schemas.microsoft.com/office/drawing/2014/main" id="{00000000-0008-0000-0300-0000C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23</xdr:row>
          <xdr:rowOff>152400</xdr:rowOff>
        </xdr:from>
        <xdr:to>
          <xdr:col>148</xdr:col>
          <xdr:colOff>190500</xdr:colOff>
          <xdr:row>25</xdr:row>
          <xdr:rowOff>30480</xdr:rowOff>
        </xdr:to>
        <xdr:sp macro="" textlink="">
          <xdr:nvSpPr>
            <xdr:cNvPr id="12227" name="チェック46" hidden="1">
              <a:extLst>
                <a:ext uri="{63B3BB69-23CF-44E3-9099-C40C66FF867C}">
                  <a14:compatExt spid="_x0000_s12227"/>
                </a:ext>
                <a:ext uri="{FF2B5EF4-FFF2-40B4-BE49-F238E27FC236}">
                  <a16:creationId xmlns:a16="http://schemas.microsoft.com/office/drawing/2014/main" id="{00000000-0008-0000-0300-0000C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24</xdr:row>
          <xdr:rowOff>160020</xdr:rowOff>
        </xdr:from>
        <xdr:to>
          <xdr:col>148</xdr:col>
          <xdr:colOff>190500</xdr:colOff>
          <xdr:row>26</xdr:row>
          <xdr:rowOff>30480</xdr:rowOff>
        </xdr:to>
        <xdr:sp macro="" textlink="">
          <xdr:nvSpPr>
            <xdr:cNvPr id="12228" name="チェック47" hidden="1">
              <a:extLst>
                <a:ext uri="{63B3BB69-23CF-44E3-9099-C40C66FF867C}">
                  <a14:compatExt spid="_x0000_s12228"/>
                </a:ext>
                <a:ext uri="{FF2B5EF4-FFF2-40B4-BE49-F238E27FC236}">
                  <a16:creationId xmlns:a16="http://schemas.microsoft.com/office/drawing/2014/main" id="{00000000-0008-0000-0300-0000C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25</xdr:row>
          <xdr:rowOff>160020</xdr:rowOff>
        </xdr:from>
        <xdr:to>
          <xdr:col>148</xdr:col>
          <xdr:colOff>190500</xdr:colOff>
          <xdr:row>27</xdr:row>
          <xdr:rowOff>30480</xdr:rowOff>
        </xdr:to>
        <xdr:sp macro="" textlink="">
          <xdr:nvSpPr>
            <xdr:cNvPr id="12229" name="チェック48" hidden="1">
              <a:extLst>
                <a:ext uri="{63B3BB69-23CF-44E3-9099-C40C66FF867C}">
                  <a14:compatExt spid="_x0000_s12229"/>
                </a:ext>
                <a:ext uri="{FF2B5EF4-FFF2-40B4-BE49-F238E27FC236}">
                  <a16:creationId xmlns:a16="http://schemas.microsoft.com/office/drawing/2014/main" id="{00000000-0008-0000-0300-0000C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12</xdr:row>
          <xdr:rowOff>160020</xdr:rowOff>
        </xdr:from>
        <xdr:to>
          <xdr:col>157</xdr:col>
          <xdr:colOff>190500</xdr:colOff>
          <xdr:row>14</xdr:row>
          <xdr:rowOff>30480</xdr:rowOff>
        </xdr:to>
        <xdr:sp macro="" textlink="">
          <xdr:nvSpPr>
            <xdr:cNvPr id="12230" name="チェック49" hidden="1">
              <a:extLst>
                <a:ext uri="{63B3BB69-23CF-44E3-9099-C40C66FF867C}">
                  <a14:compatExt spid="_x0000_s12230"/>
                </a:ext>
                <a:ext uri="{FF2B5EF4-FFF2-40B4-BE49-F238E27FC236}">
                  <a16:creationId xmlns:a16="http://schemas.microsoft.com/office/drawing/2014/main" id="{00000000-0008-0000-0300-0000C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13</xdr:row>
          <xdr:rowOff>182880</xdr:rowOff>
        </xdr:from>
        <xdr:to>
          <xdr:col>157</xdr:col>
          <xdr:colOff>152400</xdr:colOff>
          <xdr:row>14</xdr:row>
          <xdr:rowOff>251460</xdr:rowOff>
        </xdr:to>
        <xdr:sp macro="" textlink="">
          <xdr:nvSpPr>
            <xdr:cNvPr id="12231" name="チェック50" hidden="1">
              <a:extLst>
                <a:ext uri="{63B3BB69-23CF-44E3-9099-C40C66FF867C}">
                  <a14:compatExt spid="_x0000_s12231"/>
                </a:ext>
                <a:ext uri="{FF2B5EF4-FFF2-40B4-BE49-F238E27FC236}">
                  <a16:creationId xmlns:a16="http://schemas.microsoft.com/office/drawing/2014/main" id="{00000000-0008-0000-0300-0000C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14</xdr:row>
          <xdr:rowOff>373380</xdr:rowOff>
        </xdr:from>
        <xdr:to>
          <xdr:col>157</xdr:col>
          <xdr:colOff>190500</xdr:colOff>
          <xdr:row>16</xdr:row>
          <xdr:rowOff>45720</xdr:rowOff>
        </xdr:to>
        <xdr:sp macro="" textlink="">
          <xdr:nvSpPr>
            <xdr:cNvPr id="12232" name="チェック51" hidden="1">
              <a:extLst>
                <a:ext uri="{63B3BB69-23CF-44E3-9099-C40C66FF867C}">
                  <a14:compatExt spid="_x0000_s12232"/>
                </a:ext>
                <a:ext uri="{FF2B5EF4-FFF2-40B4-BE49-F238E27FC236}">
                  <a16:creationId xmlns:a16="http://schemas.microsoft.com/office/drawing/2014/main" id="{00000000-0008-0000-0300-0000C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15</xdr:row>
          <xdr:rowOff>160020</xdr:rowOff>
        </xdr:from>
        <xdr:to>
          <xdr:col>157</xdr:col>
          <xdr:colOff>182880</xdr:colOff>
          <xdr:row>17</xdr:row>
          <xdr:rowOff>30480</xdr:rowOff>
        </xdr:to>
        <xdr:sp macro="" textlink="">
          <xdr:nvSpPr>
            <xdr:cNvPr id="12233" name="チェック52" hidden="1">
              <a:extLst>
                <a:ext uri="{63B3BB69-23CF-44E3-9099-C40C66FF867C}">
                  <a14:compatExt spid="_x0000_s12233"/>
                </a:ext>
                <a:ext uri="{FF2B5EF4-FFF2-40B4-BE49-F238E27FC236}">
                  <a16:creationId xmlns:a16="http://schemas.microsoft.com/office/drawing/2014/main" id="{00000000-0008-0000-0300-0000C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16</xdr:row>
          <xdr:rowOff>175260</xdr:rowOff>
        </xdr:from>
        <xdr:to>
          <xdr:col>157</xdr:col>
          <xdr:colOff>198120</xdr:colOff>
          <xdr:row>18</xdr:row>
          <xdr:rowOff>38100</xdr:rowOff>
        </xdr:to>
        <xdr:sp macro="" textlink="">
          <xdr:nvSpPr>
            <xdr:cNvPr id="12234" name="チェック53" hidden="1">
              <a:extLst>
                <a:ext uri="{63B3BB69-23CF-44E3-9099-C40C66FF867C}">
                  <a14:compatExt spid="_x0000_s12234"/>
                </a:ext>
                <a:ext uri="{FF2B5EF4-FFF2-40B4-BE49-F238E27FC236}">
                  <a16:creationId xmlns:a16="http://schemas.microsoft.com/office/drawing/2014/main" id="{00000000-0008-0000-0300-0000C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17</xdr:row>
          <xdr:rowOff>152400</xdr:rowOff>
        </xdr:from>
        <xdr:to>
          <xdr:col>157</xdr:col>
          <xdr:colOff>213360</xdr:colOff>
          <xdr:row>19</xdr:row>
          <xdr:rowOff>30480</xdr:rowOff>
        </xdr:to>
        <xdr:sp macro="" textlink="">
          <xdr:nvSpPr>
            <xdr:cNvPr id="12235" name="チェック54" hidden="1">
              <a:extLst>
                <a:ext uri="{63B3BB69-23CF-44E3-9099-C40C66FF867C}">
                  <a14:compatExt spid="_x0000_s12235"/>
                </a:ext>
                <a:ext uri="{FF2B5EF4-FFF2-40B4-BE49-F238E27FC236}">
                  <a16:creationId xmlns:a16="http://schemas.microsoft.com/office/drawing/2014/main" id="{00000000-0008-0000-0300-0000C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18</xdr:row>
          <xdr:rowOff>152400</xdr:rowOff>
        </xdr:from>
        <xdr:to>
          <xdr:col>157</xdr:col>
          <xdr:colOff>198120</xdr:colOff>
          <xdr:row>20</xdr:row>
          <xdr:rowOff>30480</xdr:rowOff>
        </xdr:to>
        <xdr:sp macro="" textlink="">
          <xdr:nvSpPr>
            <xdr:cNvPr id="12236" name="チェック55" hidden="1">
              <a:extLst>
                <a:ext uri="{63B3BB69-23CF-44E3-9099-C40C66FF867C}">
                  <a14:compatExt spid="_x0000_s12236"/>
                </a:ext>
                <a:ext uri="{FF2B5EF4-FFF2-40B4-BE49-F238E27FC236}">
                  <a16:creationId xmlns:a16="http://schemas.microsoft.com/office/drawing/2014/main" id="{00000000-0008-0000-0300-0000C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19</xdr:row>
          <xdr:rowOff>152400</xdr:rowOff>
        </xdr:from>
        <xdr:to>
          <xdr:col>157</xdr:col>
          <xdr:colOff>190500</xdr:colOff>
          <xdr:row>21</xdr:row>
          <xdr:rowOff>30480</xdr:rowOff>
        </xdr:to>
        <xdr:sp macro="" textlink="">
          <xdr:nvSpPr>
            <xdr:cNvPr id="12237" name="チェック56" hidden="1">
              <a:extLst>
                <a:ext uri="{63B3BB69-23CF-44E3-9099-C40C66FF867C}">
                  <a14:compatExt spid="_x0000_s12237"/>
                </a:ext>
                <a:ext uri="{FF2B5EF4-FFF2-40B4-BE49-F238E27FC236}">
                  <a16:creationId xmlns:a16="http://schemas.microsoft.com/office/drawing/2014/main" id="{00000000-0008-0000-0300-0000C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20</xdr:row>
          <xdr:rowOff>152400</xdr:rowOff>
        </xdr:from>
        <xdr:to>
          <xdr:col>158</xdr:col>
          <xdr:colOff>0</xdr:colOff>
          <xdr:row>22</xdr:row>
          <xdr:rowOff>30480</xdr:rowOff>
        </xdr:to>
        <xdr:sp macro="" textlink="">
          <xdr:nvSpPr>
            <xdr:cNvPr id="12238" name="チェック57" hidden="1">
              <a:extLst>
                <a:ext uri="{63B3BB69-23CF-44E3-9099-C40C66FF867C}">
                  <a14:compatExt spid="_x0000_s12238"/>
                </a:ext>
                <a:ext uri="{FF2B5EF4-FFF2-40B4-BE49-F238E27FC236}">
                  <a16:creationId xmlns:a16="http://schemas.microsoft.com/office/drawing/2014/main" id="{00000000-0008-0000-0300-0000C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21</xdr:row>
          <xdr:rowOff>152400</xdr:rowOff>
        </xdr:from>
        <xdr:to>
          <xdr:col>157</xdr:col>
          <xdr:colOff>175260</xdr:colOff>
          <xdr:row>23</xdr:row>
          <xdr:rowOff>30480</xdr:rowOff>
        </xdr:to>
        <xdr:sp macro="" textlink="">
          <xdr:nvSpPr>
            <xdr:cNvPr id="12239" name="チェック58" hidden="1">
              <a:extLst>
                <a:ext uri="{63B3BB69-23CF-44E3-9099-C40C66FF867C}">
                  <a14:compatExt spid="_x0000_s12239"/>
                </a:ext>
                <a:ext uri="{FF2B5EF4-FFF2-40B4-BE49-F238E27FC236}">
                  <a16:creationId xmlns:a16="http://schemas.microsoft.com/office/drawing/2014/main" id="{00000000-0008-0000-0300-0000C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22</xdr:row>
          <xdr:rowOff>182880</xdr:rowOff>
        </xdr:from>
        <xdr:to>
          <xdr:col>157</xdr:col>
          <xdr:colOff>190500</xdr:colOff>
          <xdr:row>24</xdr:row>
          <xdr:rowOff>60960</xdr:rowOff>
        </xdr:to>
        <xdr:sp macro="" textlink="">
          <xdr:nvSpPr>
            <xdr:cNvPr id="12240" name="チェック59" hidden="1">
              <a:extLst>
                <a:ext uri="{63B3BB69-23CF-44E3-9099-C40C66FF867C}">
                  <a14:compatExt spid="_x0000_s12240"/>
                </a:ext>
                <a:ext uri="{FF2B5EF4-FFF2-40B4-BE49-F238E27FC236}">
                  <a16:creationId xmlns:a16="http://schemas.microsoft.com/office/drawing/2014/main" id="{00000000-0008-0000-0300-0000D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23</xdr:row>
          <xdr:rowOff>160020</xdr:rowOff>
        </xdr:from>
        <xdr:to>
          <xdr:col>157</xdr:col>
          <xdr:colOff>198120</xdr:colOff>
          <xdr:row>25</xdr:row>
          <xdr:rowOff>30480</xdr:rowOff>
        </xdr:to>
        <xdr:sp macro="" textlink="">
          <xdr:nvSpPr>
            <xdr:cNvPr id="12241" name="チェック60" hidden="1">
              <a:extLst>
                <a:ext uri="{63B3BB69-23CF-44E3-9099-C40C66FF867C}">
                  <a14:compatExt spid="_x0000_s12241"/>
                </a:ext>
                <a:ext uri="{FF2B5EF4-FFF2-40B4-BE49-F238E27FC236}">
                  <a16:creationId xmlns:a16="http://schemas.microsoft.com/office/drawing/2014/main" id="{00000000-0008-0000-0300-0000D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24</xdr:row>
          <xdr:rowOff>160020</xdr:rowOff>
        </xdr:from>
        <xdr:to>
          <xdr:col>157</xdr:col>
          <xdr:colOff>190500</xdr:colOff>
          <xdr:row>26</xdr:row>
          <xdr:rowOff>30480</xdr:rowOff>
        </xdr:to>
        <xdr:sp macro="" textlink="">
          <xdr:nvSpPr>
            <xdr:cNvPr id="12242" name="チェック61" hidden="1">
              <a:extLst>
                <a:ext uri="{63B3BB69-23CF-44E3-9099-C40C66FF867C}">
                  <a14:compatExt spid="_x0000_s12242"/>
                </a:ext>
                <a:ext uri="{FF2B5EF4-FFF2-40B4-BE49-F238E27FC236}">
                  <a16:creationId xmlns:a16="http://schemas.microsoft.com/office/drawing/2014/main" id="{00000000-0008-0000-0300-0000D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25</xdr:row>
          <xdr:rowOff>152400</xdr:rowOff>
        </xdr:from>
        <xdr:to>
          <xdr:col>157</xdr:col>
          <xdr:colOff>182880</xdr:colOff>
          <xdr:row>27</xdr:row>
          <xdr:rowOff>30480</xdr:rowOff>
        </xdr:to>
        <xdr:sp macro="" textlink="">
          <xdr:nvSpPr>
            <xdr:cNvPr id="12243" name="チェック62" hidden="1">
              <a:extLst>
                <a:ext uri="{63B3BB69-23CF-44E3-9099-C40C66FF867C}">
                  <a14:compatExt spid="_x0000_s12243"/>
                </a:ext>
                <a:ext uri="{FF2B5EF4-FFF2-40B4-BE49-F238E27FC236}">
                  <a16:creationId xmlns:a16="http://schemas.microsoft.com/office/drawing/2014/main" id="{00000000-0008-0000-0300-0000D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198120</xdr:colOff>
          <xdr:row>39</xdr:row>
          <xdr:rowOff>175260</xdr:rowOff>
        </xdr:from>
        <xdr:to>
          <xdr:col>147</xdr:col>
          <xdr:colOff>190500</xdr:colOff>
          <xdr:row>41</xdr:row>
          <xdr:rowOff>38100</xdr:rowOff>
        </xdr:to>
        <xdr:sp macro="" textlink="">
          <xdr:nvSpPr>
            <xdr:cNvPr id="12244" name="チェック63" hidden="1">
              <a:extLst>
                <a:ext uri="{63B3BB69-23CF-44E3-9099-C40C66FF867C}">
                  <a14:compatExt spid="_x0000_s12244"/>
                </a:ext>
                <a:ext uri="{FF2B5EF4-FFF2-40B4-BE49-F238E27FC236}">
                  <a16:creationId xmlns:a16="http://schemas.microsoft.com/office/drawing/2014/main" id="{00000000-0008-0000-0300-0000D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182880</xdr:colOff>
          <xdr:row>39</xdr:row>
          <xdr:rowOff>175260</xdr:rowOff>
        </xdr:from>
        <xdr:to>
          <xdr:col>150</xdr:col>
          <xdr:colOff>182880</xdr:colOff>
          <xdr:row>41</xdr:row>
          <xdr:rowOff>38100</xdr:rowOff>
        </xdr:to>
        <xdr:sp macro="" textlink="">
          <xdr:nvSpPr>
            <xdr:cNvPr id="12245" name="チェック64" hidden="1">
              <a:extLst>
                <a:ext uri="{63B3BB69-23CF-44E3-9099-C40C66FF867C}">
                  <a14:compatExt spid="_x0000_s12245"/>
                </a:ext>
                <a:ext uri="{FF2B5EF4-FFF2-40B4-BE49-F238E27FC236}">
                  <a16:creationId xmlns:a16="http://schemas.microsoft.com/office/drawing/2014/main" id="{00000000-0008-0000-0300-0000D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39</xdr:row>
          <xdr:rowOff>152400</xdr:rowOff>
        </xdr:from>
        <xdr:to>
          <xdr:col>153</xdr:col>
          <xdr:colOff>198120</xdr:colOff>
          <xdr:row>41</xdr:row>
          <xdr:rowOff>30480</xdr:rowOff>
        </xdr:to>
        <xdr:sp macro="" textlink="">
          <xdr:nvSpPr>
            <xdr:cNvPr id="12246" name="チェック65" hidden="1">
              <a:extLst>
                <a:ext uri="{63B3BB69-23CF-44E3-9099-C40C66FF867C}">
                  <a14:compatExt spid="_x0000_s12246"/>
                </a:ext>
                <a:ext uri="{FF2B5EF4-FFF2-40B4-BE49-F238E27FC236}">
                  <a16:creationId xmlns:a16="http://schemas.microsoft.com/office/drawing/2014/main" id="{00000000-0008-0000-0300-0000D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182880</xdr:colOff>
          <xdr:row>40</xdr:row>
          <xdr:rowOff>160020</xdr:rowOff>
        </xdr:from>
        <xdr:to>
          <xdr:col>150</xdr:col>
          <xdr:colOff>175260</xdr:colOff>
          <xdr:row>42</xdr:row>
          <xdr:rowOff>30480</xdr:rowOff>
        </xdr:to>
        <xdr:sp macro="" textlink="">
          <xdr:nvSpPr>
            <xdr:cNvPr id="12247" name="チェック66" hidden="1">
              <a:extLst>
                <a:ext uri="{63B3BB69-23CF-44E3-9099-C40C66FF867C}">
                  <a14:compatExt spid="_x0000_s12247"/>
                </a:ext>
                <a:ext uri="{FF2B5EF4-FFF2-40B4-BE49-F238E27FC236}">
                  <a16:creationId xmlns:a16="http://schemas.microsoft.com/office/drawing/2014/main" id="{00000000-0008-0000-0300-0000D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40</xdr:row>
          <xdr:rowOff>152400</xdr:rowOff>
        </xdr:from>
        <xdr:to>
          <xdr:col>153</xdr:col>
          <xdr:colOff>175260</xdr:colOff>
          <xdr:row>42</xdr:row>
          <xdr:rowOff>30480</xdr:rowOff>
        </xdr:to>
        <xdr:sp macro="" textlink="">
          <xdr:nvSpPr>
            <xdr:cNvPr id="12248" name="チェック67" hidden="1">
              <a:extLst>
                <a:ext uri="{63B3BB69-23CF-44E3-9099-C40C66FF867C}">
                  <a14:compatExt spid="_x0000_s12248"/>
                </a:ext>
                <a:ext uri="{FF2B5EF4-FFF2-40B4-BE49-F238E27FC236}">
                  <a16:creationId xmlns:a16="http://schemas.microsoft.com/office/drawing/2014/main" id="{00000000-0008-0000-0300-0000D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41</xdr:row>
          <xdr:rowOff>160020</xdr:rowOff>
        </xdr:from>
        <xdr:to>
          <xdr:col>139</xdr:col>
          <xdr:colOff>213360</xdr:colOff>
          <xdr:row>43</xdr:row>
          <xdr:rowOff>30480</xdr:rowOff>
        </xdr:to>
        <xdr:sp macro="" textlink="">
          <xdr:nvSpPr>
            <xdr:cNvPr id="12249" name="チェック68" hidden="1">
              <a:extLst>
                <a:ext uri="{63B3BB69-23CF-44E3-9099-C40C66FF867C}">
                  <a14:compatExt spid="_x0000_s12249"/>
                </a:ext>
                <a:ext uri="{FF2B5EF4-FFF2-40B4-BE49-F238E27FC236}">
                  <a16:creationId xmlns:a16="http://schemas.microsoft.com/office/drawing/2014/main" id="{00000000-0008-0000-0300-0000D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41</xdr:row>
          <xdr:rowOff>160020</xdr:rowOff>
        </xdr:from>
        <xdr:to>
          <xdr:col>147</xdr:col>
          <xdr:colOff>175260</xdr:colOff>
          <xdr:row>43</xdr:row>
          <xdr:rowOff>30480</xdr:rowOff>
        </xdr:to>
        <xdr:sp macro="" textlink="">
          <xdr:nvSpPr>
            <xdr:cNvPr id="12250" name="チェック69" hidden="1">
              <a:extLst>
                <a:ext uri="{63B3BB69-23CF-44E3-9099-C40C66FF867C}">
                  <a14:compatExt spid="_x0000_s12250"/>
                </a:ext>
                <a:ext uri="{FF2B5EF4-FFF2-40B4-BE49-F238E27FC236}">
                  <a16:creationId xmlns:a16="http://schemas.microsoft.com/office/drawing/2014/main" id="{00000000-0008-0000-0300-0000D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198120</xdr:colOff>
          <xdr:row>41</xdr:row>
          <xdr:rowOff>160020</xdr:rowOff>
        </xdr:from>
        <xdr:to>
          <xdr:col>154</xdr:col>
          <xdr:colOff>190500</xdr:colOff>
          <xdr:row>43</xdr:row>
          <xdr:rowOff>30480</xdr:rowOff>
        </xdr:to>
        <xdr:sp macro="" textlink="">
          <xdr:nvSpPr>
            <xdr:cNvPr id="12251" name="チェック70" hidden="1">
              <a:extLst>
                <a:ext uri="{63B3BB69-23CF-44E3-9099-C40C66FF867C}">
                  <a14:compatExt spid="_x0000_s12251"/>
                </a:ext>
                <a:ext uri="{FF2B5EF4-FFF2-40B4-BE49-F238E27FC236}">
                  <a16:creationId xmlns:a16="http://schemas.microsoft.com/office/drawing/2014/main" id="{00000000-0008-0000-0300-0000D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42</xdr:row>
          <xdr:rowOff>160020</xdr:rowOff>
        </xdr:from>
        <xdr:to>
          <xdr:col>139</xdr:col>
          <xdr:colOff>190500</xdr:colOff>
          <xdr:row>44</xdr:row>
          <xdr:rowOff>30480</xdr:rowOff>
        </xdr:to>
        <xdr:sp macro="" textlink="">
          <xdr:nvSpPr>
            <xdr:cNvPr id="12252" name="チェック71" hidden="1">
              <a:extLst>
                <a:ext uri="{63B3BB69-23CF-44E3-9099-C40C66FF867C}">
                  <a14:compatExt spid="_x0000_s12252"/>
                </a:ext>
                <a:ext uri="{FF2B5EF4-FFF2-40B4-BE49-F238E27FC236}">
                  <a16:creationId xmlns:a16="http://schemas.microsoft.com/office/drawing/2014/main" id="{00000000-0008-0000-0300-0000D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198120</xdr:colOff>
          <xdr:row>42</xdr:row>
          <xdr:rowOff>175260</xdr:rowOff>
        </xdr:from>
        <xdr:to>
          <xdr:col>149</xdr:col>
          <xdr:colOff>198120</xdr:colOff>
          <xdr:row>44</xdr:row>
          <xdr:rowOff>38100</xdr:rowOff>
        </xdr:to>
        <xdr:sp macro="" textlink="">
          <xdr:nvSpPr>
            <xdr:cNvPr id="12253" name="チェック72" hidden="1">
              <a:extLst>
                <a:ext uri="{63B3BB69-23CF-44E3-9099-C40C66FF867C}">
                  <a14:compatExt spid="_x0000_s12253"/>
                </a:ext>
                <a:ext uri="{FF2B5EF4-FFF2-40B4-BE49-F238E27FC236}">
                  <a16:creationId xmlns:a16="http://schemas.microsoft.com/office/drawing/2014/main" id="{00000000-0008-0000-0300-0000D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43</xdr:row>
          <xdr:rowOff>175260</xdr:rowOff>
        </xdr:from>
        <xdr:to>
          <xdr:col>139</xdr:col>
          <xdr:colOff>213360</xdr:colOff>
          <xdr:row>45</xdr:row>
          <xdr:rowOff>38100</xdr:rowOff>
        </xdr:to>
        <xdr:sp macro="" textlink="">
          <xdr:nvSpPr>
            <xdr:cNvPr id="12254" name="チェック73" hidden="1">
              <a:extLst>
                <a:ext uri="{63B3BB69-23CF-44E3-9099-C40C66FF867C}">
                  <a14:compatExt spid="_x0000_s12254"/>
                </a:ext>
                <a:ext uri="{FF2B5EF4-FFF2-40B4-BE49-F238E27FC236}">
                  <a16:creationId xmlns:a16="http://schemas.microsoft.com/office/drawing/2014/main" id="{00000000-0008-0000-0300-0000D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43</xdr:row>
          <xdr:rowOff>160020</xdr:rowOff>
        </xdr:from>
        <xdr:to>
          <xdr:col>145</xdr:col>
          <xdr:colOff>198120</xdr:colOff>
          <xdr:row>45</xdr:row>
          <xdr:rowOff>30480</xdr:rowOff>
        </xdr:to>
        <xdr:sp macro="" textlink="">
          <xdr:nvSpPr>
            <xdr:cNvPr id="12255" name="チェック74" hidden="1">
              <a:extLst>
                <a:ext uri="{63B3BB69-23CF-44E3-9099-C40C66FF867C}">
                  <a14:compatExt spid="_x0000_s12255"/>
                </a:ext>
                <a:ext uri="{FF2B5EF4-FFF2-40B4-BE49-F238E27FC236}">
                  <a16:creationId xmlns:a16="http://schemas.microsoft.com/office/drawing/2014/main" id="{00000000-0008-0000-0300-0000D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43</xdr:row>
          <xdr:rowOff>152400</xdr:rowOff>
        </xdr:from>
        <xdr:to>
          <xdr:col>153</xdr:col>
          <xdr:colOff>22860</xdr:colOff>
          <xdr:row>45</xdr:row>
          <xdr:rowOff>30480</xdr:rowOff>
        </xdr:to>
        <xdr:sp macro="" textlink="">
          <xdr:nvSpPr>
            <xdr:cNvPr id="12256" name="チェック75" hidden="1">
              <a:extLst>
                <a:ext uri="{63B3BB69-23CF-44E3-9099-C40C66FF867C}">
                  <a14:compatExt spid="_x0000_s12256"/>
                </a:ext>
                <a:ext uri="{FF2B5EF4-FFF2-40B4-BE49-F238E27FC236}">
                  <a16:creationId xmlns:a16="http://schemas.microsoft.com/office/drawing/2014/main" id="{00000000-0008-0000-0300-0000E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44</xdr:row>
          <xdr:rowOff>160020</xdr:rowOff>
        </xdr:from>
        <xdr:to>
          <xdr:col>139</xdr:col>
          <xdr:colOff>198120</xdr:colOff>
          <xdr:row>46</xdr:row>
          <xdr:rowOff>30480</xdr:rowOff>
        </xdr:to>
        <xdr:sp macro="" textlink="">
          <xdr:nvSpPr>
            <xdr:cNvPr id="12257" name="チェック76" hidden="1">
              <a:extLst>
                <a:ext uri="{63B3BB69-23CF-44E3-9099-C40C66FF867C}">
                  <a14:compatExt spid="_x0000_s12257"/>
                </a:ext>
                <a:ext uri="{FF2B5EF4-FFF2-40B4-BE49-F238E27FC236}">
                  <a16:creationId xmlns:a16="http://schemas.microsoft.com/office/drawing/2014/main" id="{00000000-0008-0000-0300-0000E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44</xdr:row>
          <xdr:rowOff>160020</xdr:rowOff>
        </xdr:from>
        <xdr:to>
          <xdr:col>145</xdr:col>
          <xdr:colOff>182880</xdr:colOff>
          <xdr:row>46</xdr:row>
          <xdr:rowOff>30480</xdr:rowOff>
        </xdr:to>
        <xdr:sp macro="" textlink="">
          <xdr:nvSpPr>
            <xdr:cNvPr id="12258" name="チェック77" hidden="1">
              <a:extLst>
                <a:ext uri="{63B3BB69-23CF-44E3-9099-C40C66FF867C}">
                  <a14:compatExt spid="_x0000_s12258"/>
                </a:ext>
                <a:ext uri="{FF2B5EF4-FFF2-40B4-BE49-F238E27FC236}">
                  <a16:creationId xmlns:a16="http://schemas.microsoft.com/office/drawing/2014/main" id="{00000000-0008-0000-0300-0000E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44</xdr:row>
          <xdr:rowOff>160020</xdr:rowOff>
        </xdr:from>
        <xdr:to>
          <xdr:col>152</xdr:col>
          <xdr:colOff>182880</xdr:colOff>
          <xdr:row>46</xdr:row>
          <xdr:rowOff>30480</xdr:rowOff>
        </xdr:to>
        <xdr:sp macro="" textlink="">
          <xdr:nvSpPr>
            <xdr:cNvPr id="12259" name="チェック78" hidden="1">
              <a:extLst>
                <a:ext uri="{63B3BB69-23CF-44E3-9099-C40C66FF867C}">
                  <a14:compatExt spid="_x0000_s12259"/>
                </a:ext>
                <a:ext uri="{FF2B5EF4-FFF2-40B4-BE49-F238E27FC236}">
                  <a16:creationId xmlns:a16="http://schemas.microsoft.com/office/drawing/2014/main" id="{00000000-0008-0000-0300-0000E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45</xdr:row>
          <xdr:rowOff>152400</xdr:rowOff>
        </xdr:from>
        <xdr:to>
          <xdr:col>139</xdr:col>
          <xdr:colOff>198120</xdr:colOff>
          <xdr:row>47</xdr:row>
          <xdr:rowOff>30480</xdr:rowOff>
        </xdr:to>
        <xdr:sp macro="" textlink="">
          <xdr:nvSpPr>
            <xdr:cNvPr id="12260" name="チェック79" hidden="1">
              <a:extLst>
                <a:ext uri="{63B3BB69-23CF-44E3-9099-C40C66FF867C}">
                  <a14:compatExt spid="_x0000_s12260"/>
                </a:ext>
                <a:ext uri="{FF2B5EF4-FFF2-40B4-BE49-F238E27FC236}">
                  <a16:creationId xmlns:a16="http://schemas.microsoft.com/office/drawing/2014/main" id="{00000000-0008-0000-0300-0000E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45</xdr:row>
          <xdr:rowOff>144780</xdr:rowOff>
        </xdr:from>
        <xdr:to>
          <xdr:col>145</xdr:col>
          <xdr:colOff>175260</xdr:colOff>
          <xdr:row>47</xdr:row>
          <xdr:rowOff>60960</xdr:rowOff>
        </xdr:to>
        <xdr:sp macro="" textlink="">
          <xdr:nvSpPr>
            <xdr:cNvPr id="12261" name="チェック80" hidden="1">
              <a:extLst>
                <a:ext uri="{63B3BB69-23CF-44E3-9099-C40C66FF867C}">
                  <a14:compatExt spid="_x0000_s12261"/>
                </a:ext>
                <a:ext uri="{FF2B5EF4-FFF2-40B4-BE49-F238E27FC236}">
                  <a16:creationId xmlns:a16="http://schemas.microsoft.com/office/drawing/2014/main" id="{00000000-0008-0000-0300-0000E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45</xdr:row>
          <xdr:rowOff>152400</xdr:rowOff>
        </xdr:from>
        <xdr:to>
          <xdr:col>152</xdr:col>
          <xdr:colOff>190500</xdr:colOff>
          <xdr:row>47</xdr:row>
          <xdr:rowOff>30480</xdr:rowOff>
        </xdr:to>
        <xdr:sp macro="" textlink="">
          <xdr:nvSpPr>
            <xdr:cNvPr id="12262" name="チェック81" hidden="1">
              <a:extLst>
                <a:ext uri="{63B3BB69-23CF-44E3-9099-C40C66FF867C}">
                  <a14:compatExt spid="_x0000_s12262"/>
                </a:ext>
                <a:ext uri="{FF2B5EF4-FFF2-40B4-BE49-F238E27FC236}">
                  <a16:creationId xmlns:a16="http://schemas.microsoft.com/office/drawing/2014/main" id="{00000000-0008-0000-0300-0000E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46</xdr:row>
          <xdr:rowOff>160020</xdr:rowOff>
        </xdr:from>
        <xdr:to>
          <xdr:col>139</xdr:col>
          <xdr:colOff>213360</xdr:colOff>
          <xdr:row>48</xdr:row>
          <xdr:rowOff>30480</xdr:rowOff>
        </xdr:to>
        <xdr:sp macro="" textlink="">
          <xdr:nvSpPr>
            <xdr:cNvPr id="12263" name="チェック82" hidden="1">
              <a:extLst>
                <a:ext uri="{63B3BB69-23CF-44E3-9099-C40C66FF867C}">
                  <a14:compatExt spid="_x0000_s12263"/>
                </a:ext>
                <a:ext uri="{FF2B5EF4-FFF2-40B4-BE49-F238E27FC236}">
                  <a16:creationId xmlns:a16="http://schemas.microsoft.com/office/drawing/2014/main" id="{00000000-0008-0000-0300-0000E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46</xdr:row>
          <xdr:rowOff>160020</xdr:rowOff>
        </xdr:from>
        <xdr:to>
          <xdr:col>145</xdr:col>
          <xdr:colOff>182880</xdr:colOff>
          <xdr:row>48</xdr:row>
          <xdr:rowOff>30480</xdr:rowOff>
        </xdr:to>
        <xdr:sp macro="" textlink="">
          <xdr:nvSpPr>
            <xdr:cNvPr id="12264" name="チェック83" hidden="1">
              <a:extLst>
                <a:ext uri="{63B3BB69-23CF-44E3-9099-C40C66FF867C}">
                  <a14:compatExt spid="_x0000_s12264"/>
                </a:ext>
                <a:ext uri="{FF2B5EF4-FFF2-40B4-BE49-F238E27FC236}">
                  <a16:creationId xmlns:a16="http://schemas.microsoft.com/office/drawing/2014/main" id="{00000000-0008-0000-0300-0000E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46</xdr:row>
          <xdr:rowOff>152400</xdr:rowOff>
        </xdr:from>
        <xdr:to>
          <xdr:col>152</xdr:col>
          <xdr:colOff>198120</xdr:colOff>
          <xdr:row>48</xdr:row>
          <xdr:rowOff>30480</xdr:rowOff>
        </xdr:to>
        <xdr:sp macro="" textlink="">
          <xdr:nvSpPr>
            <xdr:cNvPr id="12265" name="チェック84" hidden="1">
              <a:extLst>
                <a:ext uri="{63B3BB69-23CF-44E3-9099-C40C66FF867C}">
                  <a14:compatExt spid="_x0000_s12265"/>
                </a:ext>
                <a:ext uri="{FF2B5EF4-FFF2-40B4-BE49-F238E27FC236}">
                  <a16:creationId xmlns:a16="http://schemas.microsoft.com/office/drawing/2014/main" id="{00000000-0008-0000-0300-0000E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46</xdr:row>
          <xdr:rowOff>160020</xdr:rowOff>
        </xdr:from>
        <xdr:to>
          <xdr:col>159</xdr:col>
          <xdr:colOff>190500</xdr:colOff>
          <xdr:row>48</xdr:row>
          <xdr:rowOff>30480</xdr:rowOff>
        </xdr:to>
        <xdr:sp macro="" textlink="">
          <xdr:nvSpPr>
            <xdr:cNvPr id="12266" name="チェック85" hidden="1">
              <a:extLst>
                <a:ext uri="{63B3BB69-23CF-44E3-9099-C40C66FF867C}">
                  <a14:compatExt spid="_x0000_s12266"/>
                </a:ext>
                <a:ext uri="{FF2B5EF4-FFF2-40B4-BE49-F238E27FC236}">
                  <a16:creationId xmlns:a16="http://schemas.microsoft.com/office/drawing/2014/main" id="{00000000-0008-0000-0300-0000E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198120</xdr:colOff>
          <xdr:row>52</xdr:row>
          <xdr:rowOff>175260</xdr:rowOff>
        </xdr:from>
        <xdr:to>
          <xdr:col>147</xdr:col>
          <xdr:colOff>190500</xdr:colOff>
          <xdr:row>54</xdr:row>
          <xdr:rowOff>38100</xdr:rowOff>
        </xdr:to>
        <xdr:sp macro="" textlink="">
          <xdr:nvSpPr>
            <xdr:cNvPr id="12267" name="Check Box 2027" hidden="1">
              <a:extLst>
                <a:ext uri="{63B3BB69-23CF-44E3-9099-C40C66FF867C}">
                  <a14:compatExt spid="_x0000_s12267"/>
                </a:ext>
                <a:ext uri="{FF2B5EF4-FFF2-40B4-BE49-F238E27FC236}">
                  <a16:creationId xmlns:a16="http://schemas.microsoft.com/office/drawing/2014/main" id="{00000000-0008-0000-0300-0000E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182880</xdr:colOff>
          <xdr:row>52</xdr:row>
          <xdr:rowOff>175260</xdr:rowOff>
        </xdr:from>
        <xdr:to>
          <xdr:col>150</xdr:col>
          <xdr:colOff>182880</xdr:colOff>
          <xdr:row>54</xdr:row>
          <xdr:rowOff>38100</xdr:rowOff>
        </xdr:to>
        <xdr:sp macro="" textlink="">
          <xdr:nvSpPr>
            <xdr:cNvPr id="12268" name="Check Box 2028" hidden="1">
              <a:extLst>
                <a:ext uri="{63B3BB69-23CF-44E3-9099-C40C66FF867C}">
                  <a14:compatExt spid="_x0000_s12268"/>
                </a:ext>
                <a:ext uri="{FF2B5EF4-FFF2-40B4-BE49-F238E27FC236}">
                  <a16:creationId xmlns:a16="http://schemas.microsoft.com/office/drawing/2014/main" id="{00000000-0008-0000-0300-0000E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52</xdr:row>
          <xdr:rowOff>152400</xdr:rowOff>
        </xdr:from>
        <xdr:to>
          <xdr:col>153</xdr:col>
          <xdr:colOff>198120</xdr:colOff>
          <xdr:row>54</xdr:row>
          <xdr:rowOff>30480</xdr:rowOff>
        </xdr:to>
        <xdr:sp macro="" textlink="">
          <xdr:nvSpPr>
            <xdr:cNvPr id="12269" name="Check Box 2029" hidden="1">
              <a:extLst>
                <a:ext uri="{63B3BB69-23CF-44E3-9099-C40C66FF867C}">
                  <a14:compatExt spid="_x0000_s12269"/>
                </a:ext>
                <a:ext uri="{FF2B5EF4-FFF2-40B4-BE49-F238E27FC236}">
                  <a16:creationId xmlns:a16="http://schemas.microsoft.com/office/drawing/2014/main" id="{00000000-0008-0000-0300-0000E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182880</xdr:colOff>
          <xdr:row>53</xdr:row>
          <xdr:rowOff>160020</xdr:rowOff>
        </xdr:from>
        <xdr:to>
          <xdr:col>150</xdr:col>
          <xdr:colOff>175260</xdr:colOff>
          <xdr:row>55</xdr:row>
          <xdr:rowOff>30480</xdr:rowOff>
        </xdr:to>
        <xdr:sp macro="" textlink="">
          <xdr:nvSpPr>
            <xdr:cNvPr id="12270" name="Check Box 2030" hidden="1">
              <a:extLst>
                <a:ext uri="{63B3BB69-23CF-44E3-9099-C40C66FF867C}">
                  <a14:compatExt spid="_x0000_s12270"/>
                </a:ext>
                <a:ext uri="{FF2B5EF4-FFF2-40B4-BE49-F238E27FC236}">
                  <a16:creationId xmlns:a16="http://schemas.microsoft.com/office/drawing/2014/main" id="{00000000-0008-0000-0300-0000E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53</xdr:row>
          <xdr:rowOff>152400</xdr:rowOff>
        </xdr:from>
        <xdr:to>
          <xdr:col>153</xdr:col>
          <xdr:colOff>175260</xdr:colOff>
          <xdr:row>55</xdr:row>
          <xdr:rowOff>30480</xdr:rowOff>
        </xdr:to>
        <xdr:sp macro="" textlink="">
          <xdr:nvSpPr>
            <xdr:cNvPr id="12271" name="Check Box 2031" hidden="1">
              <a:extLst>
                <a:ext uri="{63B3BB69-23CF-44E3-9099-C40C66FF867C}">
                  <a14:compatExt spid="_x0000_s12271"/>
                </a:ext>
                <a:ext uri="{FF2B5EF4-FFF2-40B4-BE49-F238E27FC236}">
                  <a16:creationId xmlns:a16="http://schemas.microsoft.com/office/drawing/2014/main" id="{00000000-0008-0000-0300-0000E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54</xdr:row>
          <xdr:rowOff>160020</xdr:rowOff>
        </xdr:from>
        <xdr:to>
          <xdr:col>139</xdr:col>
          <xdr:colOff>213360</xdr:colOff>
          <xdr:row>56</xdr:row>
          <xdr:rowOff>30480</xdr:rowOff>
        </xdr:to>
        <xdr:sp macro="" textlink="">
          <xdr:nvSpPr>
            <xdr:cNvPr id="12272" name="Check Box 2032" hidden="1">
              <a:extLst>
                <a:ext uri="{63B3BB69-23CF-44E3-9099-C40C66FF867C}">
                  <a14:compatExt spid="_x0000_s12272"/>
                </a:ext>
                <a:ext uri="{FF2B5EF4-FFF2-40B4-BE49-F238E27FC236}">
                  <a16:creationId xmlns:a16="http://schemas.microsoft.com/office/drawing/2014/main" id="{00000000-0008-0000-0300-0000F0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54</xdr:row>
          <xdr:rowOff>160020</xdr:rowOff>
        </xdr:from>
        <xdr:to>
          <xdr:col>147</xdr:col>
          <xdr:colOff>175260</xdr:colOff>
          <xdr:row>56</xdr:row>
          <xdr:rowOff>30480</xdr:rowOff>
        </xdr:to>
        <xdr:sp macro="" textlink="">
          <xdr:nvSpPr>
            <xdr:cNvPr id="12273" name="Check Box 2033" hidden="1">
              <a:extLst>
                <a:ext uri="{63B3BB69-23CF-44E3-9099-C40C66FF867C}">
                  <a14:compatExt spid="_x0000_s12273"/>
                </a:ext>
                <a:ext uri="{FF2B5EF4-FFF2-40B4-BE49-F238E27FC236}">
                  <a16:creationId xmlns:a16="http://schemas.microsoft.com/office/drawing/2014/main" id="{00000000-0008-0000-0300-0000F1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198120</xdr:colOff>
          <xdr:row>54</xdr:row>
          <xdr:rowOff>160020</xdr:rowOff>
        </xdr:from>
        <xdr:to>
          <xdr:col>154</xdr:col>
          <xdr:colOff>190500</xdr:colOff>
          <xdr:row>56</xdr:row>
          <xdr:rowOff>30480</xdr:rowOff>
        </xdr:to>
        <xdr:sp macro="" textlink="">
          <xdr:nvSpPr>
            <xdr:cNvPr id="12274" name="Check Box 2034" hidden="1">
              <a:extLst>
                <a:ext uri="{63B3BB69-23CF-44E3-9099-C40C66FF867C}">
                  <a14:compatExt spid="_x0000_s12274"/>
                </a:ext>
                <a:ext uri="{FF2B5EF4-FFF2-40B4-BE49-F238E27FC236}">
                  <a16:creationId xmlns:a16="http://schemas.microsoft.com/office/drawing/2014/main" id="{00000000-0008-0000-0300-0000F2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55</xdr:row>
          <xdr:rowOff>160020</xdr:rowOff>
        </xdr:from>
        <xdr:to>
          <xdr:col>139</xdr:col>
          <xdr:colOff>190500</xdr:colOff>
          <xdr:row>57</xdr:row>
          <xdr:rowOff>30480</xdr:rowOff>
        </xdr:to>
        <xdr:sp macro="" textlink="">
          <xdr:nvSpPr>
            <xdr:cNvPr id="12275" name="Check Box 2035" hidden="1">
              <a:extLst>
                <a:ext uri="{63B3BB69-23CF-44E3-9099-C40C66FF867C}">
                  <a14:compatExt spid="_x0000_s12275"/>
                </a:ext>
                <a:ext uri="{FF2B5EF4-FFF2-40B4-BE49-F238E27FC236}">
                  <a16:creationId xmlns:a16="http://schemas.microsoft.com/office/drawing/2014/main" id="{00000000-0008-0000-0300-0000F3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198120</xdr:colOff>
          <xdr:row>55</xdr:row>
          <xdr:rowOff>175260</xdr:rowOff>
        </xdr:from>
        <xdr:to>
          <xdr:col>149</xdr:col>
          <xdr:colOff>198120</xdr:colOff>
          <xdr:row>57</xdr:row>
          <xdr:rowOff>38100</xdr:rowOff>
        </xdr:to>
        <xdr:sp macro="" textlink="">
          <xdr:nvSpPr>
            <xdr:cNvPr id="12276" name="Check Box 2036" hidden="1">
              <a:extLst>
                <a:ext uri="{63B3BB69-23CF-44E3-9099-C40C66FF867C}">
                  <a14:compatExt spid="_x0000_s12276"/>
                </a:ext>
                <a:ext uri="{FF2B5EF4-FFF2-40B4-BE49-F238E27FC236}">
                  <a16:creationId xmlns:a16="http://schemas.microsoft.com/office/drawing/2014/main" id="{00000000-0008-0000-0300-0000F4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56</xdr:row>
          <xdr:rowOff>175260</xdr:rowOff>
        </xdr:from>
        <xdr:to>
          <xdr:col>139</xdr:col>
          <xdr:colOff>213360</xdr:colOff>
          <xdr:row>58</xdr:row>
          <xdr:rowOff>38100</xdr:rowOff>
        </xdr:to>
        <xdr:sp macro="" textlink="">
          <xdr:nvSpPr>
            <xdr:cNvPr id="12277" name="Check Box 2037" hidden="1">
              <a:extLst>
                <a:ext uri="{63B3BB69-23CF-44E3-9099-C40C66FF867C}">
                  <a14:compatExt spid="_x0000_s12277"/>
                </a:ext>
                <a:ext uri="{FF2B5EF4-FFF2-40B4-BE49-F238E27FC236}">
                  <a16:creationId xmlns:a16="http://schemas.microsoft.com/office/drawing/2014/main" id="{00000000-0008-0000-0300-0000F5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56</xdr:row>
          <xdr:rowOff>160020</xdr:rowOff>
        </xdr:from>
        <xdr:to>
          <xdr:col>145</xdr:col>
          <xdr:colOff>198120</xdr:colOff>
          <xdr:row>58</xdr:row>
          <xdr:rowOff>30480</xdr:rowOff>
        </xdr:to>
        <xdr:sp macro="" textlink="">
          <xdr:nvSpPr>
            <xdr:cNvPr id="12278" name="Check Box 2038" hidden="1">
              <a:extLst>
                <a:ext uri="{63B3BB69-23CF-44E3-9099-C40C66FF867C}">
                  <a14:compatExt spid="_x0000_s12278"/>
                </a:ext>
                <a:ext uri="{FF2B5EF4-FFF2-40B4-BE49-F238E27FC236}">
                  <a16:creationId xmlns:a16="http://schemas.microsoft.com/office/drawing/2014/main" id="{00000000-0008-0000-0300-0000F6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56</xdr:row>
          <xdr:rowOff>152400</xdr:rowOff>
        </xdr:from>
        <xdr:to>
          <xdr:col>153</xdr:col>
          <xdr:colOff>22860</xdr:colOff>
          <xdr:row>58</xdr:row>
          <xdr:rowOff>30480</xdr:rowOff>
        </xdr:to>
        <xdr:sp macro="" textlink="">
          <xdr:nvSpPr>
            <xdr:cNvPr id="12279" name="Check Box 2039" hidden="1">
              <a:extLst>
                <a:ext uri="{63B3BB69-23CF-44E3-9099-C40C66FF867C}">
                  <a14:compatExt spid="_x0000_s12279"/>
                </a:ext>
                <a:ext uri="{FF2B5EF4-FFF2-40B4-BE49-F238E27FC236}">
                  <a16:creationId xmlns:a16="http://schemas.microsoft.com/office/drawing/2014/main" id="{00000000-0008-0000-0300-0000F7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57</xdr:row>
          <xdr:rowOff>160020</xdr:rowOff>
        </xdr:from>
        <xdr:to>
          <xdr:col>139</xdr:col>
          <xdr:colOff>198120</xdr:colOff>
          <xdr:row>59</xdr:row>
          <xdr:rowOff>30480</xdr:rowOff>
        </xdr:to>
        <xdr:sp macro="" textlink="">
          <xdr:nvSpPr>
            <xdr:cNvPr id="12280" name="Check Box 2040" hidden="1">
              <a:extLst>
                <a:ext uri="{63B3BB69-23CF-44E3-9099-C40C66FF867C}">
                  <a14:compatExt spid="_x0000_s12280"/>
                </a:ext>
                <a:ext uri="{FF2B5EF4-FFF2-40B4-BE49-F238E27FC236}">
                  <a16:creationId xmlns:a16="http://schemas.microsoft.com/office/drawing/2014/main" id="{00000000-0008-0000-0300-0000F8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57</xdr:row>
          <xdr:rowOff>160020</xdr:rowOff>
        </xdr:from>
        <xdr:to>
          <xdr:col>145</xdr:col>
          <xdr:colOff>182880</xdr:colOff>
          <xdr:row>59</xdr:row>
          <xdr:rowOff>30480</xdr:rowOff>
        </xdr:to>
        <xdr:sp macro="" textlink="">
          <xdr:nvSpPr>
            <xdr:cNvPr id="12281" name="Check Box 2041" hidden="1">
              <a:extLst>
                <a:ext uri="{63B3BB69-23CF-44E3-9099-C40C66FF867C}">
                  <a14:compatExt spid="_x0000_s12281"/>
                </a:ext>
                <a:ext uri="{FF2B5EF4-FFF2-40B4-BE49-F238E27FC236}">
                  <a16:creationId xmlns:a16="http://schemas.microsoft.com/office/drawing/2014/main" id="{00000000-0008-0000-0300-0000F9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57</xdr:row>
          <xdr:rowOff>160020</xdr:rowOff>
        </xdr:from>
        <xdr:to>
          <xdr:col>152</xdr:col>
          <xdr:colOff>182880</xdr:colOff>
          <xdr:row>59</xdr:row>
          <xdr:rowOff>30480</xdr:rowOff>
        </xdr:to>
        <xdr:sp macro="" textlink="">
          <xdr:nvSpPr>
            <xdr:cNvPr id="12282" name="Check Box 2042" hidden="1">
              <a:extLst>
                <a:ext uri="{63B3BB69-23CF-44E3-9099-C40C66FF867C}">
                  <a14:compatExt spid="_x0000_s12282"/>
                </a:ext>
                <a:ext uri="{FF2B5EF4-FFF2-40B4-BE49-F238E27FC236}">
                  <a16:creationId xmlns:a16="http://schemas.microsoft.com/office/drawing/2014/main" id="{00000000-0008-0000-0300-0000FA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58</xdr:row>
          <xdr:rowOff>152400</xdr:rowOff>
        </xdr:from>
        <xdr:to>
          <xdr:col>139</xdr:col>
          <xdr:colOff>198120</xdr:colOff>
          <xdr:row>60</xdr:row>
          <xdr:rowOff>30480</xdr:rowOff>
        </xdr:to>
        <xdr:sp macro="" textlink="">
          <xdr:nvSpPr>
            <xdr:cNvPr id="12283" name="Check Box 2043" hidden="1">
              <a:extLst>
                <a:ext uri="{63B3BB69-23CF-44E3-9099-C40C66FF867C}">
                  <a14:compatExt spid="_x0000_s12283"/>
                </a:ext>
                <a:ext uri="{FF2B5EF4-FFF2-40B4-BE49-F238E27FC236}">
                  <a16:creationId xmlns:a16="http://schemas.microsoft.com/office/drawing/2014/main" id="{00000000-0008-0000-0300-0000FB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58</xdr:row>
          <xdr:rowOff>144780</xdr:rowOff>
        </xdr:from>
        <xdr:to>
          <xdr:col>145</xdr:col>
          <xdr:colOff>175260</xdr:colOff>
          <xdr:row>60</xdr:row>
          <xdr:rowOff>60960</xdr:rowOff>
        </xdr:to>
        <xdr:sp macro="" textlink="">
          <xdr:nvSpPr>
            <xdr:cNvPr id="12284" name="Check Box 2044" hidden="1">
              <a:extLst>
                <a:ext uri="{63B3BB69-23CF-44E3-9099-C40C66FF867C}">
                  <a14:compatExt spid="_x0000_s12284"/>
                </a:ext>
                <a:ext uri="{FF2B5EF4-FFF2-40B4-BE49-F238E27FC236}">
                  <a16:creationId xmlns:a16="http://schemas.microsoft.com/office/drawing/2014/main" id="{00000000-0008-0000-0300-0000FC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58</xdr:row>
          <xdr:rowOff>152400</xdr:rowOff>
        </xdr:from>
        <xdr:to>
          <xdr:col>152</xdr:col>
          <xdr:colOff>190500</xdr:colOff>
          <xdr:row>60</xdr:row>
          <xdr:rowOff>30480</xdr:rowOff>
        </xdr:to>
        <xdr:sp macro="" textlink="">
          <xdr:nvSpPr>
            <xdr:cNvPr id="12285" name="Check Box 2045" hidden="1">
              <a:extLst>
                <a:ext uri="{63B3BB69-23CF-44E3-9099-C40C66FF867C}">
                  <a14:compatExt spid="_x0000_s12285"/>
                </a:ext>
                <a:ext uri="{FF2B5EF4-FFF2-40B4-BE49-F238E27FC236}">
                  <a16:creationId xmlns:a16="http://schemas.microsoft.com/office/drawing/2014/main" id="{00000000-0008-0000-0300-0000FD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59</xdr:row>
          <xdr:rowOff>160020</xdr:rowOff>
        </xdr:from>
        <xdr:to>
          <xdr:col>139</xdr:col>
          <xdr:colOff>213360</xdr:colOff>
          <xdr:row>61</xdr:row>
          <xdr:rowOff>30480</xdr:rowOff>
        </xdr:to>
        <xdr:sp macro="" textlink="">
          <xdr:nvSpPr>
            <xdr:cNvPr id="12286" name="Check Box 2046" hidden="1">
              <a:extLst>
                <a:ext uri="{63B3BB69-23CF-44E3-9099-C40C66FF867C}">
                  <a14:compatExt spid="_x0000_s12286"/>
                </a:ext>
                <a:ext uri="{FF2B5EF4-FFF2-40B4-BE49-F238E27FC236}">
                  <a16:creationId xmlns:a16="http://schemas.microsoft.com/office/drawing/2014/main" id="{00000000-0008-0000-0300-0000FE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59</xdr:row>
          <xdr:rowOff>160020</xdr:rowOff>
        </xdr:from>
        <xdr:to>
          <xdr:col>145</xdr:col>
          <xdr:colOff>182880</xdr:colOff>
          <xdr:row>61</xdr:row>
          <xdr:rowOff>30480</xdr:rowOff>
        </xdr:to>
        <xdr:sp macro="" textlink="">
          <xdr:nvSpPr>
            <xdr:cNvPr id="12287" name="Check Box 2047" hidden="1">
              <a:extLst>
                <a:ext uri="{63B3BB69-23CF-44E3-9099-C40C66FF867C}">
                  <a14:compatExt spid="_x0000_s12287"/>
                </a:ext>
                <a:ext uri="{FF2B5EF4-FFF2-40B4-BE49-F238E27FC236}">
                  <a16:creationId xmlns:a16="http://schemas.microsoft.com/office/drawing/2014/main" id="{00000000-0008-0000-0300-0000FF2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59</xdr:row>
          <xdr:rowOff>152400</xdr:rowOff>
        </xdr:from>
        <xdr:to>
          <xdr:col>152</xdr:col>
          <xdr:colOff>198120</xdr:colOff>
          <xdr:row>61</xdr:row>
          <xdr:rowOff>30480</xdr:rowOff>
        </xdr:to>
        <xdr:sp macro="" textlink="">
          <xdr:nvSpPr>
            <xdr:cNvPr id="20480" name="Check Box 2048" hidden="1">
              <a:extLst>
                <a:ext uri="{63B3BB69-23CF-44E3-9099-C40C66FF867C}">
                  <a14:compatExt spid="_x0000_s20480"/>
                </a:ext>
                <a:ext uri="{FF2B5EF4-FFF2-40B4-BE49-F238E27FC236}">
                  <a16:creationId xmlns:a16="http://schemas.microsoft.com/office/drawing/2014/main" id="{00000000-0008-0000-0300-00000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59</xdr:row>
          <xdr:rowOff>160020</xdr:rowOff>
        </xdr:from>
        <xdr:to>
          <xdr:col>159</xdr:col>
          <xdr:colOff>190500</xdr:colOff>
          <xdr:row>61</xdr:row>
          <xdr:rowOff>30480</xdr:rowOff>
        </xdr:to>
        <xdr:sp macro="" textlink="">
          <xdr:nvSpPr>
            <xdr:cNvPr id="20481" name="Check Box 2049" hidden="1">
              <a:extLst>
                <a:ext uri="{63B3BB69-23CF-44E3-9099-C40C66FF867C}">
                  <a14:compatExt spid="_x0000_s20481"/>
                </a:ext>
                <a:ext uri="{FF2B5EF4-FFF2-40B4-BE49-F238E27FC236}">
                  <a16:creationId xmlns:a16="http://schemas.microsoft.com/office/drawing/2014/main" id="{00000000-0008-0000-03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198120</xdr:colOff>
          <xdr:row>65</xdr:row>
          <xdr:rowOff>160020</xdr:rowOff>
        </xdr:from>
        <xdr:to>
          <xdr:col>147</xdr:col>
          <xdr:colOff>190500</xdr:colOff>
          <xdr:row>67</xdr:row>
          <xdr:rowOff>30480</xdr:rowOff>
        </xdr:to>
        <xdr:sp macro="" textlink="">
          <xdr:nvSpPr>
            <xdr:cNvPr id="20482" name="Check Box 2050" hidden="1">
              <a:extLst>
                <a:ext uri="{63B3BB69-23CF-44E3-9099-C40C66FF867C}">
                  <a14:compatExt spid="_x0000_s20482"/>
                </a:ext>
                <a:ext uri="{FF2B5EF4-FFF2-40B4-BE49-F238E27FC236}">
                  <a16:creationId xmlns:a16="http://schemas.microsoft.com/office/drawing/2014/main" id="{00000000-0008-0000-03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190500</xdr:colOff>
          <xdr:row>65</xdr:row>
          <xdr:rowOff>160020</xdr:rowOff>
        </xdr:from>
        <xdr:to>
          <xdr:col>150</xdr:col>
          <xdr:colOff>190500</xdr:colOff>
          <xdr:row>67</xdr:row>
          <xdr:rowOff>30480</xdr:rowOff>
        </xdr:to>
        <xdr:sp macro="" textlink="">
          <xdr:nvSpPr>
            <xdr:cNvPr id="20483" name="Check Box 2051" hidden="1">
              <a:extLst>
                <a:ext uri="{63B3BB69-23CF-44E3-9099-C40C66FF867C}">
                  <a14:compatExt spid="_x0000_s20483"/>
                </a:ext>
                <a:ext uri="{FF2B5EF4-FFF2-40B4-BE49-F238E27FC236}">
                  <a16:creationId xmlns:a16="http://schemas.microsoft.com/office/drawing/2014/main" id="{00000000-0008-0000-03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65</xdr:row>
          <xdr:rowOff>160020</xdr:rowOff>
        </xdr:from>
        <xdr:to>
          <xdr:col>153</xdr:col>
          <xdr:colOff>198120</xdr:colOff>
          <xdr:row>67</xdr:row>
          <xdr:rowOff>38100</xdr:rowOff>
        </xdr:to>
        <xdr:sp macro="" textlink="">
          <xdr:nvSpPr>
            <xdr:cNvPr id="20484" name="Check Box 2052" hidden="1">
              <a:extLst>
                <a:ext uri="{63B3BB69-23CF-44E3-9099-C40C66FF867C}">
                  <a14:compatExt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182880</xdr:colOff>
          <xdr:row>66</xdr:row>
          <xdr:rowOff>152400</xdr:rowOff>
        </xdr:from>
        <xdr:to>
          <xdr:col>150</xdr:col>
          <xdr:colOff>175260</xdr:colOff>
          <xdr:row>68</xdr:row>
          <xdr:rowOff>22860</xdr:rowOff>
        </xdr:to>
        <xdr:sp macro="" textlink="">
          <xdr:nvSpPr>
            <xdr:cNvPr id="20485" name="Check Box 2053" hidden="1">
              <a:extLst>
                <a:ext uri="{63B3BB69-23CF-44E3-9099-C40C66FF867C}">
                  <a14:compatExt spid="_x0000_s20485"/>
                </a:ext>
                <a:ext uri="{FF2B5EF4-FFF2-40B4-BE49-F238E27FC236}">
                  <a16:creationId xmlns:a16="http://schemas.microsoft.com/office/drawing/2014/main" id="{00000000-0008-0000-03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66</xdr:row>
          <xdr:rowOff>152400</xdr:rowOff>
        </xdr:from>
        <xdr:to>
          <xdr:col>153</xdr:col>
          <xdr:colOff>175260</xdr:colOff>
          <xdr:row>68</xdr:row>
          <xdr:rowOff>30480</xdr:rowOff>
        </xdr:to>
        <xdr:sp macro="" textlink="">
          <xdr:nvSpPr>
            <xdr:cNvPr id="20486" name="Check Box 2054" hidden="1">
              <a:extLst>
                <a:ext uri="{63B3BB69-23CF-44E3-9099-C40C66FF867C}">
                  <a14:compatExt spid="_x0000_s20486"/>
                </a:ext>
                <a:ext uri="{FF2B5EF4-FFF2-40B4-BE49-F238E27FC236}">
                  <a16:creationId xmlns:a16="http://schemas.microsoft.com/office/drawing/2014/main" id="{00000000-0008-0000-03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67</xdr:row>
          <xdr:rowOff>160020</xdr:rowOff>
        </xdr:from>
        <xdr:to>
          <xdr:col>139</xdr:col>
          <xdr:colOff>213360</xdr:colOff>
          <xdr:row>69</xdr:row>
          <xdr:rowOff>30480</xdr:rowOff>
        </xdr:to>
        <xdr:sp macro="" textlink="">
          <xdr:nvSpPr>
            <xdr:cNvPr id="20487" name="Check Box 2055" hidden="1">
              <a:extLst>
                <a:ext uri="{63B3BB69-23CF-44E3-9099-C40C66FF867C}">
                  <a14:compatExt spid="_x0000_s20487"/>
                </a:ext>
                <a:ext uri="{FF2B5EF4-FFF2-40B4-BE49-F238E27FC236}">
                  <a16:creationId xmlns:a16="http://schemas.microsoft.com/office/drawing/2014/main" id="{00000000-0008-0000-03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67</xdr:row>
          <xdr:rowOff>160020</xdr:rowOff>
        </xdr:from>
        <xdr:to>
          <xdr:col>147</xdr:col>
          <xdr:colOff>175260</xdr:colOff>
          <xdr:row>69</xdr:row>
          <xdr:rowOff>30480</xdr:rowOff>
        </xdr:to>
        <xdr:sp macro="" textlink="">
          <xdr:nvSpPr>
            <xdr:cNvPr id="20488" name="Check Box 2056" hidden="1">
              <a:extLst>
                <a:ext uri="{63B3BB69-23CF-44E3-9099-C40C66FF867C}">
                  <a14:compatExt spid="_x0000_s20488"/>
                </a:ext>
                <a:ext uri="{FF2B5EF4-FFF2-40B4-BE49-F238E27FC236}">
                  <a16:creationId xmlns:a16="http://schemas.microsoft.com/office/drawing/2014/main" id="{00000000-0008-0000-03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198120</xdr:colOff>
          <xdr:row>67</xdr:row>
          <xdr:rowOff>160020</xdr:rowOff>
        </xdr:from>
        <xdr:to>
          <xdr:col>154</xdr:col>
          <xdr:colOff>190500</xdr:colOff>
          <xdr:row>69</xdr:row>
          <xdr:rowOff>30480</xdr:rowOff>
        </xdr:to>
        <xdr:sp macro="" textlink="">
          <xdr:nvSpPr>
            <xdr:cNvPr id="20489" name="Check Box 2057" hidden="1">
              <a:extLst>
                <a:ext uri="{63B3BB69-23CF-44E3-9099-C40C66FF867C}">
                  <a14:compatExt spid="_x0000_s20489"/>
                </a:ext>
                <a:ext uri="{FF2B5EF4-FFF2-40B4-BE49-F238E27FC236}">
                  <a16:creationId xmlns:a16="http://schemas.microsoft.com/office/drawing/2014/main" id="{00000000-0008-0000-03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68</xdr:row>
          <xdr:rowOff>160020</xdr:rowOff>
        </xdr:from>
        <xdr:to>
          <xdr:col>139</xdr:col>
          <xdr:colOff>190500</xdr:colOff>
          <xdr:row>70</xdr:row>
          <xdr:rowOff>30480</xdr:rowOff>
        </xdr:to>
        <xdr:sp macro="" textlink="">
          <xdr:nvSpPr>
            <xdr:cNvPr id="20490" name="Check Box 2058" hidden="1">
              <a:extLst>
                <a:ext uri="{63B3BB69-23CF-44E3-9099-C40C66FF867C}">
                  <a14:compatExt spid="_x0000_s20490"/>
                </a:ext>
                <a:ext uri="{FF2B5EF4-FFF2-40B4-BE49-F238E27FC236}">
                  <a16:creationId xmlns:a16="http://schemas.microsoft.com/office/drawing/2014/main" id="{00000000-0008-0000-03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198120</xdr:colOff>
          <xdr:row>68</xdr:row>
          <xdr:rowOff>175260</xdr:rowOff>
        </xdr:from>
        <xdr:to>
          <xdr:col>149</xdr:col>
          <xdr:colOff>198120</xdr:colOff>
          <xdr:row>70</xdr:row>
          <xdr:rowOff>38100</xdr:rowOff>
        </xdr:to>
        <xdr:sp macro="" textlink="">
          <xdr:nvSpPr>
            <xdr:cNvPr id="20491" name="Check Box 2059" hidden="1">
              <a:extLst>
                <a:ext uri="{63B3BB69-23CF-44E3-9099-C40C66FF867C}">
                  <a14:compatExt spid="_x0000_s20491"/>
                </a:ext>
                <a:ext uri="{FF2B5EF4-FFF2-40B4-BE49-F238E27FC236}">
                  <a16:creationId xmlns:a16="http://schemas.microsoft.com/office/drawing/2014/main" id="{00000000-0008-0000-03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69</xdr:row>
          <xdr:rowOff>175260</xdr:rowOff>
        </xdr:from>
        <xdr:to>
          <xdr:col>139</xdr:col>
          <xdr:colOff>213360</xdr:colOff>
          <xdr:row>71</xdr:row>
          <xdr:rowOff>38100</xdr:rowOff>
        </xdr:to>
        <xdr:sp macro="" textlink="">
          <xdr:nvSpPr>
            <xdr:cNvPr id="20492" name="Check Box 2060" hidden="1">
              <a:extLst>
                <a:ext uri="{63B3BB69-23CF-44E3-9099-C40C66FF867C}">
                  <a14:compatExt spid="_x0000_s20492"/>
                </a:ext>
                <a:ext uri="{FF2B5EF4-FFF2-40B4-BE49-F238E27FC236}">
                  <a16:creationId xmlns:a16="http://schemas.microsoft.com/office/drawing/2014/main" id="{00000000-0008-0000-03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69</xdr:row>
          <xdr:rowOff>160020</xdr:rowOff>
        </xdr:from>
        <xdr:to>
          <xdr:col>145</xdr:col>
          <xdr:colOff>198120</xdr:colOff>
          <xdr:row>71</xdr:row>
          <xdr:rowOff>30480</xdr:rowOff>
        </xdr:to>
        <xdr:sp macro="" textlink="">
          <xdr:nvSpPr>
            <xdr:cNvPr id="20493" name="Check Box 2061" hidden="1">
              <a:extLst>
                <a:ext uri="{63B3BB69-23CF-44E3-9099-C40C66FF867C}">
                  <a14:compatExt spid="_x0000_s20493"/>
                </a:ext>
                <a:ext uri="{FF2B5EF4-FFF2-40B4-BE49-F238E27FC236}">
                  <a16:creationId xmlns:a16="http://schemas.microsoft.com/office/drawing/2014/main" id="{00000000-0008-0000-03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69</xdr:row>
          <xdr:rowOff>152400</xdr:rowOff>
        </xdr:from>
        <xdr:to>
          <xdr:col>153</xdr:col>
          <xdr:colOff>22860</xdr:colOff>
          <xdr:row>71</xdr:row>
          <xdr:rowOff>30480</xdr:rowOff>
        </xdr:to>
        <xdr:sp macro="" textlink="">
          <xdr:nvSpPr>
            <xdr:cNvPr id="20494" name="Check Box 2062" hidden="1">
              <a:extLst>
                <a:ext uri="{63B3BB69-23CF-44E3-9099-C40C66FF867C}">
                  <a14:compatExt spid="_x0000_s20494"/>
                </a:ext>
                <a:ext uri="{FF2B5EF4-FFF2-40B4-BE49-F238E27FC236}">
                  <a16:creationId xmlns:a16="http://schemas.microsoft.com/office/drawing/2014/main" id="{00000000-0008-0000-03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70</xdr:row>
          <xdr:rowOff>160020</xdr:rowOff>
        </xdr:from>
        <xdr:to>
          <xdr:col>139</xdr:col>
          <xdr:colOff>198120</xdr:colOff>
          <xdr:row>72</xdr:row>
          <xdr:rowOff>30480</xdr:rowOff>
        </xdr:to>
        <xdr:sp macro="" textlink="">
          <xdr:nvSpPr>
            <xdr:cNvPr id="20495" name="Check Box 2063" hidden="1">
              <a:extLst>
                <a:ext uri="{63B3BB69-23CF-44E3-9099-C40C66FF867C}">
                  <a14:compatExt spid="_x0000_s20495"/>
                </a:ext>
                <a:ext uri="{FF2B5EF4-FFF2-40B4-BE49-F238E27FC236}">
                  <a16:creationId xmlns:a16="http://schemas.microsoft.com/office/drawing/2014/main" id="{00000000-0008-0000-03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70</xdr:row>
          <xdr:rowOff>160020</xdr:rowOff>
        </xdr:from>
        <xdr:to>
          <xdr:col>145</xdr:col>
          <xdr:colOff>182880</xdr:colOff>
          <xdr:row>72</xdr:row>
          <xdr:rowOff>30480</xdr:rowOff>
        </xdr:to>
        <xdr:sp macro="" textlink="">
          <xdr:nvSpPr>
            <xdr:cNvPr id="20496" name="Check Box 2064" hidden="1">
              <a:extLst>
                <a:ext uri="{63B3BB69-23CF-44E3-9099-C40C66FF867C}">
                  <a14:compatExt spid="_x0000_s20496"/>
                </a:ext>
                <a:ext uri="{FF2B5EF4-FFF2-40B4-BE49-F238E27FC236}">
                  <a16:creationId xmlns:a16="http://schemas.microsoft.com/office/drawing/2014/main" id="{00000000-0008-0000-03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70</xdr:row>
          <xdr:rowOff>160020</xdr:rowOff>
        </xdr:from>
        <xdr:to>
          <xdr:col>152</xdr:col>
          <xdr:colOff>182880</xdr:colOff>
          <xdr:row>72</xdr:row>
          <xdr:rowOff>30480</xdr:rowOff>
        </xdr:to>
        <xdr:sp macro="" textlink="">
          <xdr:nvSpPr>
            <xdr:cNvPr id="20497" name="Check Box 2065" hidden="1">
              <a:extLst>
                <a:ext uri="{63B3BB69-23CF-44E3-9099-C40C66FF867C}">
                  <a14:compatExt spid="_x0000_s20497"/>
                </a:ext>
                <a:ext uri="{FF2B5EF4-FFF2-40B4-BE49-F238E27FC236}">
                  <a16:creationId xmlns:a16="http://schemas.microsoft.com/office/drawing/2014/main" id="{00000000-0008-0000-03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71</xdr:row>
          <xdr:rowOff>152400</xdr:rowOff>
        </xdr:from>
        <xdr:to>
          <xdr:col>139</xdr:col>
          <xdr:colOff>198120</xdr:colOff>
          <xdr:row>73</xdr:row>
          <xdr:rowOff>30480</xdr:rowOff>
        </xdr:to>
        <xdr:sp macro="" textlink="">
          <xdr:nvSpPr>
            <xdr:cNvPr id="20498" name="Check Box 2066" hidden="1">
              <a:extLst>
                <a:ext uri="{63B3BB69-23CF-44E3-9099-C40C66FF867C}">
                  <a14:compatExt spid="_x0000_s20498"/>
                </a:ext>
                <a:ext uri="{FF2B5EF4-FFF2-40B4-BE49-F238E27FC236}">
                  <a16:creationId xmlns:a16="http://schemas.microsoft.com/office/drawing/2014/main" id="{00000000-0008-0000-03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71</xdr:row>
          <xdr:rowOff>144780</xdr:rowOff>
        </xdr:from>
        <xdr:to>
          <xdr:col>145</xdr:col>
          <xdr:colOff>175260</xdr:colOff>
          <xdr:row>73</xdr:row>
          <xdr:rowOff>60960</xdr:rowOff>
        </xdr:to>
        <xdr:sp macro="" textlink="">
          <xdr:nvSpPr>
            <xdr:cNvPr id="20499" name="Check Box 2067" hidden="1">
              <a:extLst>
                <a:ext uri="{63B3BB69-23CF-44E3-9099-C40C66FF867C}">
                  <a14:compatExt spid="_x0000_s20499"/>
                </a:ext>
                <a:ext uri="{FF2B5EF4-FFF2-40B4-BE49-F238E27FC236}">
                  <a16:creationId xmlns:a16="http://schemas.microsoft.com/office/drawing/2014/main" id="{00000000-0008-0000-03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71</xdr:row>
          <xdr:rowOff>152400</xdr:rowOff>
        </xdr:from>
        <xdr:to>
          <xdr:col>152</xdr:col>
          <xdr:colOff>190500</xdr:colOff>
          <xdr:row>73</xdr:row>
          <xdr:rowOff>30480</xdr:rowOff>
        </xdr:to>
        <xdr:sp macro="" textlink="">
          <xdr:nvSpPr>
            <xdr:cNvPr id="20500" name="Check Box 2068" hidden="1">
              <a:extLst>
                <a:ext uri="{63B3BB69-23CF-44E3-9099-C40C66FF867C}">
                  <a14:compatExt spid="_x0000_s20500"/>
                </a:ext>
                <a:ext uri="{FF2B5EF4-FFF2-40B4-BE49-F238E27FC236}">
                  <a16:creationId xmlns:a16="http://schemas.microsoft.com/office/drawing/2014/main" id="{00000000-0008-0000-03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213360</xdr:colOff>
          <xdr:row>72</xdr:row>
          <xdr:rowOff>152400</xdr:rowOff>
        </xdr:from>
        <xdr:to>
          <xdr:col>139</xdr:col>
          <xdr:colOff>213360</xdr:colOff>
          <xdr:row>74</xdr:row>
          <xdr:rowOff>22860</xdr:rowOff>
        </xdr:to>
        <xdr:sp macro="" textlink="">
          <xdr:nvSpPr>
            <xdr:cNvPr id="20501" name="Check Box 2069" hidden="1">
              <a:extLst>
                <a:ext uri="{63B3BB69-23CF-44E3-9099-C40C66FF867C}">
                  <a14:compatExt spid="_x0000_s20501"/>
                </a:ext>
                <a:ext uri="{FF2B5EF4-FFF2-40B4-BE49-F238E27FC236}">
                  <a16:creationId xmlns:a16="http://schemas.microsoft.com/office/drawing/2014/main" id="{00000000-0008-0000-03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198120</xdr:colOff>
          <xdr:row>72</xdr:row>
          <xdr:rowOff>152400</xdr:rowOff>
        </xdr:from>
        <xdr:to>
          <xdr:col>145</xdr:col>
          <xdr:colOff>182880</xdr:colOff>
          <xdr:row>74</xdr:row>
          <xdr:rowOff>22860</xdr:rowOff>
        </xdr:to>
        <xdr:sp macro="" textlink="">
          <xdr:nvSpPr>
            <xdr:cNvPr id="20502" name="Check Box 2070" hidden="1">
              <a:extLst>
                <a:ext uri="{63B3BB69-23CF-44E3-9099-C40C66FF867C}">
                  <a14:compatExt spid="_x0000_s20502"/>
                </a:ext>
                <a:ext uri="{FF2B5EF4-FFF2-40B4-BE49-F238E27FC236}">
                  <a16:creationId xmlns:a16="http://schemas.microsoft.com/office/drawing/2014/main" id="{00000000-0008-0000-03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198120</xdr:colOff>
          <xdr:row>72</xdr:row>
          <xdr:rowOff>152400</xdr:rowOff>
        </xdr:from>
        <xdr:to>
          <xdr:col>152</xdr:col>
          <xdr:colOff>198120</xdr:colOff>
          <xdr:row>74</xdr:row>
          <xdr:rowOff>30480</xdr:rowOff>
        </xdr:to>
        <xdr:sp macro="" textlink="">
          <xdr:nvSpPr>
            <xdr:cNvPr id="20503" name="Check Box 2071" hidden="1">
              <a:extLst>
                <a:ext uri="{63B3BB69-23CF-44E3-9099-C40C66FF867C}">
                  <a14:compatExt spid="_x0000_s20503"/>
                </a:ext>
                <a:ext uri="{FF2B5EF4-FFF2-40B4-BE49-F238E27FC236}">
                  <a16:creationId xmlns:a16="http://schemas.microsoft.com/office/drawing/2014/main" id="{00000000-0008-0000-03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72</xdr:row>
          <xdr:rowOff>152400</xdr:rowOff>
        </xdr:from>
        <xdr:to>
          <xdr:col>159</xdr:col>
          <xdr:colOff>190500</xdr:colOff>
          <xdr:row>74</xdr:row>
          <xdr:rowOff>22860</xdr:rowOff>
        </xdr:to>
        <xdr:sp macro="" textlink="">
          <xdr:nvSpPr>
            <xdr:cNvPr id="20504" name="Check Box 2072" hidden="1">
              <a:extLst>
                <a:ext uri="{63B3BB69-23CF-44E3-9099-C40C66FF867C}">
                  <a14:compatExt spid="_x0000_s20504"/>
                </a:ext>
                <a:ext uri="{FF2B5EF4-FFF2-40B4-BE49-F238E27FC236}">
                  <a16:creationId xmlns:a16="http://schemas.microsoft.com/office/drawing/2014/main" id="{00000000-0008-0000-03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182880</xdr:colOff>
          <xdr:row>2</xdr:row>
          <xdr:rowOff>7620</xdr:rowOff>
        </xdr:from>
        <xdr:to>
          <xdr:col>180</xdr:col>
          <xdr:colOff>190500</xdr:colOff>
          <xdr:row>5</xdr:row>
          <xdr:rowOff>7620</xdr:rowOff>
        </xdr:to>
        <xdr:sp macro="" textlink="">
          <xdr:nvSpPr>
            <xdr:cNvPr id="20505" name="チェック17" hidden="1">
              <a:extLst>
                <a:ext uri="{63B3BB69-23CF-44E3-9099-C40C66FF867C}">
                  <a14:compatExt spid="_x0000_s20505"/>
                </a:ext>
                <a:ext uri="{FF2B5EF4-FFF2-40B4-BE49-F238E27FC236}">
                  <a16:creationId xmlns:a16="http://schemas.microsoft.com/office/drawing/2014/main" id="{00000000-0008-0000-03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184</xdr:col>
          <xdr:colOff>190500</xdr:colOff>
          <xdr:row>2</xdr:row>
          <xdr:rowOff>7620</xdr:rowOff>
        </xdr:from>
        <xdr:to>
          <xdr:col>185</xdr:col>
          <xdr:colOff>175260</xdr:colOff>
          <xdr:row>5</xdr:row>
          <xdr:rowOff>7620</xdr:rowOff>
        </xdr:to>
        <xdr:sp macro="" textlink="">
          <xdr:nvSpPr>
            <xdr:cNvPr id="20506" name="チェック18" hidden="1">
              <a:extLst>
                <a:ext uri="{63B3BB69-23CF-44E3-9099-C40C66FF867C}">
                  <a14:compatExt spid="_x0000_s20506"/>
                </a:ext>
                <a:ext uri="{FF2B5EF4-FFF2-40B4-BE49-F238E27FC236}">
                  <a16:creationId xmlns:a16="http://schemas.microsoft.com/office/drawing/2014/main" id="{00000000-0008-0000-03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xdr:row>
          <xdr:rowOff>22860</xdr:rowOff>
        </xdr:from>
        <xdr:to>
          <xdr:col>190</xdr:col>
          <xdr:colOff>160020</xdr:colOff>
          <xdr:row>5</xdr:row>
          <xdr:rowOff>7620</xdr:rowOff>
        </xdr:to>
        <xdr:sp macro="" textlink="">
          <xdr:nvSpPr>
            <xdr:cNvPr id="20507" name="チェック19" hidden="1">
              <a:extLst>
                <a:ext uri="{63B3BB69-23CF-44E3-9099-C40C66FF867C}">
                  <a14:compatExt spid="_x0000_s20507"/>
                </a:ext>
                <a:ext uri="{FF2B5EF4-FFF2-40B4-BE49-F238E27FC236}">
                  <a16:creationId xmlns:a16="http://schemas.microsoft.com/office/drawing/2014/main" id="{00000000-0008-0000-03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182880</xdr:colOff>
          <xdr:row>2</xdr:row>
          <xdr:rowOff>22860</xdr:rowOff>
        </xdr:from>
        <xdr:to>
          <xdr:col>195</xdr:col>
          <xdr:colOff>175260</xdr:colOff>
          <xdr:row>5</xdr:row>
          <xdr:rowOff>7620</xdr:rowOff>
        </xdr:to>
        <xdr:sp macro="" textlink="">
          <xdr:nvSpPr>
            <xdr:cNvPr id="20508" name="チェック20" hidden="1">
              <a:extLst>
                <a:ext uri="{63B3BB69-23CF-44E3-9099-C40C66FF867C}">
                  <a14:compatExt spid="_x0000_s20508"/>
                </a:ext>
                <a:ext uri="{FF2B5EF4-FFF2-40B4-BE49-F238E27FC236}">
                  <a16:creationId xmlns:a16="http://schemas.microsoft.com/office/drawing/2014/main" id="{00000000-0008-0000-03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12</xdr:row>
          <xdr:rowOff>160020</xdr:rowOff>
        </xdr:from>
        <xdr:to>
          <xdr:col>181</xdr:col>
          <xdr:colOff>213360</xdr:colOff>
          <xdr:row>14</xdr:row>
          <xdr:rowOff>30480</xdr:rowOff>
        </xdr:to>
        <xdr:sp macro="" textlink="">
          <xdr:nvSpPr>
            <xdr:cNvPr id="20509" name="チェック21" hidden="1">
              <a:extLst>
                <a:ext uri="{63B3BB69-23CF-44E3-9099-C40C66FF867C}">
                  <a14:compatExt spid="_x0000_s20509"/>
                </a:ext>
                <a:ext uri="{FF2B5EF4-FFF2-40B4-BE49-F238E27FC236}">
                  <a16:creationId xmlns:a16="http://schemas.microsoft.com/office/drawing/2014/main" id="{00000000-0008-0000-03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14</xdr:row>
          <xdr:rowOff>30480</xdr:rowOff>
        </xdr:from>
        <xdr:to>
          <xdr:col>181</xdr:col>
          <xdr:colOff>198120</xdr:colOff>
          <xdr:row>14</xdr:row>
          <xdr:rowOff>274320</xdr:rowOff>
        </xdr:to>
        <xdr:sp macro="" textlink="">
          <xdr:nvSpPr>
            <xdr:cNvPr id="20510" name="チェック22" hidden="1">
              <a:extLst>
                <a:ext uri="{63B3BB69-23CF-44E3-9099-C40C66FF867C}">
                  <a14:compatExt spid="_x0000_s20510"/>
                </a:ext>
                <a:ext uri="{FF2B5EF4-FFF2-40B4-BE49-F238E27FC236}">
                  <a16:creationId xmlns:a16="http://schemas.microsoft.com/office/drawing/2014/main" id="{00000000-0008-0000-03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14</xdr:row>
          <xdr:rowOff>365760</xdr:rowOff>
        </xdr:from>
        <xdr:to>
          <xdr:col>181</xdr:col>
          <xdr:colOff>213360</xdr:colOff>
          <xdr:row>16</xdr:row>
          <xdr:rowOff>45720</xdr:rowOff>
        </xdr:to>
        <xdr:sp macro="" textlink="">
          <xdr:nvSpPr>
            <xdr:cNvPr id="20511" name="チェック23" hidden="1">
              <a:extLst>
                <a:ext uri="{63B3BB69-23CF-44E3-9099-C40C66FF867C}">
                  <a14:compatExt spid="_x0000_s20511"/>
                </a:ext>
                <a:ext uri="{FF2B5EF4-FFF2-40B4-BE49-F238E27FC236}">
                  <a16:creationId xmlns:a16="http://schemas.microsoft.com/office/drawing/2014/main" id="{00000000-0008-0000-03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15</xdr:row>
          <xdr:rowOff>160020</xdr:rowOff>
        </xdr:from>
        <xdr:to>
          <xdr:col>181</xdr:col>
          <xdr:colOff>213360</xdr:colOff>
          <xdr:row>17</xdr:row>
          <xdr:rowOff>30480</xdr:rowOff>
        </xdr:to>
        <xdr:sp macro="" textlink="">
          <xdr:nvSpPr>
            <xdr:cNvPr id="20512" name="チェック24" hidden="1">
              <a:extLst>
                <a:ext uri="{63B3BB69-23CF-44E3-9099-C40C66FF867C}">
                  <a14:compatExt spid="_x0000_s20512"/>
                </a:ext>
                <a:ext uri="{FF2B5EF4-FFF2-40B4-BE49-F238E27FC236}">
                  <a16:creationId xmlns:a16="http://schemas.microsoft.com/office/drawing/2014/main" id="{00000000-0008-0000-03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16</xdr:row>
          <xdr:rowOff>175260</xdr:rowOff>
        </xdr:from>
        <xdr:to>
          <xdr:col>181</xdr:col>
          <xdr:colOff>198120</xdr:colOff>
          <xdr:row>18</xdr:row>
          <xdr:rowOff>38100</xdr:rowOff>
        </xdr:to>
        <xdr:sp macro="" textlink="">
          <xdr:nvSpPr>
            <xdr:cNvPr id="20513" name="チェック25" hidden="1">
              <a:extLst>
                <a:ext uri="{63B3BB69-23CF-44E3-9099-C40C66FF867C}">
                  <a14:compatExt spid="_x0000_s20513"/>
                </a:ext>
                <a:ext uri="{FF2B5EF4-FFF2-40B4-BE49-F238E27FC236}">
                  <a16:creationId xmlns:a16="http://schemas.microsoft.com/office/drawing/2014/main" id="{00000000-0008-0000-03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17</xdr:row>
          <xdr:rowOff>175260</xdr:rowOff>
        </xdr:from>
        <xdr:to>
          <xdr:col>181</xdr:col>
          <xdr:colOff>182880</xdr:colOff>
          <xdr:row>19</xdr:row>
          <xdr:rowOff>38100</xdr:rowOff>
        </xdr:to>
        <xdr:sp macro="" textlink="">
          <xdr:nvSpPr>
            <xdr:cNvPr id="20514" name="チェック26" hidden="1">
              <a:extLst>
                <a:ext uri="{63B3BB69-23CF-44E3-9099-C40C66FF867C}">
                  <a14:compatExt spid="_x0000_s20514"/>
                </a:ext>
                <a:ext uri="{FF2B5EF4-FFF2-40B4-BE49-F238E27FC236}">
                  <a16:creationId xmlns:a16="http://schemas.microsoft.com/office/drawing/2014/main" id="{00000000-0008-0000-03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18</xdr:row>
          <xdr:rowOff>175260</xdr:rowOff>
        </xdr:from>
        <xdr:to>
          <xdr:col>182</xdr:col>
          <xdr:colOff>0</xdr:colOff>
          <xdr:row>20</xdr:row>
          <xdr:rowOff>38100</xdr:rowOff>
        </xdr:to>
        <xdr:sp macro="" textlink="">
          <xdr:nvSpPr>
            <xdr:cNvPr id="20515" name="チェック27" hidden="1">
              <a:extLst>
                <a:ext uri="{63B3BB69-23CF-44E3-9099-C40C66FF867C}">
                  <a14:compatExt spid="_x0000_s20515"/>
                </a:ext>
                <a:ext uri="{FF2B5EF4-FFF2-40B4-BE49-F238E27FC236}">
                  <a16:creationId xmlns:a16="http://schemas.microsoft.com/office/drawing/2014/main" id="{00000000-0008-0000-03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19</xdr:row>
          <xdr:rowOff>175260</xdr:rowOff>
        </xdr:from>
        <xdr:to>
          <xdr:col>181</xdr:col>
          <xdr:colOff>190500</xdr:colOff>
          <xdr:row>21</xdr:row>
          <xdr:rowOff>38100</xdr:rowOff>
        </xdr:to>
        <xdr:sp macro="" textlink="">
          <xdr:nvSpPr>
            <xdr:cNvPr id="20516" name="チェック28" hidden="1">
              <a:extLst>
                <a:ext uri="{63B3BB69-23CF-44E3-9099-C40C66FF867C}">
                  <a14:compatExt spid="_x0000_s20516"/>
                </a:ext>
                <a:ext uri="{FF2B5EF4-FFF2-40B4-BE49-F238E27FC236}">
                  <a16:creationId xmlns:a16="http://schemas.microsoft.com/office/drawing/2014/main" id="{00000000-0008-0000-03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20</xdr:row>
          <xdr:rowOff>175260</xdr:rowOff>
        </xdr:from>
        <xdr:to>
          <xdr:col>181</xdr:col>
          <xdr:colOff>213360</xdr:colOff>
          <xdr:row>22</xdr:row>
          <xdr:rowOff>38100</xdr:rowOff>
        </xdr:to>
        <xdr:sp macro="" textlink="">
          <xdr:nvSpPr>
            <xdr:cNvPr id="20517" name="チェック29" hidden="1">
              <a:extLst>
                <a:ext uri="{63B3BB69-23CF-44E3-9099-C40C66FF867C}">
                  <a14:compatExt spid="_x0000_s20517"/>
                </a:ext>
                <a:ext uri="{FF2B5EF4-FFF2-40B4-BE49-F238E27FC236}">
                  <a16:creationId xmlns:a16="http://schemas.microsoft.com/office/drawing/2014/main" id="{00000000-0008-0000-03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21</xdr:row>
          <xdr:rowOff>160020</xdr:rowOff>
        </xdr:from>
        <xdr:to>
          <xdr:col>181</xdr:col>
          <xdr:colOff>213360</xdr:colOff>
          <xdr:row>23</xdr:row>
          <xdr:rowOff>30480</xdr:rowOff>
        </xdr:to>
        <xdr:sp macro="" textlink="">
          <xdr:nvSpPr>
            <xdr:cNvPr id="20518" name="チェック30" hidden="1">
              <a:extLst>
                <a:ext uri="{63B3BB69-23CF-44E3-9099-C40C66FF867C}">
                  <a14:compatExt spid="_x0000_s20518"/>
                </a:ext>
                <a:ext uri="{FF2B5EF4-FFF2-40B4-BE49-F238E27FC236}">
                  <a16:creationId xmlns:a16="http://schemas.microsoft.com/office/drawing/2014/main" id="{00000000-0008-0000-03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22</xdr:row>
          <xdr:rowOff>160020</xdr:rowOff>
        </xdr:from>
        <xdr:to>
          <xdr:col>181</xdr:col>
          <xdr:colOff>213360</xdr:colOff>
          <xdr:row>24</xdr:row>
          <xdr:rowOff>30480</xdr:rowOff>
        </xdr:to>
        <xdr:sp macro="" textlink="">
          <xdr:nvSpPr>
            <xdr:cNvPr id="20519" name="チェック31" hidden="1">
              <a:extLst>
                <a:ext uri="{63B3BB69-23CF-44E3-9099-C40C66FF867C}">
                  <a14:compatExt spid="_x0000_s20519"/>
                </a:ext>
                <a:ext uri="{FF2B5EF4-FFF2-40B4-BE49-F238E27FC236}">
                  <a16:creationId xmlns:a16="http://schemas.microsoft.com/office/drawing/2014/main" id="{00000000-0008-0000-03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23</xdr:row>
          <xdr:rowOff>160020</xdr:rowOff>
        </xdr:from>
        <xdr:to>
          <xdr:col>181</xdr:col>
          <xdr:colOff>213360</xdr:colOff>
          <xdr:row>25</xdr:row>
          <xdr:rowOff>30480</xdr:rowOff>
        </xdr:to>
        <xdr:sp macro="" textlink="">
          <xdr:nvSpPr>
            <xdr:cNvPr id="20520" name="チェック32" hidden="1">
              <a:extLst>
                <a:ext uri="{63B3BB69-23CF-44E3-9099-C40C66FF867C}">
                  <a14:compatExt spid="_x0000_s20520"/>
                </a:ext>
                <a:ext uri="{FF2B5EF4-FFF2-40B4-BE49-F238E27FC236}">
                  <a16:creationId xmlns:a16="http://schemas.microsoft.com/office/drawing/2014/main" id="{00000000-0008-0000-03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24</xdr:row>
          <xdr:rowOff>160020</xdr:rowOff>
        </xdr:from>
        <xdr:to>
          <xdr:col>181</xdr:col>
          <xdr:colOff>198120</xdr:colOff>
          <xdr:row>26</xdr:row>
          <xdr:rowOff>30480</xdr:rowOff>
        </xdr:to>
        <xdr:sp macro="" textlink="">
          <xdr:nvSpPr>
            <xdr:cNvPr id="20521" name="チェック33" hidden="1">
              <a:extLst>
                <a:ext uri="{63B3BB69-23CF-44E3-9099-C40C66FF867C}">
                  <a14:compatExt spid="_x0000_s20521"/>
                </a:ext>
                <a:ext uri="{FF2B5EF4-FFF2-40B4-BE49-F238E27FC236}">
                  <a16:creationId xmlns:a16="http://schemas.microsoft.com/office/drawing/2014/main" id="{00000000-0008-0000-03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25</xdr:row>
          <xdr:rowOff>160020</xdr:rowOff>
        </xdr:from>
        <xdr:to>
          <xdr:col>181</xdr:col>
          <xdr:colOff>213360</xdr:colOff>
          <xdr:row>27</xdr:row>
          <xdr:rowOff>30480</xdr:rowOff>
        </xdr:to>
        <xdr:sp macro="" textlink="">
          <xdr:nvSpPr>
            <xdr:cNvPr id="20522" name="チェック34" hidden="1">
              <a:extLst>
                <a:ext uri="{63B3BB69-23CF-44E3-9099-C40C66FF867C}">
                  <a14:compatExt spid="_x0000_s20522"/>
                </a:ext>
                <a:ext uri="{FF2B5EF4-FFF2-40B4-BE49-F238E27FC236}">
                  <a16:creationId xmlns:a16="http://schemas.microsoft.com/office/drawing/2014/main" id="{00000000-0008-0000-03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12</xdr:row>
          <xdr:rowOff>160020</xdr:rowOff>
        </xdr:from>
        <xdr:to>
          <xdr:col>190</xdr:col>
          <xdr:colOff>190500</xdr:colOff>
          <xdr:row>14</xdr:row>
          <xdr:rowOff>30480</xdr:rowOff>
        </xdr:to>
        <xdr:sp macro="" textlink="">
          <xdr:nvSpPr>
            <xdr:cNvPr id="20523" name="チェック35" hidden="1">
              <a:extLst>
                <a:ext uri="{63B3BB69-23CF-44E3-9099-C40C66FF867C}">
                  <a14:compatExt spid="_x0000_s20523"/>
                </a:ext>
                <a:ext uri="{FF2B5EF4-FFF2-40B4-BE49-F238E27FC236}">
                  <a16:creationId xmlns:a16="http://schemas.microsoft.com/office/drawing/2014/main" id="{00000000-0008-0000-03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13</xdr:row>
          <xdr:rowOff>182880</xdr:rowOff>
        </xdr:from>
        <xdr:to>
          <xdr:col>190</xdr:col>
          <xdr:colOff>182880</xdr:colOff>
          <xdr:row>14</xdr:row>
          <xdr:rowOff>251460</xdr:rowOff>
        </xdr:to>
        <xdr:sp macro="" textlink="">
          <xdr:nvSpPr>
            <xdr:cNvPr id="20524" name="チェック36" hidden="1">
              <a:extLst>
                <a:ext uri="{63B3BB69-23CF-44E3-9099-C40C66FF867C}">
                  <a14:compatExt spid="_x0000_s20524"/>
                </a:ext>
                <a:ext uri="{FF2B5EF4-FFF2-40B4-BE49-F238E27FC236}">
                  <a16:creationId xmlns:a16="http://schemas.microsoft.com/office/drawing/2014/main" id="{00000000-0008-0000-03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14</xdr:row>
          <xdr:rowOff>373380</xdr:rowOff>
        </xdr:from>
        <xdr:to>
          <xdr:col>190</xdr:col>
          <xdr:colOff>198120</xdr:colOff>
          <xdr:row>16</xdr:row>
          <xdr:rowOff>45720</xdr:rowOff>
        </xdr:to>
        <xdr:sp macro="" textlink="">
          <xdr:nvSpPr>
            <xdr:cNvPr id="20525" name="チェック37" hidden="1">
              <a:extLst>
                <a:ext uri="{63B3BB69-23CF-44E3-9099-C40C66FF867C}">
                  <a14:compatExt spid="_x0000_s20525"/>
                </a:ext>
                <a:ext uri="{FF2B5EF4-FFF2-40B4-BE49-F238E27FC236}">
                  <a16:creationId xmlns:a16="http://schemas.microsoft.com/office/drawing/2014/main" id="{00000000-0008-0000-03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15</xdr:row>
          <xdr:rowOff>160020</xdr:rowOff>
        </xdr:from>
        <xdr:to>
          <xdr:col>190</xdr:col>
          <xdr:colOff>182880</xdr:colOff>
          <xdr:row>17</xdr:row>
          <xdr:rowOff>30480</xdr:rowOff>
        </xdr:to>
        <xdr:sp macro="" textlink="">
          <xdr:nvSpPr>
            <xdr:cNvPr id="20526" name="チェック38" hidden="1">
              <a:extLst>
                <a:ext uri="{63B3BB69-23CF-44E3-9099-C40C66FF867C}">
                  <a14:compatExt spid="_x0000_s20526"/>
                </a:ext>
                <a:ext uri="{FF2B5EF4-FFF2-40B4-BE49-F238E27FC236}">
                  <a16:creationId xmlns:a16="http://schemas.microsoft.com/office/drawing/2014/main" id="{00000000-0008-0000-03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16</xdr:row>
          <xdr:rowOff>160020</xdr:rowOff>
        </xdr:from>
        <xdr:to>
          <xdr:col>190</xdr:col>
          <xdr:colOff>160020</xdr:colOff>
          <xdr:row>18</xdr:row>
          <xdr:rowOff>30480</xdr:rowOff>
        </xdr:to>
        <xdr:sp macro="" textlink="">
          <xdr:nvSpPr>
            <xdr:cNvPr id="20527" name="チェック39" hidden="1">
              <a:extLst>
                <a:ext uri="{63B3BB69-23CF-44E3-9099-C40C66FF867C}">
                  <a14:compatExt spid="_x0000_s20527"/>
                </a:ext>
                <a:ext uri="{FF2B5EF4-FFF2-40B4-BE49-F238E27FC236}">
                  <a16:creationId xmlns:a16="http://schemas.microsoft.com/office/drawing/2014/main" id="{00000000-0008-0000-03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17</xdr:row>
          <xdr:rowOff>152400</xdr:rowOff>
        </xdr:from>
        <xdr:to>
          <xdr:col>190</xdr:col>
          <xdr:colOff>198120</xdr:colOff>
          <xdr:row>19</xdr:row>
          <xdr:rowOff>30480</xdr:rowOff>
        </xdr:to>
        <xdr:sp macro="" textlink="">
          <xdr:nvSpPr>
            <xdr:cNvPr id="20528" name="チェック40" hidden="1">
              <a:extLst>
                <a:ext uri="{63B3BB69-23CF-44E3-9099-C40C66FF867C}">
                  <a14:compatExt spid="_x0000_s20528"/>
                </a:ext>
                <a:ext uri="{FF2B5EF4-FFF2-40B4-BE49-F238E27FC236}">
                  <a16:creationId xmlns:a16="http://schemas.microsoft.com/office/drawing/2014/main" id="{00000000-0008-0000-03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18</xdr:row>
          <xdr:rowOff>160020</xdr:rowOff>
        </xdr:from>
        <xdr:to>
          <xdr:col>190</xdr:col>
          <xdr:colOff>182880</xdr:colOff>
          <xdr:row>20</xdr:row>
          <xdr:rowOff>30480</xdr:rowOff>
        </xdr:to>
        <xdr:sp macro="" textlink="">
          <xdr:nvSpPr>
            <xdr:cNvPr id="20529" name="チェック41" hidden="1">
              <a:extLst>
                <a:ext uri="{63B3BB69-23CF-44E3-9099-C40C66FF867C}">
                  <a14:compatExt spid="_x0000_s20529"/>
                </a:ext>
                <a:ext uri="{FF2B5EF4-FFF2-40B4-BE49-F238E27FC236}">
                  <a16:creationId xmlns:a16="http://schemas.microsoft.com/office/drawing/2014/main" id="{00000000-0008-0000-03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19</xdr:row>
          <xdr:rowOff>160020</xdr:rowOff>
        </xdr:from>
        <xdr:to>
          <xdr:col>190</xdr:col>
          <xdr:colOff>160020</xdr:colOff>
          <xdr:row>21</xdr:row>
          <xdr:rowOff>30480</xdr:rowOff>
        </xdr:to>
        <xdr:sp macro="" textlink="">
          <xdr:nvSpPr>
            <xdr:cNvPr id="20530" name="チェック42" hidden="1">
              <a:extLst>
                <a:ext uri="{63B3BB69-23CF-44E3-9099-C40C66FF867C}">
                  <a14:compatExt spid="_x0000_s20530"/>
                </a:ext>
                <a:ext uri="{FF2B5EF4-FFF2-40B4-BE49-F238E27FC236}">
                  <a16:creationId xmlns:a16="http://schemas.microsoft.com/office/drawing/2014/main" id="{00000000-0008-0000-03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20</xdr:row>
          <xdr:rowOff>175260</xdr:rowOff>
        </xdr:from>
        <xdr:to>
          <xdr:col>190</xdr:col>
          <xdr:colOff>198120</xdr:colOff>
          <xdr:row>22</xdr:row>
          <xdr:rowOff>38100</xdr:rowOff>
        </xdr:to>
        <xdr:sp macro="" textlink="">
          <xdr:nvSpPr>
            <xdr:cNvPr id="20531" name="チェック43" hidden="1">
              <a:extLst>
                <a:ext uri="{63B3BB69-23CF-44E3-9099-C40C66FF867C}">
                  <a14:compatExt spid="_x0000_s20531"/>
                </a:ext>
                <a:ext uri="{FF2B5EF4-FFF2-40B4-BE49-F238E27FC236}">
                  <a16:creationId xmlns:a16="http://schemas.microsoft.com/office/drawing/2014/main" id="{00000000-0008-0000-03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21</xdr:row>
          <xdr:rowOff>160020</xdr:rowOff>
        </xdr:from>
        <xdr:to>
          <xdr:col>190</xdr:col>
          <xdr:colOff>198120</xdr:colOff>
          <xdr:row>23</xdr:row>
          <xdr:rowOff>30480</xdr:rowOff>
        </xdr:to>
        <xdr:sp macro="" textlink="">
          <xdr:nvSpPr>
            <xdr:cNvPr id="20532" name="チェック44" hidden="1">
              <a:extLst>
                <a:ext uri="{63B3BB69-23CF-44E3-9099-C40C66FF867C}">
                  <a14:compatExt spid="_x0000_s20532"/>
                </a:ext>
                <a:ext uri="{FF2B5EF4-FFF2-40B4-BE49-F238E27FC236}">
                  <a16:creationId xmlns:a16="http://schemas.microsoft.com/office/drawing/2014/main" id="{00000000-0008-0000-03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22</xdr:row>
          <xdr:rowOff>160020</xdr:rowOff>
        </xdr:from>
        <xdr:to>
          <xdr:col>190</xdr:col>
          <xdr:colOff>190500</xdr:colOff>
          <xdr:row>24</xdr:row>
          <xdr:rowOff>30480</xdr:rowOff>
        </xdr:to>
        <xdr:sp macro="" textlink="">
          <xdr:nvSpPr>
            <xdr:cNvPr id="20533" name="チェック45" hidden="1">
              <a:extLst>
                <a:ext uri="{63B3BB69-23CF-44E3-9099-C40C66FF867C}">
                  <a14:compatExt spid="_x0000_s20533"/>
                </a:ext>
                <a:ext uri="{FF2B5EF4-FFF2-40B4-BE49-F238E27FC236}">
                  <a16:creationId xmlns:a16="http://schemas.microsoft.com/office/drawing/2014/main" id="{00000000-0008-0000-03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23</xdr:row>
          <xdr:rowOff>152400</xdr:rowOff>
        </xdr:from>
        <xdr:to>
          <xdr:col>190</xdr:col>
          <xdr:colOff>190500</xdr:colOff>
          <xdr:row>25</xdr:row>
          <xdr:rowOff>30480</xdr:rowOff>
        </xdr:to>
        <xdr:sp macro="" textlink="">
          <xdr:nvSpPr>
            <xdr:cNvPr id="20534" name="チェック46" hidden="1">
              <a:extLst>
                <a:ext uri="{63B3BB69-23CF-44E3-9099-C40C66FF867C}">
                  <a14:compatExt spid="_x0000_s20534"/>
                </a:ext>
                <a:ext uri="{FF2B5EF4-FFF2-40B4-BE49-F238E27FC236}">
                  <a16:creationId xmlns:a16="http://schemas.microsoft.com/office/drawing/2014/main" id="{00000000-0008-0000-03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24</xdr:row>
          <xdr:rowOff>160020</xdr:rowOff>
        </xdr:from>
        <xdr:to>
          <xdr:col>190</xdr:col>
          <xdr:colOff>190500</xdr:colOff>
          <xdr:row>26</xdr:row>
          <xdr:rowOff>30480</xdr:rowOff>
        </xdr:to>
        <xdr:sp macro="" textlink="">
          <xdr:nvSpPr>
            <xdr:cNvPr id="20535" name="チェック47" hidden="1">
              <a:extLst>
                <a:ext uri="{63B3BB69-23CF-44E3-9099-C40C66FF867C}">
                  <a14:compatExt spid="_x0000_s20535"/>
                </a:ext>
                <a:ext uri="{FF2B5EF4-FFF2-40B4-BE49-F238E27FC236}">
                  <a16:creationId xmlns:a16="http://schemas.microsoft.com/office/drawing/2014/main" id="{00000000-0008-0000-03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25</xdr:row>
          <xdr:rowOff>160020</xdr:rowOff>
        </xdr:from>
        <xdr:to>
          <xdr:col>190</xdr:col>
          <xdr:colOff>190500</xdr:colOff>
          <xdr:row>27</xdr:row>
          <xdr:rowOff>30480</xdr:rowOff>
        </xdr:to>
        <xdr:sp macro="" textlink="">
          <xdr:nvSpPr>
            <xdr:cNvPr id="20536" name="チェック48" hidden="1">
              <a:extLst>
                <a:ext uri="{63B3BB69-23CF-44E3-9099-C40C66FF867C}">
                  <a14:compatExt spid="_x0000_s20536"/>
                </a:ext>
                <a:ext uri="{FF2B5EF4-FFF2-40B4-BE49-F238E27FC236}">
                  <a16:creationId xmlns:a16="http://schemas.microsoft.com/office/drawing/2014/main" id="{00000000-0008-0000-03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12</xdr:row>
          <xdr:rowOff>160020</xdr:rowOff>
        </xdr:from>
        <xdr:to>
          <xdr:col>199</xdr:col>
          <xdr:colOff>190500</xdr:colOff>
          <xdr:row>14</xdr:row>
          <xdr:rowOff>30480</xdr:rowOff>
        </xdr:to>
        <xdr:sp macro="" textlink="">
          <xdr:nvSpPr>
            <xdr:cNvPr id="20537" name="チェック49" hidden="1">
              <a:extLst>
                <a:ext uri="{63B3BB69-23CF-44E3-9099-C40C66FF867C}">
                  <a14:compatExt spid="_x0000_s20537"/>
                </a:ext>
                <a:ext uri="{FF2B5EF4-FFF2-40B4-BE49-F238E27FC236}">
                  <a16:creationId xmlns:a16="http://schemas.microsoft.com/office/drawing/2014/main" id="{00000000-0008-0000-03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13</xdr:row>
          <xdr:rowOff>182880</xdr:rowOff>
        </xdr:from>
        <xdr:to>
          <xdr:col>199</xdr:col>
          <xdr:colOff>152400</xdr:colOff>
          <xdr:row>14</xdr:row>
          <xdr:rowOff>251460</xdr:rowOff>
        </xdr:to>
        <xdr:sp macro="" textlink="">
          <xdr:nvSpPr>
            <xdr:cNvPr id="20538" name="チェック50" hidden="1">
              <a:extLst>
                <a:ext uri="{63B3BB69-23CF-44E3-9099-C40C66FF867C}">
                  <a14:compatExt spid="_x0000_s20538"/>
                </a:ext>
                <a:ext uri="{FF2B5EF4-FFF2-40B4-BE49-F238E27FC236}">
                  <a16:creationId xmlns:a16="http://schemas.microsoft.com/office/drawing/2014/main" id="{00000000-0008-0000-03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14</xdr:row>
          <xdr:rowOff>373380</xdr:rowOff>
        </xdr:from>
        <xdr:to>
          <xdr:col>199</xdr:col>
          <xdr:colOff>190500</xdr:colOff>
          <xdr:row>16</xdr:row>
          <xdr:rowOff>45720</xdr:rowOff>
        </xdr:to>
        <xdr:sp macro="" textlink="">
          <xdr:nvSpPr>
            <xdr:cNvPr id="20539" name="チェック51" hidden="1">
              <a:extLst>
                <a:ext uri="{63B3BB69-23CF-44E3-9099-C40C66FF867C}">
                  <a14:compatExt spid="_x0000_s20539"/>
                </a:ext>
                <a:ext uri="{FF2B5EF4-FFF2-40B4-BE49-F238E27FC236}">
                  <a16:creationId xmlns:a16="http://schemas.microsoft.com/office/drawing/2014/main" id="{00000000-0008-0000-03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15</xdr:row>
          <xdr:rowOff>160020</xdr:rowOff>
        </xdr:from>
        <xdr:to>
          <xdr:col>199</xdr:col>
          <xdr:colOff>182880</xdr:colOff>
          <xdr:row>17</xdr:row>
          <xdr:rowOff>30480</xdr:rowOff>
        </xdr:to>
        <xdr:sp macro="" textlink="">
          <xdr:nvSpPr>
            <xdr:cNvPr id="20540" name="チェック52" hidden="1">
              <a:extLst>
                <a:ext uri="{63B3BB69-23CF-44E3-9099-C40C66FF867C}">
                  <a14:compatExt spid="_x0000_s20540"/>
                </a:ext>
                <a:ext uri="{FF2B5EF4-FFF2-40B4-BE49-F238E27FC236}">
                  <a16:creationId xmlns:a16="http://schemas.microsoft.com/office/drawing/2014/main" id="{00000000-0008-0000-03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16</xdr:row>
          <xdr:rowOff>175260</xdr:rowOff>
        </xdr:from>
        <xdr:to>
          <xdr:col>199</xdr:col>
          <xdr:colOff>198120</xdr:colOff>
          <xdr:row>18</xdr:row>
          <xdr:rowOff>38100</xdr:rowOff>
        </xdr:to>
        <xdr:sp macro="" textlink="">
          <xdr:nvSpPr>
            <xdr:cNvPr id="20541" name="チェック53" hidden="1">
              <a:extLst>
                <a:ext uri="{63B3BB69-23CF-44E3-9099-C40C66FF867C}">
                  <a14:compatExt spid="_x0000_s20541"/>
                </a:ext>
                <a:ext uri="{FF2B5EF4-FFF2-40B4-BE49-F238E27FC236}">
                  <a16:creationId xmlns:a16="http://schemas.microsoft.com/office/drawing/2014/main" id="{00000000-0008-0000-03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17</xdr:row>
          <xdr:rowOff>152400</xdr:rowOff>
        </xdr:from>
        <xdr:to>
          <xdr:col>199</xdr:col>
          <xdr:colOff>213360</xdr:colOff>
          <xdr:row>19</xdr:row>
          <xdr:rowOff>30480</xdr:rowOff>
        </xdr:to>
        <xdr:sp macro="" textlink="">
          <xdr:nvSpPr>
            <xdr:cNvPr id="20542" name="チェック54" hidden="1">
              <a:extLst>
                <a:ext uri="{63B3BB69-23CF-44E3-9099-C40C66FF867C}">
                  <a14:compatExt spid="_x0000_s20542"/>
                </a:ext>
                <a:ext uri="{FF2B5EF4-FFF2-40B4-BE49-F238E27FC236}">
                  <a16:creationId xmlns:a16="http://schemas.microsoft.com/office/drawing/2014/main" id="{00000000-0008-0000-03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18</xdr:row>
          <xdr:rowOff>152400</xdr:rowOff>
        </xdr:from>
        <xdr:to>
          <xdr:col>199</xdr:col>
          <xdr:colOff>198120</xdr:colOff>
          <xdr:row>20</xdr:row>
          <xdr:rowOff>30480</xdr:rowOff>
        </xdr:to>
        <xdr:sp macro="" textlink="">
          <xdr:nvSpPr>
            <xdr:cNvPr id="20543" name="チェック55" hidden="1">
              <a:extLst>
                <a:ext uri="{63B3BB69-23CF-44E3-9099-C40C66FF867C}">
                  <a14:compatExt spid="_x0000_s20543"/>
                </a:ext>
                <a:ext uri="{FF2B5EF4-FFF2-40B4-BE49-F238E27FC236}">
                  <a16:creationId xmlns:a16="http://schemas.microsoft.com/office/drawing/2014/main" id="{00000000-0008-0000-03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19</xdr:row>
          <xdr:rowOff>152400</xdr:rowOff>
        </xdr:from>
        <xdr:to>
          <xdr:col>199</xdr:col>
          <xdr:colOff>190500</xdr:colOff>
          <xdr:row>21</xdr:row>
          <xdr:rowOff>30480</xdr:rowOff>
        </xdr:to>
        <xdr:sp macro="" textlink="">
          <xdr:nvSpPr>
            <xdr:cNvPr id="20544" name="チェック56" hidden="1">
              <a:extLst>
                <a:ext uri="{63B3BB69-23CF-44E3-9099-C40C66FF867C}">
                  <a14:compatExt spid="_x0000_s20544"/>
                </a:ext>
                <a:ext uri="{FF2B5EF4-FFF2-40B4-BE49-F238E27FC236}">
                  <a16:creationId xmlns:a16="http://schemas.microsoft.com/office/drawing/2014/main" id="{00000000-0008-0000-0300-00004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20</xdr:row>
          <xdr:rowOff>152400</xdr:rowOff>
        </xdr:from>
        <xdr:to>
          <xdr:col>200</xdr:col>
          <xdr:colOff>0</xdr:colOff>
          <xdr:row>22</xdr:row>
          <xdr:rowOff>30480</xdr:rowOff>
        </xdr:to>
        <xdr:sp macro="" textlink="">
          <xdr:nvSpPr>
            <xdr:cNvPr id="20545" name="チェック57" hidden="1">
              <a:extLst>
                <a:ext uri="{63B3BB69-23CF-44E3-9099-C40C66FF867C}">
                  <a14:compatExt spid="_x0000_s20545"/>
                </a:ext>
                <a:ext uri="{FF2B5EF4-FFF2-40B4-BE49-F238E27FC236}">
                  <a16:creationId xmlns:a16="http://schemas.microsoft.com/office/drawing/2014/main" id="{00000000-0008-0000-0300-00004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21</xdr:row>
          <xdr:rowOff>152400</xdr:rowOff>
        </xdr:from>
        <xdr:to>
          <xdr:col>199</xdr:col>
          <xdr:colOff>175260</xdr:colOff>
          <xdr:row>23</xdr:row>
          <xdr:rowOff>30480</xdr:rowOff>
        </xdr:to>
        <xdr:sp macro="" textlink="">
          <xdr:nvSpPr>
            <xdr:cNvPr id="20546" name="チェック58" hidden="1">
              <a:extLst>
                <a:ext uri="{63B3BB69-23CF-44E3-9099-C40C66FF867C}">
                  <a14:compatExt spid="_x0000_s20546"/>
                </a:ext>
                <a:ext uri="{FF2B5EF4-FFF2-40B4-BE49-F238E27FC236}">
                  <a16:creationId xmlns:a16="http://schemas.microsoft.com/office/drawing/2014/main" id="{00000000-0008-0000-03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22</xdr:row>
          <xdr:rowOff>182880</xdr:rowOff>
        </xdr:from>
        <xdr:to>
          <xdr:col>199</xdr:col>
          <xdr:colOff>190500</xdr:colOff>
          <xdr:row>24</xdr:row>
          <xdr:rowOff>60960</xdr:rowOff>
        </xdr:to>
        <xdr:sp macro="" textlink="">
          <xdr:nvSpPr>
            <xdr:cNvPr id="20547" name="チェック59" hidden="1">
              <a:extLst>
                <a:ext uri="{63B3BB69-23CF-44E3-9099-C40C66FF867C}">
                  <a14:compatExt spid="_x0000_s20547"/>
                </a:ext>
                <a:ext uri="{FF2B5EF4-FFF2-40B4-BE49-F238E27FC236}">
                  <a16:creationId xmlns:a16="http://schemas.microsoft.com/office/drawing/2014/main" id="{00000000-0008-0000-03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23</xdr:row>
          <xdr:rowOff>160020</xdr:rowOff>
        </xdr:from>
        <xdr:to>
          <xdr:col>199</xdr:col>
          <xdr:colOff>198120</xdr:colOff>
          <xdr:row>25</xdr:row>
          <xdr:rowOff>30480</xdr:rowOff>
        </xdr:to>
        <xdr:sp macro="" textlink="">
          <xdr:nvSpPr>
            <xdr:cNvPr id="20548" name="チェック60" hidden="1">
              <a:extLst>
                <a:ext uri="{63B3BB69-23CF-44E3-9099-C40C66FF867C}">
                  <a14:compatExt spid="_x0000_s20548"/>
                </a:ext>
                <a:ext uri="{FF2B5EF4-FFF2-40B4-BE49-F238E27FC236}">
                  <a16:creationId xmlns:a16="http://schemas.microsoft.com/office/drawing/2014/main" id="{00000000-0008-0000-03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24</xdr:row>
          <xdr:rowOff>160020</xdr:rowOff>
        </xdr:from>
        <xdr:to>
          <xdr:col>199</xdr:col>
          <xdr:colOff>190500</xdr:colOff>
          <xdr:row>26</xdr:row>
          <xdr:rowOff>30480</xdr:rowOff>
        </xdr:to>
        <xdr:sp macro="" textlink="">
          <xdr:nvSpPr>
            <xdr:cNvPr id="20549" name="チェック61" hidden="1">
              <a:extLst>
                <a:ext uri="{63B3BB69-23CF-44E3-9099-C40C66FF867C}">
                  <a14:compatExt spid="_x0000_s20549"/>
                </a:ext>
                <a:ext uri="{FF2B5EF4-FFF2-40B4-BE49-F238E27FC236}">
                  <a16:creationId xmlns:a16="http://schemas.microsoft.com/office/drawing/2014/main" id="{00000000-0008-0000-03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25</xdr:row>
          <xdr:rowOff>152400</xdr:rowOff>
        </xdr:from>
        <xdr:to>
          <xdr:col>199</xdr:col>
          <xdr:colOff>182880</xdr:colOff>
          <xdr:row>27</xdr:row>
          <xdr:rowOff>30480</xdr:rowOff>
        </xdr:to>
        <xdr:sp macro="" textlink="">
          <xdr:nvSpPr>
            <xdr:cNvPr id="20550" name="チェック62" hidden="1">
              <a:extLst>
                <a:ext uri="{63B3BB69-23CF-44E3-9099-C40C66FF867C}">
                  <a14:compatExt spid="_x0000_s20550"/>
                </a:ext>
                <a:ext uri="{FF2B5EF4-FFF2-40B4-BE49-F238E27FC236}">
                  <a16:creationId xmlns:a16="http://schemas.microsoft.com/office/drawing/2014/main" id="{00000000-0008-0000-03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198120</xdr:colOff>
          <xdr:row>39</xdr:row>
          <xdr:rowOff>175260</xdr:rowOff>
        </xdr:from>
        <xdr:to>
          <xdr:col>189</xdr:col>
          <xdr:colOff>190500</xdr:colOff>
          <xdr:row>41</xdr:row>
          <xdr:rowOff>38100</xdr:rowOff>
        </xdr:to>
        <xdr:sp macro="" textlink="">
          <xdr:nvSpPr>
            <xdr:cNvPr id="20551" name="チェック63" hidden="1">
              <a:extLst>
                <a:ext uri="{63B3BB69-23CF-44E3-9099-C40C66FF867C}">
                  <a14:compatExt spid="_x0000_s20551"/>
                </a:ext>
                <a:ext uri="{FF2B5EF4-FFF2-40B4-BE49-F238E27FC236}">
                  <a16:creationId xmlns:a16="http://schemas.microsoft.com/office/drawing/2014/main" id="{00000000-0008-0000-03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182880</xdr:colOff>
          <xdr:row>39</xdr:row>
          <xdr:rowOff>175260</xdr:rowOff>
        </xdr:from>
        <xdr:to>
          <xdr:col>192</xdr:col>
          <xdr:colOff>182880</xdr:colOff>
          <xdr:row>41</xdr:row>
          <xdr:rowOff>38100</xdr:rowOff>
        </xdr:to>
        <xdr:sp macro="" textlink="">
          <xdr:nvSpPr>
            <xdr:cNvPr id="20552" name="チェック64" hidden="1">
              <a:extLst>
                <a:ext uri="{63B3BB69-23CF-44E3-9099-C40C66FF867C}">
                  <a14:compatExt spid="_x0000_s20552"/>
                </a:ext>
                <a:ext uri="{FF2B5EF4-FFF2-40B4-BE49-F238E27FC236}">
                  <a16:creationId xmlns:a16="http://schemas.microsoft.com/office/drawing/2014/main" id="{00000000-0008-0000-0300-00004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39</xdr:row>
          <xdr:rowOff>152400</xdr:rowOff>
        </xdr:from>
        <xdr:to>
          <xdr:col>195</xdr:col>
          <xdr:colOff>198120</xdr:colOff>
          <xdr:row>41</xdr:row>
          <xdr:rowOff>30480</xdr:rowOff>
        </xdr:to>
        <xdr:sp macro="" textlink="">
          <xdr:nvSpPr>
            <xdr:cNvPr id="20553" name="チェック65" hidden="1">
              <a:extLst>
                <a:ext uri="{63B3BB69-23CF-44E3-9099-C40C66FF867C}">
                  <a14:compatExt spid="_x0000_s20553"/>
                </a:ext>
                <a:ext uri="{FF2B5EF4-FFF2-40B4-BE49-F238E27FC236}">
                  <a16:creationId xmlns:a16="http://schemas.microsoft.com/office/drawing/2014/main" id="{00000000-0008-0000-03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182880</xdr:colOff>
          <xdr:row>40</xdr:row>
          <xdr:rowOff>160020</xdr:rowOff>
        </xdr:from>
        <xdr:to>
          <xdr:col>192</xdr:col>
          <xdr:colOff>175260</xdr:colOff>
          <xdr:row>42</xdr:row>
          <xdr:rowOff>30480</xdr:rowOff>
        </xdr:to>
        <xdr:sp macro="" textlink="">
          <xdr:nvSpPr>
            <xdr:cNvPr id="20554" name="チェック66" hidden="1">
              <a:extLst>
                <a:ext uri="{63B3BB69-23CF-44E3-9099-C40C66FF867C}">
                  <a14:compatExt spid="_x0000_s20554"/>
                </a:ext>
                <a:ext uri="{FF2B5EF4-FFF2-40B4-BE49-F238E27FC236}">
                  <a16:creationId xmlns:a16="http://schemas.microsoft.com/office/drawing/2014/main" id="{00000000-0008-0000-03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40</xdr:row>
          <xdr:rowOff>152400</xdr:rowOff>
        </xdr:from>
        <xdr:to>
          <xdr:col>195</xdr:col>
          <xdr:colOff>175260</xdr:colOff>
          <xdr:row>42</xdr:row>
          <xdr:rowOff>30480</xdr:rowOff>
        </xdr:to>
        <xdr:sp macro="" textlink="">
          <xdr:nvSpPr>
            <xdr:cNvPr id="20555" name="チェック67" hidden="1">
              <a:extLst>
                <a:ext uri="{63B3BB69-23CF-44E3-9099-C40C66FF867C}">
                  <a14:compatExt spid="_x0000_s20555"/>
                </a:ext>
                <a:ext uri="{FF2B5EF4-FFF2-40B4-BE49-F238E27FC236}">
                  <a16:creationId xmlns:a16="http://schemas.microsoft.com/office/drawing/2014/main" id="{00000000-0008-0000-03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41</xdr:row>
          <xdr:rowOff>160020</xdr:rowOff>
        </xdr:from>
        <xdr:to>
          <xdr:col>181</xdr:col>
          <xdr:colOff>213360</xdr:colOff>
          <xdr:row>43</xdr:row>
          <xdr:rowOff>30480</xdr:rowOff>
        </xdr:to>
        <xdr:sp macro="" textlink="">
          <xdr:nvSpPr>
            <xdr:cNvPr id="20556" name="チェック68" hidden="1">
              <a:extLst>
                <a:ext uri="{63B3BB69-23CF-44E3-9099-C40C66FF867C}">
                  <a14:compatExt spid="_x0000_s20556"/>
                </a:ext>
                <a:ext uri="{FF2B5EF4-FFF2-40B4-BE49-F238E27FC236}">
                  <a16:creationId xmlns:a16="http://schemas.microsoft.com/office/drawing/2014/main" id="{00000000-0008-0000-03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41</xdr:row>
          <xdr:rowOff>160020</xdr:rowOff>
        </xdr:from>
        <xdr:to>
          <xdr:col>189</xdr:col>
          <xdr:colOff>175260</xdr:colOff>
          <xdr:row>43</xdr:row>
          <xdr:rowOff>30480</xdr:rowOff>
        </xdr:to>
        <xdr:sp macro="" textlink="">
          <xdr:nvSpPr>
            <xdr:cNvPr id="20557" name="チェック69" hidden="1">
              <a:extLst>
                <a:ext uri="{63B3BB69-23CF-44E3-9099-C40C66FF867C}">
                  <a14:compatExt spid="_x0000_s20557"/>
                </a:ext>
                <a:ext uri="{FF2B5EF4-FFF2-40B4-BE49-F238E27FC236}">
                  <a16:creationId xmlns:a16="http://schemas.microsoft.com/office/drawing/2014/main" id="{00000000-0008-0000-03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198120</xdr:colOff>
          <xdr:row>41</xdr:row>
          <xdr:rowOff>160020</xdr:rowOff>
        </xdr:from>
        <xdr:to>
          <xdr:col>196</xdr:col>
          <xdr:colOff>190500</xdr:colOff>
          <xdr:row>43</xdr:row>
          <xdr:rowOff>30480</xdr:rowOff>
        </xdr:to>
        <xdr:sp macro="" textlink="">
          <xdr:nvSpPr>
            <xdr:cNvPr id="20558" name="チェック70" hidden="1">
              <a:extLst>
                <a:ext uri="{63B3BB69-23CF-44E3-9099-C40C66FF867C}">
                  <a14:compatExt spid="_x0000_s20558"/>
                </a:ext>
                <a:ext uri="{FF2B5EF4-FFF2-40B4-BE49-F238E27FC236}">
                  <a16:creationId xmlns:a16="http://schemas.microsoft.com/office/drawing/2014/main" id="{00000000-0008-0000-03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42</xdr:row>
          <xdr:rowOff>160020</xdr:rowOff>
        </xdr:from>
        <xdr:to>
          <xdr:col>181</xdr:col>
          <xdr:colOff>190500</xdr:colOff>
          <xdr:row>44</xdr:row>
          <xdr:rowOff>30480</xdr:rowOff>
        </xdr:to>
        <xdr:sp macro="" textlink="">
          <xdr:nvSpPr>
            <xdr:cNvPr id="20559" name="チェック71" hidden="1">
              <a:extLst>
                <a:ext uri="{63B3BB69-23CF-44E3-9099-C40C66FF867C}">
                  <a14:compatExt spid="_x0000_s20559"/>
                </a:ext>
                <a:ext uri="{FF2B5EF4-FFF2-40B4-BE49-F238E27FC236}">
                  <a16:creationId xmlns:a16="http://schemas.microsoft.com/office/drawing/2014/main" id="{00000000-0008-0000-0300-00004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198120</xdr:colOff>
          <xdr:row>42</xdr:row>
          <xdr:rowOff>175260</xdr:rowOff>
        </xdr:from>
        <xdr:to>
          <xdr:col>191</xdr:col>
          <xdr:colOff>198120</xdr:colOff>
          <xdr:row>44</xdr:row>
          <xdr:rowOff>38100</xdr:rowOff>
        </xdr:to>
        <xdr:sp macro="" textlink="">
          <xdr:nvSpPr>
            <xdr:cNvPr id="20560" name="チェック72" hidden="1">
              <a:extLst>
                <a:ext uri="{63B3BB69-23CF-44E3-9099-C40C66FF867C}">
                  <a14:compatExt spid="_x0000_s20560"/>
                </a:ext>
                <a:ext uri="{FF2B5EF4-FFF2-40B4-BE49-F238E27FC236}">
                  <a16:creationId xmlns:a16="http://schemas.microsoft.com/office/drawing/2014/main" id="{00000000-0008-0000-0300-00005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43</xdr:row>
          <xdr:rowOff>175260</xdr:rowOff>
        </xdr:from>
        <xdr:to>
          <xdr:col>181</xdr:col>
          <xdr:colOff>213360</xdr:colOff>
          <xdr:row>45</xdr:row>
          <xdr:rowOff>38100</xdr:rowOff>
        </xdr:to>
        <xdr:sp macro="" textlink="">
          <xdr:nvSpPr>
            <xdr:cNvPr id="20561" name="チェック73" hidden="1">
              <a:extLst>
                <a:ext uri="{63B3BB69-23CF-44E3-9099-C40C66FF867C}">
                  <a14:compatExt spid="_x0000_s20561"/>
                </a:ext>
                <a:ext uri="{FF2B5EF4-FFF2-40B4-BE49-F238E27FC236}">
                  <a16:creationId xmlns:a16="http://schemas.microsoft.com/office/drawing/2014/main" id="{00000000-0008-0000-0300-00005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43</xdr:row>
          <xdr:rowOff>160020</xdr:rowOff>
        </xdr:from>
        <xdr:to>
          <xdr:col>187</xdr:col>
          <xdr:colOff>198120</xdr:colOff>
          <xdr:row>45</xdr:row>
          <xdr:rowOff>30480</xdr:rowOff>
        </xdr:to>
        <xdr:sp macro="" textlink="">
          <xdr:nvSpPr>
            <xdr:cNvPr id="20562" name="チェック74" hidden="1">
              <a:extLst>
                <a:ext uri="{63B3BB69-23CF-44E3-9099-C40C66FF867C}">
                  <a14:compatExt spid="_x0000_s20562"/>
                </a:ext>
                <a:ext uri="{FF2B5EF4-FFF2-40B4-BE49-F238E27FC236}">
                  <a16:creationId xmlns:a16="http://schemas.microsoft.com/office/drawing/2014/main" id="{00000000-0008-0000-03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43</xdr:row>
          <xdr:rowOff>152400</xdr:rowOff>
        </xdr:from>
        <xdr:to>
          <xdr:col>195</xdr:col>
          <xdr:colOff>22860</xdr:colOff>
          <xdr:row>45</xdr:row>
          <xdr:rowOff>30480</xdr:rowOff>
        </xdr:to>
        <xdr:sp macro="" textlink="">
          <xdr:nvSpPr>
            <xdr:cNvPr id="20563" name="チェック75" hidden="1">
              <a:extLst>
                <a:ext uri="{63B3BB69-23CF-44E3-9099-C40C66FF867C}">
                  <a14:compatExt spid="_x0000_s20563"/>
                </a:ext>
                <a:ext uri="{FF2B5EF4-FFF2-40B4-BE49-F238E27FC236}">
                  <a16:creationId xmlns:a16="http://schemas.microsoft.com/office/drawing/2014/main" id="{00000000-0008-0000-03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44</xdr:row>
          <xdr:rowOff>160020</xdr:rowOff>
        </xdr:from>
        <xdr:to>
          <xdr:col>181</xdr:col>
          <xdr:colOff>198120</xdr:colOff>
          <xdr:row>46</xdr:row>
          <xdr:rowOff>30480</xdr:rowOff>
        </xdr:to>
        <xdr:sp macro="" textlink="">
          <xdr:nvSpPr>
            <xdr:cNvPr id="20564" name="チェック76" hidden="1">
              <a:extLst>
                <a:ext uri="{63B3BB69-23CF-44E3-9099-C40C66FF867C}">
                  <a14:compatExt spid="_x0000_s20564"/>
                </a:ext>
                <a:ext uri="{FF2B5EF4-FFF2-40B4-BE49-F238E27FC236}">
                  <a16:creationId xmlns:a16="http://schemas.microsoft.com/office/drawing/2014/main" id="{00000000-0008-0000-0300-00005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44</xdr:row>
          <xdr:rowOff>160020</xdr:rowOff>
        </xdr:from>
        <xdr:to>
          <xdr:col>187</xdr:col>
          <xdr:colOff>182880</xdr:colOff>
          <xdr:row>46</xdr:row>
          <xdr:rowOff>30480</xdr:rowOff>
        </xdr:to>
        <xdr:sp macro="" textlink="">
          <xdr:nvSpPr>
            <xdr:cNvPr id="20565" name="チェック77" hidden="1">
              <a:extLst>
                <a:ext uri="{63B3BB69-23CF-44E3-9099-C40C66FF867C}">
                  <a14:compatExt spid="_x0000_s20565"/>
                </a:ext>
                <a:ext uri="{FF2B5EF4-FFF2-40B4-BE49-F238E27FC236}">
                  <a16:creationId xmlns:a16="http://schemas.microsoft.com/office/drawing/2014/main" id="{00000000-0008-0000-0300-00005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44</xdr:row>
          <xdr:rowOff>160020</xdr:rowOff>
        </xdr:from>
        <xdr:to>
          <xdr:col>194</xdr:col>
          <xdr:colOff>182880</xdr:colOff>
          <xdr:row>46</xdr:row>
          <xdr:rowOff>30480</xdr:rowOff>
        </xdr:to>
        <xdr:sp macro="" textlink="">
          <xdr:nvSpPr>
            <xdr:cNvPr id="20566" name="チェック78" hidden="1">
              <a:extLst>
                <a:ext uri="{63B3BB69-23CF-44E3-9099-C40C66FF867C}">
                  <a14:compatExt spid="_x0000_s20566"/>
                </a:ext>
                <a:ext uri="{FF2B5EF4-FFF2-40B4-BE49-F238E27FC236}">
                  <a16:creationId xmlns:a16="http://schemas.microsoft.com/office/drawing/2014/main" id="{00000000-0008-0000-0300-00005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45</xdr:row>
          <xdr:rowOff>152400</xdr:rowOff>
        </xdr:from>
        <xdr:to>
          <xdr:col>181</xdr:col>
          <xdr:colOff>198120</xdr:colOff>
          <xdr:row>47</xdr:row>
          <xdr:rowOff>30480</xdr:rowOff>
        </xdr:to>
        <xdr:sp macro="" textlink="">
          <xdr:nvSpPr>
            <xdr:cNvPr id="20567" name="チェック79" hidden="1">
              <a:extLst>
                <a:ext uri="{63B3BB69-23CF-44E3-9099-C40C66FF867C}">
                  <a14:compatExt spid="_x0000_s20567"/>
                </a:ext>
                <a:ext uri="{FF2B5EF4-FFF2-40B4-BE49-F238E27FC236}">
                  <a16:creationId xmlns:a16="http://schemas.microsoft.com/office/drawing/2014/main" id="{00000000-0008-0000-03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45</xdr:row>
          <xdr:rowOff>144780</xdr:rowOff>
        </xdr:from>
        <xdr:to>
          <xdr:col>187</xdr:col>
          <xdr:colOff>175260</xdr:colOff>
          <xdr:row>47</xdr:row>
          <xdr:rowOff>60960</xdr:rowOff>
        </xdr:to>
        <xdr:sp macro="" textlink="">
          <xdr:nvSpPr>
            <xdr:cNvPr id="20568" name="チェック80" hidden="1">
              <a:extLst>
                <a:ext uri="{63B3BB69-23CF-44E3-9099-C40C66FF867C}">
                  <a14:compatExt spid="_x0000_s20568"/>
                </a:ext>
                <a:ext uri="{FF2B5EF4-FFF2-40B4-BE49-F238E27FC236}">
                  <a16:creationId xmlns:a16="http://schemas.microsoft.com/office/drawing/2014/main" id="{00000000-0008-0000-03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45</xdr:row>
          <xdr:rowOff>152400</xdr:rowOff>
        </xdr:from>
        <xdr:to>
          <xdr:col>194</xdr:col>
          <xdr:colOff>190500</xdr:colOff>
          <xdr:row>47</xdr:row>
          <xdr:rowOff>30480</xdr:rowOff>
        </xdr:to>
        <xdr:sp macro="" textlink="">
          <xdr:nvSpPr>
            <xdr:cNvPr id="20569" name="チェック81" hidden="1">
              <a:extLst>
                <a:ext uri="{63B3BB69-23CF-44E3-9099-C40C66FF867C}">
                  <a14:compatExt spid="_x0000_s20569"/>
                </a:ext>
                <a:ext uri="{FF2B5EF4-FFF2-40B4-BE49-F238E27FC236}">
                  <a16:creationId xmlns:a16="http://schemas.microsoft.com/office/drawing/2014/main" id="{00000000-0008-0000-03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46</xdr:row>
          <xdr:rowOff>160020</xdr:rowOff>
        </xdr:from>
        <xdr:to>
          <xdr:col>181</xdr:col>
          <xdr:colOff>213360</xdr:colOff>
          <xdr:row>48</xdr:row>
          <xdr:rowOff>30480</xdr:rowOff>
        </xdr:to>
        <xdr:sp macro="" textlink="">
          <xdr:nvSpPr>
            <xdr:cNvPr id="20570" name="チェック82" hidden="1">
              <a:extLst>
                <a:ext uri="{63B3BB69-23CF-44E3-9099-C40C66FF867C}">
                  <a14:compatExt spid="_x0000_s20570"/>
                </a:ext>
                <a:ext uri="{FF2B5EF4-FFF2-40B4-BE49-F238E27FC236}">
                  <a16:creationId xmlns:a16="http://schemas.microsoft.com/office/drawing/2014/main" id="{00000000-0008-0000-03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46</xdr:row>
          <xdr:rowOff>160020</xdr:rowOff>
        </xdr:from>
        <xdr:to>
          <xdr:col>187</xdr:col>
          <xdr:colOff>182880</xdr:colOff>
          <xdr:row>48</xdr:row>
          <xdr:rowOff>30480</xdr:rowOff>
        </xdr:to>
        <xdr:sp macro="" textlink="">
          <xdr:nvSpPr>
            <xdr:cNvPr id="20571" name="チェック83" hidden="1">
              <a:extLst>
                <a:ext uri="{63B3BB69-23CF-44E3-9099-C40C66FF867C}">
                  <a14:compatExt spid="_x0000_s20571"/>
                </a:ext>
                <a:ext uri="{FF2B5EF4-FFF2-40B4-BE49-F238E27FC236}">
                  <a16:creationId xmlns:a16="http://schemas.microsoft.com/office/drawing/2014/main" id="{00000000-0008-0000-03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46</xdr:row>
          <xdr:rowOff>152400</xdr:rowOff>
        </xdr:from>
        <xdr:to>
          <xdr:col>194</xdr:col>
          <xdr:colOff>198120</xdr:colOff>
          <xdr:row>48</xdr:row>
          <xdr:rowOff>30480</xdr:rowOff>
        </xdr:to>
        <xdr:sp macro="" textlink="">
          <xdr:nvSpPr>
            <xdr:cNvPr id="20572" name="チェック84" hidden="1">
              <a:extLst>
                <a:ext uri="{63B3BB69-23CF-44E3-9099-C40C66FF867C}">
                  <a14:compatExt spid="_x0000_s20572"/>
                </a:ext>
                <a:ext uri="{FF2B5EF4-FFF2-40B4-BE49-F238E27FC236}">
                  <a16:creationId xmlns:a16="http://schemas.microsoft.com/office/drawing/2014/main" id="{00000000-0008-0000-0300-00005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46</xdr:row>
          <xdr:rowOff>160020</xdr:rowOff>
        </xdr:from>
        <xdr:to>
          <xdr:col>201</xdr:col>
          <xdr:colOff>190500</xdr:colOff>
          <xdr:row>48</xdr:row>
          <xdr:rowOff>30480</xdr:rowOff>
        </xdr:to>
        <xdr:sp macro="" textlink="">
          <xdr:nvSpPr>
            <xdr:cNvPr id="20573" name="チェック85" hidden="1">
              <a:extLst>
                <a:ext uri="{63B3BB69-23CF-44E3-9099-C40C66FF867C}">
                  <a14:compatExt spid="_x0000_s20573"/>
                </a:ext>
                <a:ext uri="{FF2B5EF4-FFF2-40B4-BE49-F238E27FC236}">
                  <a16:creationId xmlns:a16="http://schemas.microsoft.com/office/drawing/2014/main" id="{00000000-0008-0000-0300-00005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198120</xdr:colOff>
          <xdr:row>52</xdr:row>
          <xdr:rowOff>175260</xdr:rowOff>
        </xdr:from>
        <xdr:to>
          <xdr:col>189</xdr:col>
          <xdr:colOff>190500</xdr:colOff>
          <xdr:row>54</xdr:row>
          <xdr:rowOff>38100</xdr:rowOff>
        </xdr:to>
        <xdr:sp macro="" textlink="">
          <xdr:nvSpPr>
            <xdr:cNvPr id="20574" name="Check Box 2142" hidden="1">
              <a:extLst>
                <a:ext uri="{63B3BB69-23CF-44E3-9099-C40C66FF867C}">
                  <a14:compatExt spid="_x0000_s20574"/>
                </a:ext>
                <a:ext uri="{FF2B5EF4-FFF2-40B4-BE49-F238E27FC236}">
                  <a16:creationId xmlns:a16="http://schemas.microsoft.com/office/drawing/2014/main" id="{00000000-0008-0000-0300-00005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182880</xdr:colOff>
          <xdr:row>52</xdr:row>
          <xdr:rowOff>175260</xdr:rowOff>
        </xdr:from>
        <xdr:to>
          <xdr:col>192</xdr:col>
          <xdr:colOff>182880</xdr:colOff>
          <xdr:row>54</xdr:row>
          <xdr:rowOff>38100</xdr:rowOff>
        </xdr:to>
        <xdr:sp macro="" textlink="">
          <xdr:nvSpPr>
            <xdr:cNvPr id="20575" name="Check Box 2143" hidden="1">
              <a:extLst>
                <a:ext uri="{63B3BB69-23CF-44E3-9099-C40C66FF867C}">
                  <a14:compatExt spid="_x0000_s20575"/>
                </a:ext>
                <a:ext uri="{FF2B5EF4-FFF2-40B4-BE49-F238E27FC236}">
                  <a16:creationId xmlns:a16="http://schemas.microsoft.com/office/drawing/2014/main" id="{00000000-0008-0000-0300-00005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52</xdr:row>
          <xdr:rowOff>152400</xdr:rowOff>
        </xdr:from>
        <xdr:to>
          <xdr:col>195</xdr:col>
          <xdr:colOff>198120</xdr:colOff>
          <xdr:row>54</xdr:row>
          <xdr:rowOff>30480</xdr:rowOff>
        </xdr:to>
        <xdr:sp macro="" textlink="">
          <xdr:nvSpPr>
            <xdr:cNvPr id="20576" name="Check Box 2144" hidden="1">
              <a:extLst>
                <a:ext uri="{63B3BB69-23CF-44E3-9099-C40C66FF867C}">
                  <a14:compatExt spid="_x0000_s20576"/>
                </a:ext>
                <a:ext uri="{FF2B5EF4-FFF2-40B4-BE49-F238E27FC236}">
                  <a16:creationId xmlns:a16="http://schemas.microsoft.com/office/drawing/2014/main" id="{00000000-0008-0000-0300-00006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182880</xdr:colOff>
          <xdr:row>53</xdr:row>
          <xdr:rowOff>160020</xdr:rowOff>
        </xdr:from>
        <xdr:to>
          <xdr:col>192</xdr:col>
          <xdr:colOff>175260</xdr:colOff>
          <xdr:row>55</xdr:row>
          <xdr:rowOff>30480</xdr:rowOff>
        </xdr:to>
        <xdr:sp macro="" textlink="">
          <xdr:nvSpPr>
            <xdr:cNvPr id="20577" name="Check Box 2145" hidden="1">
              <a:extLst>
                <a:ext uri="{63B3BB69-23CF-44E3-9099-C40C66FF867C}">
                  <a14:compatExt spid="_x0000_s20577"/>
                </a:ext>
                <a:ext uri="{FF2B5EF4-FFF2-40B4-BE49-F238E27FC236}">
                  <a16:creationId xmlns:a16="http://schemas.microsoft.com/office/drawing/2014/main" id="{00000000-0008-0000-0300-00006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53</xdr:row>
          <xdr:rowOff>152400</xdr:rowOff>
        </xdr:from>
        <xdr:to>
          <xdr:col>195</xdr:col>
          <xdr:colOff>175260</xdr:colOff>
          <xdr:row>55</xdr:row>
          <xdr:rowOff>30480</xdr:rowOff>
        </xdr:to>
        <xdr:sp macro="" textlink="">
          <xdr:nvSpPr>
            <xdr:cNvPr id="20578" name="Check Box 2146" hidden="1">
              <a:extLst>
                <a:ext uri="{63B3BB69-23CF-44E3-9099-C40C66FF867C}">
                  <a14:compatExt spid="_x0000_s20578"/>
                </a:ext>
                <a:ext uri="{FF2B5EF4-FFF2-40B4-BE49-F238E27FC236}">
                  <a16:creationId xmlns:a16="http://schemas.microsoft.com/office/drawing/2014/main" id="{00000000-0008-0000-0300-00006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54</xdr:row>
          <xdr:rowOff>160020</xdr:rowOff>
        </xdr:from>
        <xdr:to>
          <xdr:col>181</xdr:col>
          <xdr:colOff>213360</xdr:colOff>
          <xdr:row>56</xdr:row>
          <xdr:rowOff>30480</xdr:rowOff>
        </xdr:to>
        <xdr:sp macro="" textlink="">
          <xdr:nvSpPr>
            <xdr:cNvPr id="20579" name="Check Box 2147" hidden="1">
              <a:extLst>
                <a:ext uri="{63B3BB69-23CF-44E3-9099-C40C66FF867C}">
                  <a14:compatExt spid="_x0000_s20579"/>
                </a:ext>
                <a:ext uri="{FF2B5EF4-FFF2-40B4-BE49-F238E27FC236}">
                  <a16:creationId xmlns:a16="http://schemas.microsoft.com/office/drawing/2014/main" id="{00000000-0008-0000-0300-00006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54</xdr:row>
          <xdr:rowOff>160020</xdr:rowOff>
        </xdr:from>
        <xdr:to>
          <xdr:col>189</xdr:col>
          <xdr:colOff>175260</xdr:colOff>
          <xdr:row>56</xdr:row>
          <xdr:rowOff>30480</xdr:rowOff>
        </xdr:to>
        <xdr:sp macro="" textlink="">
          <xdr:nvSpPr>
            <xdr:cNvPr id="20580" name="Check Box 2148" hidden="1">
              <a:extLst>
                <a:ext uri="{63B3BB69-23CF-44E3-9099-C40C66FF867C}">
                  <a14:compatExt spid="_x0000_s20580"/>
                </a:ext>
                <a:ext uri="{FF2B5EF4-FFF2-40B4-BE49-F238E27FC236}">
                  <a16:creationId xmlns:a16="http://schemas.microsoft.com/office/drawing/2014/main" id="{00000000-0008-0000-0300-00006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198120</xdr:colOff>
          <xdr:row>54</xdr:row>
          <xdr:rowOff>160020</xdr:rowOff>
        </xdr:from>
        <xdr:to>
          <xdr:col>196</xdr:col>
          <xdr:colOff>190500</xdr:colOff>
          <xdr:row>56</xdr:row>
          <xdr:rowOff>30480</xdr:rowOff>
        </xdr:to>
        <xdr:sp macro="" textlink="">
          <xdr:nvSpPr>
            <xdr:cNvPr id="20581" name="Check Box 2149" hidden="1">
              <a:extLst>
                <a:ext uri="{63B3BB69-23CF-44E3-9099-C40C66FF867C}">
                  <a14:compatExt spid="_x0000_s20581"/>
                </a:ext>
                <a:ext uri="{FF2B5EF4-FFF2-40B4-BE49-F238E27FC236}">
                  <a16:creationId xmlns:a16="http://schemas.microsoft.com/office/drawing/2014/main" id="{00000000-0008-0000-0300-00006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55</xdr:row>
          <xdr:rowOff>160020</xdr:rowOff>
        </xdr:from>
        <xdr:to>
          <xdr:col>181</xdr:col>
          <xdr:colOff>190500</xdr:colOff>
          <xdr:row>57</xdr:row>
          <xdr:rowOff>30480</xdr:rowOff>
        </xdr:to>
        <xdr:sp macro="" textlink="">
          <xdr:nvSpPr>
            <xdr:cNvPr id="20582" name="Check Box 2150" hidden="1">
              <a:extLst>
                <a:ext uri="{63B3BB69-23CF-44E3-9099-C40C66FF867C}">
                  <a14:compatExt spid="_x0000_s20582"/>
                </a:ext>
                <a:ext uri="{FF2B5EF4-FFF2-40B4-BE49-F238E27FC236}">
                  <a16:creationId xmlns:a16="http://schemas.microsoft.com/office/drawing/2014/main" id="{00000000-0008-0000-0300-00006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198120</xdr:colOff>
          <xdr:row>55</xdr:row>
          <xdr:rowOff>175260</xdr:rowOff>
        </xdr:from>
        <xdr:to>
          <xdr:col>191</xdr:col>
          <xdr:colOff>198120</xdr:colOff>
          <xdr:row>57</xdr:row>
          <xdr:rowOff>38100</xdr:rowOff>
        </xdr:to>
        <xdr:sp macro="" textlink="">
          <xdr:nvSpPr>
            <xdr:cNvPr id="20583" name="Check Box 2151" hidden="1">
              <a:extLst>
                <a:ext uri="{63B3BB69-23CF-44E3-9099-C40C66FF867C}">
                  <a14:compatExt spid="_x0000_s20583"/>
                </a:ext>
                <a:ext uri="{FF2B5EF4-FFF2-40B4-BE49-F238E27FC236}">
                  <a16:creationId xmlns:a16="http://schemas.microsoft.com/office/drawing/2014/main" id="{00000000-0008-0000-0300-00006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56</xdr:row>
          <xdr:rowOff>175260</xdr:rowOff>
        </xdr:from>
        <xdr:to>
          <xdr:col>181</xdr:col>
          <xdr:colOff>213360</xdr:colOff>
          <xdr:row>58</xdr:row>
          <xdr:rowOff>38100</xdr:rowOff>
        </xdr:to>
        <xdr:sp macro="" textlink="">
          <xdr:nvSpPr>
            <xdr:cNvPr id="20584" name="Check Box 2152" hidden="1">
              <a:extLst>
                <a:ext uri="{63B3BB69-23CF-44E3-9099-C40C66FF867C}">
                  <a14:compatExt spid="_x0000_s20584"/>
                </a:ext>
                <a:ext uri="{FF2B5EF4-FFF2-40B4-BE49-F238E27FC236}">
                  <a16:creationId xmlns:a16="http://schemas.microsoft.com/office/drawing/2014/main" id="{00000000-0008-0000-0300-00006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56</xdr:row>
          <xdr:rowOff>160020</xdr:rowOff>
        </xdr:from>
        <xdr:to>
          <xdr:col>187</xdr:col>
          <xdr:colOff>198120</xdr:colOff>
          <xdr:row>58</xdr:row>
          <xdr:rowOff>30480</xdr:rowOff>
        </xdr:to>
        <xdr:sp macro="" textlink="">
          <xdr:nvSpPr>
            <xdr:cNvPr id="20585" name="Check Box 2153" hidden="1">
              <a:extLst>
                <a:ext uri="{63B3BB69-23CF-44E3-9099-C40C66FF867C}">
                  <a14:compatExt spid="_x0000_s20585"/>
                </a:ext>
                <a:ext uri="{FF2B5EF4-FFF2-40B4-BE49-F238E27FC236}">
                  <a16:creationId xmlns:a16="http://schemas.microsoft.com/office/drawing/2014/main" id="{00000000-0008-0000-0300-00006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56</xdr:row>
          <xdr:rowOff>152400</xdr:rowOff>
        </xdr:from>
        <xdr:to>
          <xdr:col>195</xdr:col>
          <xdr:colOff>22860</xdr:colOff>
          <xdr:row>58</xdr:row>
          <xdr:rowOff>30480</xdr:rowOff>
        </xdr:to>
        <xdr:sp macro="" textlink="">
          <xdr:nvSpPr>
            <xdr:cNvPr id="20586" name="Check Box 2154" hidden="1">
              <a:extLst>
                <a:ext uri="{63B3BB69-23CF-44E3-9099-C40C66FF867C}">
                  <a14:compatExt spid="_x0000_s20586"/>
                </a:ext>
                <a:ext uri="{FF2B5EF4-FFF2-40B4-BE49-F238E27FC236}">
                  <a16:creationId xmlns:a16="http://schemas.microsoft.com/office/drawing/2014/main" id="{00000000-0008-0000-0300-00006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57</xdr:row>
          <xdr:rowOff>160020</xdr:rowOff>
        </xdr:from>
        <xdr:to>
          <xdr:col>181</xdr:col>
          <xdr:colOff>198120</xdr:colOff>
          <xdr:row>59</xdr:row>
          <xdr:rowOff>30480</xdr:rowOff>
        </xdr:to>
        <xdr:sp macro="" textlink="">
          <xdr:nvSpPr>
            <xdr:cNvPr id="20587" name="Check Box 2155" hidden="1">
              <a:extLst>
                <a:ext uri="{63B3BB69-23CF-44E3-9099-C40C66FF867C}">
                  <a14:compatExt spid="_x0000_s20587"/>
                </a:ext>
                <a:ext uri="{FF2B5EF4-FFF2-40B4-BE49-F238E27FC236}">
                  <a16:creationId xmlns:a16="http://schemas.microsoft.com/office/drawing/2014/main" id="{00000000-0008-0000-0300-00006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57</xdr:row>
          <xdr:rowOff>160020</xdr:rowOff>
        </xdr:from>
        <xdr:to>
          <xdr:col>187</xdr:col>
          <xdr:colOff>182880</xdr:colOff>
          <xdr:row>59</xdr:row>
          <xdr:rowOff>30480</xdr:rowOff>
        </xdr:to>
        <xdr:sp macro="" textlink="">
          <xdr:nvSpPr>
            <xdr:cNvPr id="20588" name="Check Box 2156" hidden="1">
              <a:extLst>
                <a:ext uri="{63B3BB69-23CF-44E3-9099-C40C66FF867C}">
                  <a14:compatExt spid="_x0000_s20588"/>
                </a:ext>
                <a:ext uri="{FF2B5EF4-FFF2-40B4-BE49-F238E27FC236}">
                  <a16:creationId xmlns:a16="http://schemas.microsoft.com/office/drawing/2014/main" id="{00000000-0008-0000-0300-00006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57</xdr:row>
          <xdr:rowOff>160020</xdr:rowOff>
        </xdr:from>
        <xdr:to>
          <xdr:col>194</xdr:col>
          <xdr:colOff>182880</xdr:colOff>
          <xdr:row>59</xdr:row>
          <xdr:rowOff>30480</xdr:rowOff>
        </xdr:to>
        <xdr:sp macro="" textlink="">
          <xdr:nvSpPr>
            <xdr:cNvPr id="20589" name="Check Box 2157" hidden="1">
              <a:extLst>
                <a:ext uri="{63B3BB69-23CF-44E3-9099-C40C66FF867C}">
                  <a14:compatExt spid="_x0000_s20589"/>
                </a:ext>
                <a:ext uri="{FF2B5EF4-FFF2-40B4-BE49-F238E27FC236}">
                  <a16:creationId xmlns:a16="http://schemas.microsoft.com/office/drawing/2014/main" id="{00000000-0008-0000-0300-00006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58</xdr:row>
          <xdr:rowOff>152400</xdr:rowOff>
        </xdr:from>
        <xdr:to>
          <xdr:col>181</xdr:col>
          <xdr:colOff>198120</xdr:colOff>
          <xdr:row>60</xdr:row>
          <xdr:rowOff>30480</xdr:rowOff>
        </xdr:to>
        <xdr:sp macro="" textlink="">
          <xdr:nvSpPr>
            <xdr:cNvPr id="20590" name="Check Box 2158" hidden="1">
              <a:extLst>
                <a:ext uri="{63B3BB69-23CF-44E3-9099-C40C66FF867C}">
                  <a14:compatExt spid="_x0000_s20590"/>
                </a:ext>
                <a:ext uri="{FF2B5EF4-FFF2-40B4-BE49-F238E27FC236}">
                  <a16:creationId xmlns:a16="http://schemas.microsoft.com/office/drawing/2014/main" id="{00000000-0008-0000-0300-00006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58</xdr:row>
          <xdr:rowOff>144780</xdr:rowOff>
        </xdr:from>
        <xdr:to>
          <xdr:col>187</xdr:col>
          <xdr:colOff>175260</xdr:colOff>
          <xdr:row>60</xdr:row>
          <xdr:rowOff>60960</xdr:rowOff>
        </xdr:to>
        <xdr:sp macro="" textlink="">
          <xdr:nvSpPr>
            <xdr:cNvPr id="20591" name="Check Box 2159" hidden="1">
              <a:extLst>
                <a:ext uri="{63B3BB69-23CF-44E3-9099-C40C66FF867C}">
                  <a14:compatExt spid="_x0000_s20591"/>
                </a:ext>
                <a:ext uri="{FF2B5EF4-FFF2-40B4-BE49-F238E27FC236}">
                  <a16:creationId xmlns:a16="http://schemas.microsoft.com/office/drawing/2014/main" id="{00000000-0008-0000-0300-00006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58</xdr:row>
          <xdr:rowOff>152400</xdr:rowOff>
        </xdr:from>
        <xdr:to>
          <xdr:col>194</xdr:col>
          <xdr:colOff>190500</xdr:colOff>
          <xdr:row>60</xdr:row>
          <xdr:rowOff>30480</xdr:rowOff>
        </xdr:to>
        <xdr:sp macro="" textlink="">
          <xdr:nvSpPr>
            <xdr:cNvPr id="20592" name="Check Box 2160" hidden="1">
              <a:extLst>
                <a:ext uri="{63B3BB69-23CF-44E3-9099-C40C66FF867C}">
                  <a14:compatExt spid="_x0000_s20592"/>
                </a:ext>
                <a:ext uri="{FF2B5EF4-FFF2-40B4-BE49-F238E27FC236}">
                  <a16:creationId xmlns:a16="http://schemas.microsoft.com/office/drawing/2014/main" id="{00000000-0008-0000-0300-00007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59</xdr:row>
          <xdr:rowOff>160020</xdr:rowOff>
        </xdr:from>
        <xdr:to>
          <xdr:col>181</xdr:col>
          <xdr:colOff>213360</xdr:colOff>
          <xdr:row>61</xdr:row>
          <xdr:rowOff>30480</xdr:rowOff>
        </xdr:to>
        <xdr:sp macro="" textlink="">
          <xdr:nvSpPr>
            <xdr:cNvPr id="20593" name="Check Box 2161" hidden="1">
              <a:extLst>
                <a:ext uri="{63B3BB69-23CF-44E3-9099-C40C66FF867C}">
                  <a14:compatExt spid="_x0000_s20593"/>
                </a:ext>
                <a:ext uri="{FF2B5EF4-FFF2-40B4-BE49-F238E27FC236}">
                  <a16:creationId xmlns:a16="http://schemas.microsoft.com/office/drawing/2014/main" id="{00000000-0008-0000-0300-00007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59</xdr:row>
          <xdr:rowOff>160020</xdr:rowOff>
        </xdr:from>
        <xdr:to>
          <xdr:col>187</xdr:col>
          <xdr:colOff>182880</xdr:colOff>
          <xdr:row>61</xdr:row>
          <xdr:rowOff>30480</xdr:rowOff>
        </xdr:to>
        <xdr:sp macro="" textlink="">
          <xdr:nvSpPr>
            <xdr:cNvPr id="20594" name="Check Box 2162" hidden="1">
              <a:extLst>
                <a:ext uri="{63B3BB69-23CF-44E3-9099-C40C66FF867C}">
                  <a14:compatExt spid="_x0000_s20594"/>
                </a:ext>
                <a:ext uri="{FF2B5EF4-FFF2-40B4-BE49-F238E27FC236}">
                  <a16:creationId xmlns:a16="http://schemas.microsoft.com/office/drawing/2014/main" id="{00000000-0008-0000-0300-00007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59</xdr:row>
          <xdr:rowOff>152400</xdr:rowOff>
        </xdr:from>
        <xdr:to>
          <xdr:col>194</xdr:col>
          <xdr:colOff>198120</xdr:colOff>
          <xdr:row>61</xdr:row>
          <xdr:rowOff>30480</xdr:rowOff>
        </xdr:to>
        <xdr:sp macro="" textlink="">
          <xdr:nvSpPr>
            <xdr:cNvPr id="20595" name="Check Box 2163" hidden="1">
              <a:extLst>
                <a:ext uri="{63B3BB69-23CF-44E3-9099-C40C66FF867C}">
                  <a14:compatExt spid="_x0000_s20595"/>
                </a:ext>
                <a:ext uri="{FF2B5EF4-FFF2-40B4-BE49-F238E27FC236}">
                  <a16:creationId xmlns:a16="http://schemas.microsoft.com/office/drawing/2014/main" id="{00000000-0008-0000-0300-00007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59</xdr:row>
          <xdr:rowOff>160020</xdr:rowOff>
        </xdr:from>
        <xdr:to>
          <xdr:col>201</xdr:col>
          <xdr:colOff>190500</xdr:colOff>
          <xdr:row>61</xdr:row>
          <xdr:rowOff>30480</xdr:rowOff>
        </xdr:to>
        <xdr:sp macro="" textlink="">
          <xdr:nvSpPr>
            <xdr:cNvPr id="20596" name="Check Box 2164" hidden="1">
              <a:extLst>
                <a:ext uri="{63B3BB69-23CF-44E3-9099-C40C66FF867C}">
                  <a14:compatExt spid="_x0000_s20596"/>
                </a:ext>
                <a:ext uri="{FF2B5EF4-FFF2-40B4-BE49-F238E27FC236}">
                  <a16:creationId xmlns:a16="http://schemas.microsoft.com/office/drawing/2014/main" id="{00000000-0008-0000-0300-00007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198120</xdr:colOff>
          <xdr:row>65</xdr:row>
          <xdr:rowOff>160020</xdr:rowOff>
        </xdr:from>
        <xdr:to>
          <xdr:col>189</xdr:col>
          <xdr:colOff>190500</xdr:colOff>
          <xdr:row>67</xdr:row>
          <xdr:rowOff>30480</xdr:rowOff>
        </xdr:to>
        <xdr:sp macro="" textlink="">
          <xdr:nvSpPr>
            <xdr:cNvPr id="20597" name="Check Box 2165" hidden="1">
              <a:extLst>
                <a:ext uri="{63B3BB69-23CF-44E3-9099-C40C66FF867C}">
                  <a14:compatExt spid="_x0000_s20597"/>
                </a:ext>
                <a:ext uri="{FF2B5EF4-FFF2-40B4-BE49-F238E27FC236}">
                  <a16:creationId xmlns:a16="http://schemas.microsoft.com/office/drawing/2014/main" id="{00000000-0008-0000-0300-00007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190500</xdr:colOff>
          <xdr:row>65</xdr:row>
          <xdr:rowOff>160020</xdr:rowOff>
        </xdr:from>
        <xdr:to>
          <xdr:col>192</xdr:col>
          <xdr:colOff>190500</xdr:colOff>
          <xdr:row>67</xdr:row>
          <xdr:rowOff>30480</xdr:rowOff>
        </xdr:to>
        <xdr:sp macro="" textlink="">
          <xdr:nvSpPr>
            <xdr:cNvPr id="20598" name="Check Box 2166" hidden="1">
              <a:extLst>
                <a:ext uri="{63B3BB69-23CF-44E3-9099-C40C66FF867C}">
                  <a14:compatExt spid="_x0000_s20598"/>
                </a:ext>
                <a:ext uri="{FF2B5EF4-FFF2-40B4-BE49-F238E27FC236}">
                  <a16:creationId xmlns:a16="http://schemas.microsoft.com/office/drawing/2014/main" id="{00000000-0008-0000-0300-00007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65</xdr:row>
          <xdr:rowOff>160020</xdr:rowOff>
        </xdr:from>
        <xdr:to>
          <xdr:col>195</xdr:col>
          <xdr:colOff>198120</xdr:colOff>
          <xdr:row>67</xdr:row>
          <xdr:rowOff>38100</xdr:rowOff>
        </xdr:to>
        <xdr:sp macro="" textlink="">
          <xdr:nvSpPr>
            <xdr:cNvPr id="20599" name="Check Box 2167" hidden="1">
              <a:extLst>
                <a:ext uri="{63B3BB69-23CF-44E3-9099-C40C66FF867C}">
                  <a14:compatExt spid="_x0000_s20599"/>
                </a:ext>
                <a:ext uri="{FF2B5EF4-FFF2-40B4-BE49-F238E27FC236}">
                  <a16:creationId xmlns:a16="http://schemas.microsoft.com/office/drawing/2014/main" id="{00000000-0008-0000-0300-00007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182880</xdr:colOff>
          <xdr:row>66</xdr:row>
          <xdr:rowOff>152400</xdr:rowOff>
        </xdr:from>
        <xdr:to>
          <xdr:col>192</xdr:col>
          <xdr:colOff>175260</xdr:colOff>
          <xdr:row>68</xdr:row>
          <xdr:rowOff>22860</xdr:rowOff>
        </xdr:to>
        <xdr:sp macro="" textlink="">
          <xdr:nvSpPr>
            <xdr:cNvPr id="20600" name="Check Box 2168" hidden="1">
              <a:extLst>
                <a:ext uri="{63B3BB69-23CF-44E3-9099-C40C66FF867C}">
                  <a14:compatExt spid="_x0000_s20600"/>
                </a:ext>
                <a:ext uri="{FF2B5EF4-FFF2-40B4-BE49-F238E27FC236}">
                  <a16:creationId xmlns:a16="http://schemas.microsoft.com/office/drawing/2014/main" id="{00000000-0008-0000-0300-00007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66</xdr:row>
          <xdr:rowOff>152400</xdr:rowOff>
        </xdr:from>
        <xdr:to>
          <xdr:col>195</xdr:col>
          <xdr:colOff>175260</xdr:colOff>
          <xdr:row>68</xdr:row>
          <xdr:rowOff>30480</xdr:rowOff>
        </xdr:to>
        <xdr:sp macro="" textlink="">
          <xdr:nvSpPr>
            <xdr:cNvPr id="20601" name="Check Box 2169" hidden="1">
              <a:extLst>
                <a:ext uri="{63B3BB69-23CF-44E3-9099-C40C66FF867C}">
                  <a14:compatExt spid="_x0000_s20601"/>
                </a:ext>
                <a:ext uri="{FF2B5EF4-FFF2-40B4-BE49-F238E27FC236}">
                  <a16:creationId xmlns:a16="http://schemas.microsoft.com/office/drawing/2014/main" id="{00000000-0008-0000-0300-00007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67</xdr:row>
          <xdr:rowOff>160020</xdr:rowOff>
        </xdr:from>
        <xdr:to>
          <xdr:col>181</xdr:col>
          <xdr:colOff>213360</xdr:colOff>
          <xdr:row>69</xdr:row>
          <xdr:rowOff>30480</xdr:rowOff>
        </xdr:to>
        <xdr:sp macro="" textlink="">
          <xdr:nvSpPr>
            <xdr:cNvPr id="20602" name="Check Box 2170" hidden="1">
              <a:extLst>
                <a:ext uri="{63B3BB69-23CF-44E3-9099-C40C66FF867C}">
                  <a14:compatExt spid="_x0000_s20602"/>
                </a:ext>
                <a:ext uri="{FF2B5EF4-FFF2-40B4-BE49-F238E27FC236}">
                  <a16:creationId xmlns:a16="http://schemas.microsoft.com/office/drawing/2014/main" id="{00000000-0008-0000-0300-00007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67</xdr:row>
          <xdr:rowOff>160020</xdr:rowOff>
        </xdr:from>
        <xdr:to>
          <xdr:col>189</xdr:col>
          <xdr:colOff>175260</xdr:colOff>
          <xdr:row>69</xdr:row>
          <xdr:rowOff>30480</xdr:rowOff>
        </xdr:to>
        <xdr:sp macro="" textlink="">
          <xdr:nvSpPr>
            <xdr:cNvPr id="20603" name="Check Box 2171" hidden="1">
              <a:extLst>
                <a:ext uri="{63B3BB69-23CF-44E3-9099-C40C66FF867C}">
                  <a14:compatExt spid="_x0000_s20603"/>
                </a:ext>
                <a:ext uri="{FF2B5EF4-FFF2-40B4-BE49-F238E27FC236}">
                  <a16:creationId xmlns:a16="http://schemas.microsoft.com/office/drawing/2014/main" id="{00000000-0008-0000-0300-00007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198120</xdr:colOff>
          <xdr:row>67</xdr:row>
          <xdr:rowOff>160020</xdr:rowOff>
        </xdr:from>
        <xdr:to>
          <xdr:col>196</xdr:col>
          <xdr:colOff>190500</xdr:colOff>
          <xdr:row>69</xdr:row>
          <xdr:rowOff>30480</xdr:rowOff>
        </xdr:to>
        <xdr:sp macro="" textlink="">
          <xdr:nvSpPr>
            <xdr:cNvPr id="20604" name="Check Box 2172" hidden="1">
              <a:extLst>
                <a:ext uri="{63B3BB69-23CF-44E3-9099-C40C66FF867C}">
                  <a14:compatExt spid="_x0000_s20604"/>
                </a:ext>
                <a:ext uri="{FF2B5EF4-FFF2-40B4-BE49-F238E27FC236}">
                  <a16:creationId xmlns:a16="http://schemas.microsoft.com/office/drawing/2014/main" id="{00000000-0008-0000-0300-00007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68</xdr:row>
          <xdr:rowOff>160020</xdr:rowOff>
        </xdr:from>
        <xdr:to>
          <xdr:col>181</xdr:col>
          <xdr:colOff>190500</xdr:colOff>
          <xdr:row>70</xdr:row>
          <xdr:rowOff>30480</xdr:rowOff>
        </xdr:to>
        <xdr:sp macro="" textlink="">
          <xdr:nvSpPr>
            <xdr:cNvPr id="20605" name="Check Box 2173" hidden="1">
              <a:extLst>
                <a:ext uri="{63B3BB69-23CF-44E3-9099-C40C66FF867C}">
                  <a14:compatExt spid="_x0000_s20605"/>
                </a:ext>
                <a:ext uri="{FF2B5EF4-FFF2-40B4-BE49-F238E27FC236}">
                  <a16:creationId xmlns:a16="http://schemas.microsoft.com/office/drawing/2014/main" id="{00000000-0008-0000-0300-00007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198120</xdr:colOff>
          <xdr:row>68</xdr:row>
          <xdr:rowOff>175260</xdr:rowOff>
        </xdr:from>
        <xdr:to>
          <xdr:col>191</xdr:col>
          <xdr:colOff>198120</xdr:colOff>
          <xdr:row>70</xdr:row>
          <xdr:rowOff>38100</xdr:rowOff>
        </xdr:to>
        <xdr:sp macro="" textlink="">
          <xdr:nvSpPr>
            <xdr:cNvPr id="20606" name="Check Box 2174" hidden="1">
              <a:extLst>
                <a:ext uri="{63B3BB69-23CF-44E3-9099-C40C66FF867C}">
                  <a14:compatExt spid="_x0000_s20606"/>
                </a:ext>
                <a:ext uri="{FF2B5EF4-FFF2-40B4-BE49-F238E27FC236}">
                  <a16:creationId xmlns:a16="http://schemas.microsoft.com/office/drawing/2014/main" id="{00000000-0008-0000-0300-00007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69</xdr:row>
          <xdr:rowOff>175260</xdr:rowOff>
        </xdr:from>
        <xdr:to>
          <xdr:col>181</xdr:col>
          <xdr:colOff>213360</xdr:colOff>
          <xdr:row>71</xdr:row>
          <xdr:rowOff>38100</xdr:rowOff>
        </xdr:to>
        <xdr:sp macro="" textlink="">
          <xdr:nvSpPr>
            <xdr:cNvPr id="20607" name="Check Box 2175" hidden="1">
              <a:extLst>
                <a:ext uri="{63B3BB69-23CF-44E3-9099-C40C66FF867C}">
                  <a14:compatExt spid="_x0000_s20607"/>
                </a:ext>
                <a:ext uri="{FF2B5EF4-FFF2-40B4-BE49-F238E27FC236}">
                  <a16:creationId xmlns:a16="http://schemas.microsoft.com/office/drawing/2014/main" id="{00000000-0008-0000-0300-00007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69</xdr:row>
          <xdr:rowOff>160020</xdr:rowOff>
        </xdr:from>
        <xdr:to>
          <xdr:col>187</xdr:col>
          <xdr:colOff>198120</xdr:colOff>
          <xdr:row>71</xdr:row>
          <xdr:rowOff>30480</xdr:rowOff>
        </xdr:to>
        <xdr:sp macro="" textlink="">
          <xdr:nvSpPr>
            <xdr:cNvPr id="20608" name="Check Box 2176" hidden="1">
              <a:extLst>
                <a:ext uri="{63B3BB69-23CF-44E3-9099-C40C66FF867C}">
                  <a14:compatExt spid="_x0000_s20608"/>
                </a:ext>
                <a:ext uri="{FF2B5EF4-FFF2-40B4-BE49-F238E27FC236}">
                  <a16:creationId xmlns:a16="http://schemas.microsoft.com/office/drawing/2014/main" id="{00000000-0008-0000-0300-00008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69</xdr:row>
          <xdr:rowOff>152400</xdr:rowOff>
        </xdr:from>
        <xdr:to>
          <xdr:col>195</xdr:col>
          <xdr:colOff>22860</xdr:colOff>
          <xdr:row>71</xdr:row>
          <xdr:rowOff>30480</xdr:rowOff>
        </xdr:to>
        <xdr:sp macro="" textlink="">
          <xdr:nvSpPr>
            <xdr:cNvPr id="20609" name="Check Box 2177" hidden="1">
              <a:extLst>
                <a:ext uri="{63B3BB69-23CF-44E3-9099-C40C66FF867C}">
                  <a14:compatExt spid="_x0000_s20609"/>
                </a:ext>
                <a:ext uri="{FF2B5EF4-FFF2-40B4-BE49-F238E27FC236}">
                  <a16:creationId xmlns:a16="http://schemas.microsoft.com/office/drawing/2014/main" id="{00000000-0008-0000-0300-00008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70</xdr:row>
          <xdr:rowOff>160020</xdr:rowOff>
        </xdr:from>
        <xdr:to>
          <xdr:col>181</xdr:col>
          <xdr:colOff>198120</xdr:colOff>
          <xdr:row>72</xdr:row>
          <xdr:rowOff>30480</xdr:rowOff>
        </xdr:to>
        <xdr:sp macro="" textlink="">
          <xdr:nvSpPr>
            <xdr:cNvPr id="20610" name="Check Box 2178" hidden="1">
              <a:extLst>
                <a:ext uri="{63B3BB69-23CF-44E3-9099-C40C66FF867C}">
                  <a14:compatExt spid="_x0000_s20610"/>
                </a:ext>
                <a:ext uri="{FF2B5EF4-FFF2-40B4-BE49-F238E27FC236}">
                  <a16:creationId xmlns:a16="http://schemas.microsoft.com/office/drawing/2014/main" id="{00000000-0008-0000-0300-00008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70</xdr:row>
          <xdr:rowOff>160020</xdr:rowOff>
        </xdr:from>
        <xdr:to>
          <xdr:col>187</xdr:col>
          <xdr:colOff>182880</xdr:colOff>
          <xdr:row>72</xdr:row>
          <xdr:rowOff>30480</xdr:rowOff>
        </xdr:to>
        <xdr:sp macro="" textlink="">
          <xdr:nvSpPr>
            <xdr:cNvPr id="20611" name="Check Box 2179" hidden="1">
              <a:extLst>
                <a:ext uri="{63B3BB69-23CF-44E3-9099-C40C66FF867C}">
                  <a14:compatExt spid="_x0000_s20611"/>
                </a:ext>
                <a:ext uri="{FF2B5EF4-FFF2-40B4-BE49-F238E27FC236}">
                  <a16:creationId xmlns:a16="http://schemas.microsoft.com/office/drawing/2014/main" id="{00000000-0008-0000-0300-00008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70</xdr:row>
          <xdr:rowOff>160020</xdr:rowOff>
        </xdr:from>
        <xdr:to>
          <xdr:col>194</xdr:col>
          <xdr:colOff>182880</xdr:colOff>
          <xdr:row>72</xdr:row>
          <xdr:rowOff>30480</xdr:rowOff>
        </xdr:to>
        <xdr:sp macro="" textlink="">
          <xdr:nvSpPr>
            <xdr:cNvPr id="20612" name="Check Box 2180" hidden="1">
              <a:extLst>
                <a:ext uri="{63B3BB69-23CF-44E3-9099-C40C66FF867C}">
                  <a14:compatExt spid="_x0000_s20612"/>
                </a:ext>
                <a:ext uri="{FF2B5EF4-FFF2-40B4-BE49-F238E27FC236}">
                  <a16:creationId xmlns:a16="http://schemas.microsoft.com/office/drawing/2014/main" id="{00000000-0008-0000-0300-00008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71</xdr:row>
          <xdr:rowOff>152400</xdr:rowOff>
        </xdr:from>
        <xdr:to>
          <xdr:col>181</xdr:col>
          <xdr:colOff>198120</xdr:colOff>
          <xdr:row>73</xdr:row>
          <xdr:rowOff>30480</xdr:rowOff>
        </xdr:to>
        <xdr:sp macro="" textlink="">
          <xdr:nvSpPr>
            <xdr:cNvPr id="20613" name="Check Box 2181" hidden="1">
              <a:extLst>
                <a:ext uri="{63B3BB69-23CF-44E3-9099-C40C66FF867C}">
                  <a14:compatExt spid="_x0000_s20613"/>
                </a:ext>
                <a:ext uri="{FF2B5EF4-FFF2-40B4-BE49-F238E27FC236}">
                  <a16:creationId xmlns:a16="http://schemas.microsoft.com/office/drawing/2014/main" id="{00000000-0008-0000-0300-00008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71</xdr:row>
          <xdr:rowOff>144780</xdr:rowOff>
        </xdr:from>
        <xdr:to>
          <xdr:col>187</xdr:col>
          <xdr:colOff>175260</xdr:colOff>
          <xdr:row>73</xdr:row>
          <xdr:rowOff>60960</xdr:rowOff>
        </xdr:to>
        <xdr:sp macro="" textlink="">
          <xdr:nvSpPr>
            <xdr:cNvPr id="20614" name="Check Box 2182" hidden="1">
              <a:extLst>
                <a:ext uri="{63B3BB69-23CF-44E3-9099-C40C66FF867C}">
                  <a14:compatExt spid="_x0000_s20614"/>
                </a:ext>
                <a:ext uri="{FF2B5EF4-FFF2-40B4-BE49-F238E27FC236}">
                  <a16:creationId xmlns:a16="http://schemas.microsoft.com/office/drawing/2014/main" id="{00000000-0008-0000-0300-00008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71</xdr:row>
          <xdr:rowOff>152400</xdr:rowOff>
        </xdr:from>
        <xdr:to>
          <xdr:col>194</xdr:col>
          <xdr:colOff>190500</xdr:colOff>
          <xdr:row>73</xdr:row>
          <xdr:rowOff>30480</xdr:rowOff>
        </xdr:to>
        <xdr:sp macro="" textlink="">
          <xdr:nvSpPr>
            <xdr:cNvPr id="20615" name="Check Box 2183" hidden="1">
              <a:extLst>
                <a:ext uri="{63B3BB69-23CF-44E3-9099-C40C66FF867C}">
                  <a14:compatExt spid="_x0000_s20615"/>
                </a:ext>
                <a:ext uri="{FF2B5EF4-FFF2-40B4-BE49-F238E27FC236}">
                  <a16:creationId xmlns:a16="http://schemas.microsoft.com/office/drawing/2014/main" id="{00000000-0008-0000-0300-00008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213360</xdr:colOff>
          <xdr:row>72</xdr:row>
          <xdr:rowOff>152400</xdr:rowOff>
        </xdr:from>
        <xdr:to>
          <xdr:col>181</xdr:col>
          <xdr:colOff>213360</xdr:colOff>
          <xdr:row>74</xdr:row>
          <xdr:rowOff>22860</xdr:rowOff>
        </xdr:to>
        <xdr:sp macro="" textlink="">
          <xdr:nvSpPr>
            <xdr:cNvPr id="20616" name="Check Box 2184" hidden="1">
              <a:extLst>
                <a:ext uri="{63B3BB69-23CF-44E3-9099-C40C66FF867C}">
                  <a14:compatExt spid="_x0000_s20616"/>
                </a:ext>
                <a:ext uri="{FF2B5EF4-FFF2-40B4-BE49-F238E27FC236}">
                  <a16:creationId xmlns:a16="http://schemas.microsoft.com/office/drawing/2014/main" id="{00000000-0008-0000-0300-00008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198120</xdr:colOff>
          <xdr:row>72</xdr:row>
          <xdr:rowOff>152400</xdr:rowOff>
        </xdr:from>
        <xdr:to>
          <xdr:col>187</xdr:col>
          <xdr:colOff>182880</xdr:colOff>
          <xdr:row>74</xdr:row>
          <xdr:rowOff>22860</xdr:rowOff>
        </xdr:to>
        <xdr:sp macro="" textlink="">
          <xdr:nvSpPr>
            <xdr:cNvPr id="20617" name="Check Box 2185" hidden="1">
              <a:extLst>
                <a:ext uri="{63B3BB69-23CF-44E3-9099-C40C66FF867C}">
                  <a14:compatExt spid="_x0000_s20617"/>
                </a:ext>
                <a:ext uri="{FF2B5EF4-FFF2-40B4-BE49-F238E27FC236}">
                  <a16:creationId xmlns:a16="http://schemas.microsoft.com/office/drawing/2014/main" id="{00000000-0008-0000-0300-00008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198120</xdr:colOff>
          <xdr:row>72</xdr:row>
          <xdr:rowOff>152400</xdr:rowOff>
        </xdr:from>
        <xdr:to>
          <xdr:col>194</xdr:col>
          <xdr:colOff>198120</xdr:colOff>
          <xdr:row>74</xdr:row>
          <xdr:rowOff>30480</xdr:rowOff>
        </xdr:to>
        <xdr:sp macro="" textlink="">
          <xdr:nvSpPr>
            <xdr:cNvPr id="20618" name="Check Box 2186" hidden="1">
              <a:extLst>
                <a:ext uri="{63B3BB69-23CF-44E3-9099-C40C66FF867C}">
                  <a14:compatExt spid="_x0000_s20618"/>
                </a:ext>
                <a:ext uri="{FF2B5EF4-FFF2-40B4-BE49-F238E27FC236}">
                  <a16:creationId xmlns:a16="http://schemas.microsoft.com/office/drawing/2014/main" id="{00000000-0008-0000-0300-00008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72</xdr:row>
          <xdr:rowOff>152400</xdr:rowOff>
        </xdr:from>
        <xdr:to>
          <xdr:col>201</xdr:col>
          <xdr:colOff>190500</xdr:colOff>
          <xdr:row>74</xdr:row>
          <xdr:rowOff>22860</xdr:rowOff>
        </xdr:to>
        <xdr:sp macro="" textlink="">
          <xdr:nvSpPr>
            <xdr:cNvPr id="20619" name="Check Box 2187" hidden="1">
              <a:extLst>
                <a:ext uri="{63B3BB69-23CF-44E3-9099-C40C66FF867C}">
                  <a14:compatExt spid="_x0000_s20619"/>
                </a:ext>
                <a:ext uri="{FF2B5EF4-FFF2-40B4-BE49-F238E27FC236}">
                  <a16:creationId xmlns:a16="http://schemas.microsoft.com/office/drawing/2014/main" id="{00000000-0008-0000-0300-00008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221</xdr:col>
          <xdr:colOff>182880</xdr:colOff>
          <xdr:row>2</xdr:row>
          <xdr:rowOff>7620</xdr:rowOff>
        </xdr:from>
        <xdr:to>
          <xdr:col>222</xdr:col>
          <xdr:colOff>190500</xdr:colOff>
          <xdr:row>5</xdr:row>
          <xdr:rowOff>7620</xdr:rowOff>
        </xdr:to>
        <xdr:sp macro="" textlink="">
          <xdr:nvSpPr>
            <xdr:cNvPr id="20620" name="チェック17" hidden="1">
              <a:extLst>
                <a:ext uri="{63B3BB69-23CF-44E3-9099-C40C66FF867C}">
                  <a14:compatExt spid="_x0000_s20620"/>
                </a:ext>
                <a:ext uri="{FF2B5EF4-FFF2-40B4-BE49-F238E27FC236}">
                  <a16:creationId xmlns:a16="http://schemas.microsoft.com/office/drawing/2014/main" id="{00000000-0008-0000-0300-00008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226</xdr:col>
          <xdr:colOff>190500</xdr:colOff>
          <xdr:row>2</xdr:row>
          <xdr:rowOff>7620</xdr:rowOff>
        </xdr:from>
        <xdr:to>
          <xdr:col>227</xdr:col>
          <xdr:colOff>175260</xdr:colOff>
          <xdr:row>5</xdr:row>
          <xdr:rowOff>7620</xdr:rowOff>
        </xdr:to>
        <xdr:sp macro="" textlink="">
          <xdr:nvSpPr>
            <xdr:cNvPr id="20621" name="チェック18" hidden="1">
              <a:extLst>
                <a:ext uri="{63B3BB69-23CF-44E3-9099-C40C66FF867C}">
                  <a14:compatExt spid="_x0000_s20621"/>
                </a:ext>
                <a:ext uri="{FF2B5EF4-FFF2-40B4-BE49-F238E27FC236}">
                  <a16:creationId xmlns:a16="http://schemas.microsoft.com/office/drawing/2014/main" id="{00000000-0008-0000-0300-00008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xdr:row>
          <xdr:rowOff>22860</xdr:rowOff>
        </xdr:from>
        <xdr:to>
          <xdr:col>232</xdr:col>
          <xdr:colOff>160020</xdr:colOff>
          <xdr:row>5</xdr:row>
          <xdr:rowOff>7620</xdr:rowOff>
        </xdr:to>
        <xdr:sp macro="" textlink="">
          <xdr:nvSpPr>
            <xdr:cNvPr id="20622" name="チェック19" hidden="1">
              <a:extLst>
                <a:ext uri="{63B3BB69-23CF-44E3-9099-C40C66FF867C}">
                  <a14:compatExt spid="_x0000_s20622"/>
                </a:ext>
                <a:ext uri="{FF2B5EF4-FFF2-40B4-BE49-F238E27FC236}">
                  <a16:creationId xmlns:a16="http://schemas.microsoft.com/office/drawing/2014/main" id="{00000000-0008-0000-0300-00008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182880</xdr:colOff>
          <xdr:row>2</xdr:row>
          <xdr:rowOff>22860</xdr:rowOff>
        </xdr:from>
        <xdr:to>
          <xdr:col>237</xdr:col>
          <xdr:colOff>175260</xdr:colOff>
          <xdr:row>5</xdr:row>
          <xdr:rowOff>7620</xdr:rowOff>
        </xdr:to>
        <xdr:sp macro="" textlink="">
          <xdr:nvSpPr>
            <xdr:cNvPr id="20623" name="チェック20" hidden="1">
              <a:extLst>
                <a:ext uri="{63B3BB69-23CF-44E3-9099-C40C66FF867C}">
                  <a14:compatExt spid="_x0000_s20623"/>
                </a:ext>
                <a:ext uri="{FF2B5EF4-FFF2-40B4-BE49-F238E27FC236}">
                  <a16:creationId xmlns:a16="http://schemas.microsoft.com/office/drawing/2014/main" id="{00000000-0008-0000-0300-00008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12</xdr:row>
          <xdr:rowOff>160020</xdr:rowOff>
        </xdr:from>
        <xdr:to>
          <xdr:col>223</xdr:col>
          <xdr:colOff>213360</xdr:colOff>
          <xdr:row>14</xdr:row>
          <xdr:rowOff>30480</xdr:rowOff>
        </xdr:to>
        <xdr:sp macro="" textlink="">
          <xdr:nvSpPr>
            <xdr:cNvPr id="20624" name="チェック21" hidden="1">
              <a:extLst>
                <a:ext uri="{63B3BB69-23CF-44E3-9099-C40C66FF867C}">
                  <a14:compatExt spid="_x0000_s20624"/>
                </a:ext>
                <a:ext uri="{FF2B5EF4-FFF2-40B4-BE49-F238E27FC236}">
                  <a16:creationId xmlns:a16="http://schemas.microsoft.com/office/drawing/2014/main" id="{00000000-0008-0000-0300-00009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14</xdr:row>
          <xdr:rowOff>30480</xdr:rowOff>
        </xdr:from>
        <xdr:to>
          <xdr:col>223</xdr:col>
          <xdr:colOff>198120</xdr:colOff>
          <xdr:row>14</xdr:row>
          <xdr:rowOff>274320</xdr:rowOff>
        </xdr:to>
        <xdr:sp macro="" textlink="">
          <xdr:nvSpPr>
            <xdr:cNvPr id="20625" name="チェック22" hidden="1">
              <a:extLst>
                <a:ext uri="{63B3BB69-23CF-44E3-9099-C40C66FF867C}">
                  <a14:compatExt spid="_x0000_s20625"/>
                </a:ext>
                <a:ext uri="{FF2B5EF4-FFF2-40B4-BE49-F238E27FC236}">
                  <a16:creationId xmlns:a16="http://schemas.microsoft.com/office/drawing/2014/main" id="{00000000-0008-0000-0300-00009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14</xdr:row>
          <xdr:rowOff>365760</xdr:rowOff>
        </xdr:from>
        <xdr:to>
          <xdr:col>223</xdr:col>
          <xdr:colOff>213360</xdr:colOff>
          <xdr:row>16</xdr:row>
          <xdr:rowOff>45720</xdr:rowOff>
        </xdr:to>
        <xdr:sp macro="" textlink="">
          <xdr:nvSpPr>
            <xdr:cNvPr id="20626" name="チェック23" hidden="1">
              <a:extLst>
                <a:ext uri="{63B3BB69-23CF-44E3-9099-C40C66FF867C}">
                  <a14:compatExt spid="_x0000_s20626"/>
                </a:ext>
                <a:ext uri="{FF2B5EF4-FFF2-40B4-BE49-F238E27FC236}">
                  <a16:creationId xmlns:a16="http://schemas.microsoft.com/office/drawing/2014/main" id="{00000000-0008-0000-0300-00009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15</xdr:row>
          <xdr:rowOff>160020</xdr:rowOff>
        </xdr:from>
        <xdr:to>
          <xdr:col>223</xdr:col>
          <xdr:colOff>213360</xdr:colOff>
          <xdr:row>17</xdr:row>
          <xdr:rowOff>30480</xdr:rowOff>
        </xdr:to>
        <xdr:sp macro="" textlink="">
          <xdr:nvSpPr>
            <xdr:cNvPr id="20627" name="チェック24" hidden="1">
              <a:extLst>
                <a:ext uri="{63B3BB69-23CF-44E3-9099-C40C66FF867C}">
                  <a14:compatExt spid="_x0000_s20627"/>
                </a:ext>
                <a:ext uri="{FF2B5EF4-FFF2-40B4-BE49-F238E27FC236}">
                  <a16:creationId xmlns:a16="http://schemas.microsoft.com/office/drawing/2014/main" id="{00000000-0008-0000-0300-00009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16</xdr:row>
          <xdr:rowOff>175260</xdr:rowOff>
        </xdr:from>
        <xdr:to>
          <xdr:col>223</xdr:col>
          <xdr:colOff>198120</xdr:colOff>
          <xdr:row>18</xdr:row>
          <xdr:rowOff>38100</xdr:rowOff>
        </xdr:to>
        <xdr:sp macro="" textlink="">
          <xdr:nvSpPr>
            <xdr:cNvPr id="20628" name="チェック25" hidden="1">
              <a:extLst>
                <a:ext uri="{63B3BB69-23CF-44E3-9099-C40C66FF867C}">
                  <a14:compatExt spid="_x0000_s20628"/>
                </a:ext>
                <a:ext uri="{FF2B5EF4-FFF2-40B4-BE49-F238E27FC236}">
                  <a16:creationId xmlns:a16="http://schemas.microsoft.com/office/drawing/2014/main" id="{00000000-0008-0000-0300-00009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17</xdr:row>
          <xdr:rowOff>175260</xdr:rowOff>
        </xdr:from>
        <xdr:to>
          <xdr:col>223</xdr:col>
          <xdr:colOff>182880</xdr:colOff>
          <xdr:row>19</xdr:row>
          <xdr:rowOff>38100</xdr:rowOff>
        </xdr:to>
        <xdr:sp macro="" textlink="">
          <xdr:nvSpPr>
            <xdr:cNvPr id="20629" name="チェック26" hidden="1">
              <a:extLst>
                <a:ext uri="{63B3BB69-23CF-44E3-9099-C40C66FF867C}">
                  <a14:compatExt spid="_x0000_s20629"/>
                </a:ext>
                <a:ext uri="{FF2B5EF4-FFF2-40B4-BE49-F238E27FC236}">
                  <a16:creationId xmlns:a16="http://schemas.microsoft.com/office/drawing/2014/main" id="{00000000-0008-0000-0300-00009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18</xdr:row>
          <xdr:rowOff>175260</xdr:rowOff>
        </xdr:from>
        <xdr:to>
          <xdr:col>224</xdr:col>
          <xdr:colOff>0</xdr:colOff>
          <xdr:row>20</xdr:row>
          <xdr:rowOff>38100</xdr:rowOff>
        </xdr:to>
        <xdr:sp macro="" textlink="">
          <xdr:nvSpPr>
            <xdr:cNvPr id="20630" name="チェック27" hidden="1">
              <a:extLst>
                <a:ext uri="{63B3BB69-23CF-44E3-9099-C40C66FF867C}">
                  <a14:compatExt spid="_x0000_s20630"/>
                </a:ext>
                <a:ext uri="{FF2B5EF4-FFF2-40B4-BE49-F238E27FC236}">
                  <a16:creationId xmlns:a16="http://schemas.microsoft.com/office/drawing/2014/main" id="{00000000-0008-0000-0300-00009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19</xdr:row>
          <xdr:rowOff>175260</xdr:rowOff>
        </xdr:from>
        <xdr:to>
          <xdr:col>223</xdr:col>
          <xdr:colOff>190500</xdr:colOff>
          <xdr:row>21</xdr:row>
          <xdr:rowOff>38100</xdr:rowOff>
        </xdr:to>
        <xdr:sp macro="" textlink="">
          <xdr:nvSpPr>
            <xdr:cNvPr id="20631" name="チェック28" hidden="1">
              <a:extLst>
                <a:ext uri="{63B3BB69-23CF-44E3-9099-C40C66FF867C}">
                  <a14:compatExt spid="_x0000_s20631"/>
                </a:ext>
                <a:ext uri="{FF2B5EF4-FFF2-40B4-BE49-F238E27FC236}">
                  <a16:creationId xmlns:a16="http://schemas.microsoft.com/office/drawing/2014/main" id="{00000000-0008-0000-0300-00009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20</xdr:row>
          <xdr:rowOff>175260</xdr:rowOff>
        </xdr:from>
        <xdr:to>
          <xdr:col>223</xdr:col>
          <xdr:colOff>213360</xdr:colOff>
          <xdr:row>22</xdr:row>
          <xdr:rowOff>38100</xdr:rowOff>
        </xdr:to>
        <xdr:sp macro="" textlink="">
          <xdr:nvSpPr>
            <xdr:cNvPr id="20632" name="チェック29" hidden="1">
              <a:extLst>
                <a:ext uri="{63B3BB69-23CF-44E3-9099-C40C66FF867C}">
                  <a14:compatExt spid="_x0000_s20632"/>
                </a:ext>
                <a:ext uri="{FF2B5EF4-FFF2-40B4-BE49-F238E27FC236}">
                  <a16:creationId xmlns:a16="http://schemas.microsoft.com/office/drawing/2014/main" id="{00000000-0008-0000-0300-00009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21</xdr:row>
          <xdr:rowOff>160020</xdr:rowOff>
        </xdr:from>
        <xdr:to>
          <xdr:col>223</xdr:col>
          <xdr:colOff>213360</xdr:colOff>
          <xdr:row>23</xdr:row>
          <xdr:rowOff>30480</xdr:rowOff>
        </xdr:to>
        <xdr:sp macro="" textlink="">
          <xdr:nvSpPr>
            <xdr:cNvPr id="20633" name="チェック30" hidden="1">
              <a:extLst>
                <a:ext uri="{63B3BB69-23CF-44E3-9099-C40C66FF867C}">
                  <a14:compatExt spid="_x0000_s20633"/>
                </a:ext>
                <a:ext uri="{FF2B5EF4-FFF2-40B4-BE49-F238E27FC236}">
                  <a16:creationId xmlns:a16="http://schemas.microsoft.com/office/drawing/2014/main" id="{00000000-0008-0000-0300-00009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22</xdr:row>
          <xdr:rowOff>160020</xdr:rowOff>
        </xdr:from>
        <xdr:to>
          <xdr:col>223</xdr:col>
          <xdr:colOff>213360</xdr:colOff>
          <xdr:row>24</xdr:row>
          <xdr:rowOff>30480</xdr:rowOff>
        </xdr:to>
        <xdr:sp macro="" textlink="">
          <xdr:nvSpPr>
            <xdr:cNvPr id="20634" name="チェック31" hidden="1">
              <a:extLst>
                <a:ext uri="{63B3BB69-23CF-44E3-9099-C40C66FF867C}">
                  <a14:compatExt spid="_x0000_s20634"/>
                </a:ext>
                <a:ext uri="{FF2B5EF4-FFF2-40B4-BE49-F238E27FC236}">
                  <a16:creationId xmlns:a16="http://schemas.microsoft.com/office/drawing/2014/main" id="{00000000-0008-0000-0300-00009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23</xdr:row>
          <xdr:rowOff>160020</xdr:rowOff>
        </xdr:from>
        <xdr:to>
          <xdr:col>223</xdr:col>
          <xdr:colOff>213360</xdr:colOff>
          <xdr:row>25</xdr:row>
          <xdr:rowOff>30480</xdr:rowOff>
        </xdr:to>
        <xdr:sp macro="" textlink="">
          <xdr:nvSpPr>
            <xdr:cNvPr id="20635" name="チェック32" hidden="1">
              <a:extLst>
                <a:ext uri="{63B3BB69-23CF-44E3-9099-C40C66FF867C}">
                  <a14:compatExt spid="_x0000_s20635"/>
                </a:ext>
                <a:ext uri="{FF2B5EF4-FFF2-40B4-BE49-F238E27FC236}">
                  <a16:creationId xmlns:a16="http://schemas.microsoft.com/office/drawing/2014/main" id="{00000000-0008-0000-0300-00009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24</xdr:row>
          <xdr:rowOff>160020</xdr:rowOff>
        </xdr:from>
        <xdr:to>
          <xdr:col>223</xdr:col>
          <xdr:colOff>198120</xdr:colOff>
          <xdr:row>26</xdr:row>
          <xdr:rowOff>30480</xdr:rowOff>
        </xdr:to>
        <xdr:sp macro="" textlink="">
          <xdr:nvSpPr>
            <xdr:cNvPr id="20636" name="チェック33" hidden="1">
              <a:extLst>
                <a:ext uri="{63B3BB69-23CF-44E3-9099-C40C66FF867C}">
                  <a14:compatExt spid="_x0000_s20636"/>
                </a:ext>
                <a:ext uri="{FF2B5EF4-FFF2-40B4-BE49-F238E27FC236}">
                  <a16:creationId xmlns:a16="http://schemas.microsoft.com/office/drawing/2014/main" id="{00000000-0008-0000-0300-00009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25</xdr:row>
          <xdr:rowOff>160020</xdr:rowOff>
        </xdr:from>
        <xdr:to>
          <xdr:col>223</xdr:col>
          <xdr:colOff>213360</xdr:colOff>
          <xdr:row>27</xdr:row>
          <xdr:rowOff>30480</xdr:rowOff>
        </xdr:to>
        <xdr:sp macro="" textlink="">
          <xdr:nvSpPr>
            <xdr:cNvPr id="20637" name="チェック34" hidden="1">
              <a:extLst>
                <a:ext uri="{63B3BB69-23CF-44E3-9099-C40C66FF867C}">
                  <a14:compatExt spid="_x0000_s20637"/>
                </a:ext>
                <a:ext uri="{FF2B5EF4-FFF2-40B4-BE49-F238E27FC236}">
                  <a16:creationId xmlns:a16="http://schemas.microsoft.com/office/drawing/2014/main" id="{00000000-0008-0000-0300-00009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12</xdr:row>
          <xdr:rowOff>160020</xdr:rowOff>
        </xdr:from>
        <xdr:to>
          <xdr:col>232</xdr:col>
          <xdr:colOff>190500</xdr:colOff>
          <xdr:row>14</xdr:row>
          <xdr:rowOff>30480</xdr:rowOff>
        </xdr:to>
        <xdr:sp macro="" textlink="">
          <xdr:nvSpPr>
            <xdr:cNvPr id="20638" name="チェック35" hidden="1">
              <a:extLst>
                <a:ext uri="{63B3BB69-23CF-44E3-9099-C40C66FF867C}">
                  <a14:compatExt spid="_x0000_s20638"/>
                </a:ext>
                <a:ext uri="{FF2B5EF4-FFF2-40B4-BE49-F238E27FC236}">
                  <a16:creationId xmlns:a16="http://schemas.microsoft.com/office/drawing/2014/main" id="{00000000-0008-0000-0300-00009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13</xdr:row>
          <xdr:rowOff>182880</xdr:rowOff>
        </xdr:from>
        <xdr:to>
          <xdr:col>232</xdr:col>
          <xdr:colOff>182880</xdr:colOff>
          <xdr:row>14</xdr:row>
          <xdr:rowOff>251460</xdr:rowOff>
        </xdr:to>
        <xdr:sp macro="" textlink="">
          <xdr:nvSpPr>
            <xdr:cNvPr id="20639" name="チェック36" hidden="1">
              <a:extLst>
                <a:ext uri="{63B3BB69-23CF-44E3-9099-C40C66FF867C}">
                  <a14:compatExt spid="_x0000_s20639"/>
                </a:ext>
                <a:ext uri="{FF2B5EF4-FFF2-40B4-BE49-F238E27FC236}">
                  <a16:creationId xmlns:a16="http://schemas.microsoft.com/office/drawing/2014/main" id="{00000000-0008-0000-0300-00009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14</xdr:row>
          <xdr:rowOff>373380</xdr:rowOff>
        </xdr:from>
        <xdr:to>
          <xdr:col>232</xdr:col>
          <xdr:colOff>198120</xdr:colOff>
          <xdr:row>16</xdr:row>
          <xdr:rowOff>45720</xdr:rowOff>
        </xdr:to>
        <xdr:sp macro="" textlink="">
          <xdr:nvSpPr>
            <xdr:cNvPr id="20640" name="チェック37" hidden="1">
              <a:extLst>
                <a:ext uri="{63B3BB69-23CF-44E3-9099-C40C66FF867C}">
                  <a14:compatExt spid="_x0000_s20640"/>
                </a:ext>
                <a:ext uri="{FF2B5EF4-FFF2-40B4-BE49-F238E27FC236}">
                  <a16:creationId xmlns:a16="http://schemas.microsoft.com/office/drawing/2014/main" id="{00000000-0008-0000-0300-0000A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15</xdr:row>
          <xdr:rowOff>160020</xdr:rowOff>
        </xdr:from>
        <xdr:to>
          <xdr:col>232</xdr:col>
          <xdr:colOff>182880</xdr:colOff>
          <xdr:row>17</xdr:row>
          <xdr:rowOff>30480</xdr:rowOff>
        </xdr:to>
        <xdr:sp macro="" textlink="">
          <xdr:nvSpPr>
            <xdr:cNvPr id="20641" name="チェック38" hidden="1">
              <a:extLst>
                <a:ext uri="{63B3BB69-23CF-44E3-9099-C40C66FF867C}">
                  <a14:compatExt spid="_x0000_s20641"/>
                </a:ext>
                <a:ext uri="{FF2B5EF4-FFF2-40B4-BE49-F238E27FC236}">
                  <a16:creationId xmlns:a16="http://schemas.microsoft.com/office/drawing/2014/main" id="{00000000-0008-0000-0300-0000A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16</xdr:row>
          <xdr:rowOff>160020</xdr:rowOff>
        </xdr:from>
        <xdr:to>
          <xdr:col>232</xdr:col>
          <xdr:colOff>160020</xdr:colOff>
          <xdr:row>18</xdr:row>
          <xdr:rowOff>30480</xdr:rowOff>
        </xdr:to>
        <xdr:sp macro="" textlink="">
          <xdr:nvSpPr>
            <xdr:cNvPr id="20642" name="チェック39" hidden="1">
              <a:extLst>
                <a:ext uri="{63B3BB69-23CF-44E3-9099-C40C66FF867C}">
                  <a14:compatExt spid="_x0000_s20642"/>
                </a:ext>
                <a:ext uri="{FF2B5EF4-FFF2-40B4-BE49-F238E27FC236}">
                  <a16:creationId xmlns:a16="http://schemas.microsoft.com/office/drawing/2014/main" id="{00000000-0008-0000-0300-0000A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17</xdr:row>
          <xdr:rowOff>152400</xdr:rowOff>
        </xdr:from>
        <xdr:to>
          <xdr:col>232</xdr:col>
          <xdr:colOff>198120</xdr:colOff>
          <xdr:row>19</xdr:row>
          <xdr:rowOff>30480</xdr:rowOff>
        </xdr:to>
        <xdr:sp macro="" textlink="">
          <xdr:nvSpPr>
            <xdr:cNvPr id="20643" name="チェック40" hidden="1">
              <a:extLst>
                <a:ext uri="{63B3BB69-23CF-44E3-9099-C40C66FF867C}">
                  <a14:compatExt spid="_x0000_s20643"/>
                </a:ext>
                <a:ext uri="{FF2B5EF4-FFF2-40B4-BE49-F238E27FC236}">
                  <a16:creationId xmlns:a16="http://schemas.microsoft.com/office/drawing/2014/main" id="{00000000-0008-0000-0300-0000A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18</xdr:row>
          <xdr:rowOff>160020</xdr:rowOff>
        </xdr:from>
        <xdr:to>
          <xdr:col>232</xdr:col>
          <xdr:colOff>182880</xdr:colOff>
          <xdr:row>20</xdr:row>
          <xdr:rowOff>30480</xdr:rowOff>
        </xdr:to>
        <xdr:sp macro="" textlink="">
          <xdr:nvSpPr>
            <xdr:cNvPr id="20644" name="チェック41" hidden="1">
              <a:extLst>
                <a:ext uri="{63B3BB69-23CF-44E3-9099-C40C66FF867C}">
                  <a14:compatExt spid="_x0000_s20644"/>
                </a:ext>
                <a:ext uri="{FF2B5EF4-FFF2-40B4-BE49-F238E27FC236}">
                  <a16:creationId xmlns:a16="http://schemas.microsoft.com/office/drawing/2014/main" id="{00000000-0008-0000-0300-0000A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19</xdr:row>
          <xdr:rowOff>160020</xdr:rowOff>
        </xdr:from>
        <xdr:to>
          <xdr:col>232</xdr:col>
          <xdr:colOff>160020</xdr:colOff>
          <xdr:row>21</xdr:row>
          <xdr:rowOff>30480</xdr:rowOff>
        </xdr:to>
        <xdr:sp macro="" textlink="">
          <xdr:nvSpPr>
            <xdr:cNvPr id="20645" name="チェック42" hidden="1">
              <a:extLst>
                <a:ext uri="{63B3BB69-23CF-44E3-9099-C40C66FF867C}">
                  <a14:compatExt spid="_x0000_s20645"/>
                </a:ext>
                <a:ext uri="{FF2B5EF4-FFF2-40B4-BE49-F238E27FC236}">
                  <a16:creationId xmlns:a16="http://schemas.microsoft.com/office/drawing/2014/main" id="{00000000-0008-0000-0300-0000A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20</xdr:row>
          <xdr:rowOff>175260</xdr:rowOff>
        </xdr:from>
        <xdr:to>
          <xdr:col>232</xdr:col>
          <xdr:colOff>198120</xdr:colOff>
          <xdr:row>22</xdr:row>
          <xdr:rowOff>38100</xdr:rowOff>
        </xdr:to>
        <xdr:sp macro="" textlink="">
          <xdr:nvSpPr>
            <xdr:cNvPr id="20646" name="チェック43" hidden="1">
              <a:extLst>
                <a:ext uri="{63B3BB69-23CF-44E3-9099-C40C66FF867C}">
                  <a14:compatExt spid="_x0000_s20646"/>
                </a:ext>
                <a:ext uri="{FF2B5EF4-FFF2-40B4-BE49-F238E27FC236}">
                  <a16:creationId xmlns:a16="http://schemas.microsoft.com/office/drawing/2014/main" id="{00000000-0008-0000-0300-0000A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21</xdr:row>
          <xdr:rowOff>160020</xdr:rowOff>
        </xdr:from>
        <xdr:to>
          <xdr:col>232</xdr:col>
          <xdr:colOff>198120</xdr:colOff>
          <xdr:row>23</xdr:row>
          <xdr:rowOff>30480</xdr:rowOff>
        </xdr:to>
        <xdr:sp macro="" textlink="">
          <xdr:nvSpPr>
            <xdr:cNvPr id="20647" name="チェック44" hidden="1">
              <a:extLst>
                <a:ext uri="{63B3BB69-23CF-44E3-9099-C40C66FF867C}">
                  <a14:compatExt spid="_x0000_s20647"/>
                </a:ext>
                <a:ext uri="{FF2B5EF4-FFF2-40B4-BE49-F238E27FC236}">
                  <a16:creationId xmlns:a16="http://schemas.microsoft.com/office/drawing/2014/main" id="{00000000-0008-0000-0300-0000A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22</xdr:row>
          <xdr:rowOff>160020</xdr:rowOff>
        </xdr:from>
        <xdr:to>
          <xdr:col>232</xdr:col>
          <xdr:colOff>190500</xdr:colOff>
          <xdr:row>24</xdr:row>
          <xdr:rowOff>30480</xdr:rowOff>
        </xdr:to>
        <xdr:sp macro="" textlink="">
          <xdr:nvSpPr>
            <xdr:cNvPr id="20648" name="チェック45" hidden="1">
              <a:extLst>
                <a:ext uri="{63B3BB69-23CF-44E3-9099-C40C66FF867C}">
                  <a14:compatExt spid="_x0000_s20648"/>
                </a:ext>
                <a:ext uri="{FF2B5EF4-FFF2-40B4-BE49-F238E27FC236}">
                  <a16:creationId xmlns:a16="http://schemas.microsoft.com/office/drawing/2014/main" id="{00000000-0008-0000-0300-0000A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23</xdr:row>
          <xdr:rowOff>152400</xdr:rowOff>
        </xdr:from>
        <xdr:to>
          <xdr:col>232</xdr:col>
          <xdr:colOff>190500</xdr:colOff>
          <xdr:row>25</xdr:row>
          <xdr:rowOff>30480</xdr:rowOff>
        </xdr:to>
        <xdr:sp macro="" textlink="">
          <xdr:nvSpPr>
            <xdr:cNvPr id="20649" name="チェック46" hidden="1">
              <a:extLst>
                <a:ext uri="{63B3BB69-23CF-44E3-9099-C40C66FF867C}">
                  <a14:compatExt spid="_x0000_s20649"/>
                </a:ext>
                <a:ext uri="{FF2B5EF4-FFF2-40B4-BE49-F238E27FC236}">
                  <a16:creationId xmlns:a16="http://schemas.microsoft.com/office/drawing/2014/main" id="{00000000-0008-0000-0300-0000A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24</xdr:row>
          <xdr:rowOff>160020</xdr:rowOff>
        </xdr:from>
        <xdr:to>
          <xdr:col>232</xdr:col>
          <xdr:colOff>190500</xdr:colOff>
          <xdr:row>26</xdr:row>
          <xdr:rowOff>30480</xdr:rowOff>
        </xdr:to>
        <xdr:sp macro="" textlink="">
          <xdr:nvSpPr>
            <xdr:cNvPr id="20650" name="チェック47" hidden="1">
              <a:extLst>
                <a:ext uri="{63B3BB69-23CF-44E3-9099-C40C66FF867C}">
                  <a14:compatExt spid="_x0000_s20650"/>
                </a:ext>
                <a:ext uri="{FF2B5EF4-FFF2-40B4-BE49-F238E27FC236}">
                  <a16:creationId xmlns:a16="http://schemas.microsoft.com/office/drawing/2014/main" id="{00000000-0008-0000-0300-0000A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25</xdr:row>
          <xdr:rowOff>160020</xdr:rowOff>
        </xdr:from>
        <xdr:to>
          <xdr:col>232</xdr:col>
          <xdr:colOff>190500</xdr:colOff>
          <xdr:row>27</xdr:row>
          <xdr:rowOff>30480</xdr:rowOff>
        </xdr:to>
        <xdr:sp macro="" textlink="">
          <xdr:nvSpPr>
            <xdr:cNvPr id="20651" name="チェック48" hidden="1">
              <a:extLst>
                <a:ext uri="{63B3BB69-23CF-44E3-9099-C40C66FF867C}">
                  <a14:compatExt spid="_x0000_s20651"/>
                </a:ext>
                <a:ext uri="{FF2B5EF4-FFF2-40B4-BE49-F238E27FC236}">
                  <a16:creationId xmlns:a16="http://schemas.microsoft.com/office/drawing/2014/main" id="{00000000-0008-0000-0300-0000A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12</xdr:row>
          <xdr:rowOff>160020</xdr:rowOff>
        </xdr:from>
        <xdr:to>
          <xdr:col>241</xdr:col>
          <xdr:colOff>190500</xdr:colOff>
          <xdr:row>14</xdr:row>
          <xdr:rowOff>30480</xdr:rowOff>
        </xdr:to>
        <xdr:sp macro="" textlink="">
          <xdr:nvSpPr>
            <xdr:cNvPr id="20652" name="チェック49" hidden="1">
              <a:extLst>
                <a:ext uri="{63B3BB69-23CF-44E3-9099-C40C66FF867C}">
                  <a14:compatExt spid="_x0000_s20652"/>
                </a:ext>
                <a:ext uri="{FF2B5EF4-FFF2-40B4-BE49-F238E27FC236}">
                  <a16:creationId xmlns:a16="http://schemas.microsoft.com/office/drawing/2014/main" id="{00000000-0008-0000-0300-0000A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13</xdr:row>
          <xdr:rowOff>182880</xdr:rowOff>
        </xdr:from>
        <xdr:to>
          <xdr:col>241</xdr:col>
          <xdr:colOff>152400</xdr:colOff>
          <xdr:row>14</xdr:row>
          <xdr:rowOff>251460</xdr:rowOff>
        </xdr:to>
        <xdr:sp macro="" textlink="">
          <xdr:nvSpPr>
            <xdr:cNvPr id="20653" name="チェック50" hidden="1">
              <a:extLst>
                <a:ext uri="{63B3BB69-23CF-44E3-9099-C40C66FF867C}">
                  <a14:compatExt spid="_x0000_s20653"/>
                </a:ext>
                <a:ext uri="{FF2B5EF4-FFF2-40B4-BE49-F238E27FC236}">
                  <a16:creationId xmlns:a16="http://schemas.microsoft.com/office/drawing/2014/main" id="{00000000-0008-0000-0300-0000A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14</xdr:row>
          <xdr:rowOff>373380</xdr:rowOff>
        </xdr:from>
        <xdr:to>
          <xdr:col>241</xdr:col>
          <xdr:colOff>190500</xdr:colOff>
          <xdr:row>16</xdr:row>
          <xdr:rowOff>45720</xdr:rowOff>
        </xdr:to>
        <xdr:sp macro="" textlink="">
          <xdr:nvSpPr>
            <xdr:cNvPr id="20654" name="チェック51" hidden="1">
              <a:extLst>
                <a:ext uri="{63B3BB69-23CF-44E3-9099-C40C66FF867C}">
                  <a14:compatExt spid="_x0000_s20654"/>
                </a:ext>
                <a:ext uri="{FF2B5EF4-FFF2-40B4-BE49-F238E27FC236}">
                  <a16:creationId xmlns:a16="http://schemas.microsoft.com/office/drawing/2014/main" id="{00000000-0008-0000-0300-0000A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15</xdr:row>
          <xdr:rowOff>160020</xdr:rowOff>
        </xdr:from>
        <xdr:to>
          <xdr:col>241</xdr:col>
          <xdr:colOff>182880</xdr:colOff>
          <xdr:row>17</xdr:row>
          <xdr:rowOff>30480</xdr:rowOff>
        </xdr:to>
        <xdr:sp macro="" textlink="">
          <xdr:nvSpPr>
            <xdr:cNvPr id="20655" name="チェック52" hidden="1">
              <a:extLst>
                <a:ext uri="{63B3BB69-23CF-44E3-9099-C40C66FF867C}">
                  <a14:compatExt spid="_x0000_s20655"/>
                </a:ext>
                <a:ext uri="{FF2B5EF4-FFF2-40B4-BE49-F238E27FC236}">
                  <a16:creationId xmlns:a16="http://schemas.microsoft.com/office/drawing/2014/main" id="{00000000-0008-0000-0300-0000A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16</xdr:row>
          <xdr:rowOff>175260</xdr:rowOff>
        </xdr:from>
        <xdr:to>
          <xdr:col>241</xdr:col>
          <xdr:colOff>198120</xdr:colOff>
          <xdr:row>18</xdr:row>
          <xdr:rowOff>38100</xdr:rowOff>
        </xdr:to>
        <xdr:sp macro="" textlink="">
          <xdr:nvSpPr>
            <xdr:cNvPr id="20656" name="チェック53" hidden="1">
              <a:extLst>
                <a:ext uri="{63B3BB69-23CF-44E3-9099-C40C66FF867C}">
                  <a14:compatExt spid="_x0000_s20656"/>
                </a:ext>
                <a:ext uri="{FF2B5EF4-FFF2-40B4-BE49-F238E27FC236}">
                  <a16:creationId xmlns:a16="http://schemas.microsoft.com/office/drawing/2014/main" id="{00000000-0008-0000-0300-0000B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17</xdr:row>
          <xdr:rowOff>152400</xdr:rowOff>
        </xdr:from>
        <xdr:to>
          <xdr:col>241</xdr:col>
          <xdr:colOff>213360</xdr:colOff>
          <xdr:row>19</xdr:row>
          <xdr:rowOff>30480</xdr:rowOff>
        </xdr:to>
        <xdr:sp macro="" textlink="">
          <xdr:nvSpPr>
            <xdr:cNvPr id="20657" name="チェック54" hidden="1">
              <a:extLst>
                <a:ext uri="{63B3BB69-23CF-44E3-9099-C40C66FF867C}">
                  <a14:compatExt spid="_x0000_s20657"/>
                </a:ext>
                <a:ext uri="{FF2B5EF4-FFF2-40B4-BE49-F238E27FC236}">
                  <a16:creationId xmlns:a16="http://schemas.microsoft.com/office/drawing/2014/main" id="{00000000-0008-0000-0300-0000B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18</xdr:row>
          <xdr:rowOff>152400</xdr:rowOff>
        </xdr:from>
        <xdr:to>
          <xdr:col>241</xdr:col>
          <xdr:colOff>198120</xdr:colOff>
          <xdr:row>20</xdr:row>
          <xdr:rowOff>30480</xdr:rowOff>
        </xdr:to>
        <xdr:sp macro="" textlink="">
          <xdr:nvSpPr>
            <xdr:cNvPr id="20658" name="チェック55" hidden="1">
              <a:extLst>
                <a:ext uri="{63B3BB69-23CF-44E3-9099-C40C66FF867C}">
                  <a14:compatExt spid="_x0000_s20658"/>
                </a:ext>
                <a:ext uri="{FF2B5EF4-FFF2-40B4-BE49-F238E27FC236}">
                  <a16:creationId xmlns:a16="http://schemas.microsoft.com/office/drawing/2014/main" id="{00000000-0008-0000-0300-0000B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19</xdr:row>
          <xdr:rowOff>152400</xdr:rowOff>
        </xdr:from>
        <xdr:to>
          <xdr:col>241</xdr:col>
          <xdr:colOff>190500</xdr:colOff>
          <xdr:row>21</xdr:row>
          <xdr:rowOff>30480</xdr:rowOff>
        </xdr:to>
        <xdr:sp macro="" textlink="">
          <xdr:nvSpPr>
            <xdr:cNvPr id="20659" name="チェック56" hidden="1">
              <a:extLst>
                <a:ext uri="{63B3BB69-23CF-44E3-9099-C40C66FF867C}">
                  <a14:compatExt spid="_x0000_s20659"/>
                </a:ext>
                <a:ext uri="{FF2B5EF4-FFF2-40B4-BE49-F238E27FC236}">
                  <a16:creationId xmlns:a16="http://schemas.microsoft.com/office/drawing/2014/main" id="{00000000-0008-0000-0300-0000B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20</xdr:row>
          <xdr:rowOff>152400</xdr:rowOff>
        </xdr:from>
        <xdr:to>
          <xdr:col>242</xdr:col>
          <xdr:colOff>0</xdr:colOff>
          <xdr:row>22</xdr:row>
          <xdr:rowOff>30480</xdr:rowOff>
        </xdr:to>
        <xdr:sp macro="" textlink="">
          <xdr:nvSpPr>
            <xdr:cNvPr id="20660" name="チェック57" hidden="1">
              <a:extLst>
                <a:ext uri="{63B3BB69-23CF-44E3-9099-C40C66FF867C}">
                  <a14:compatExt spid="_x0000_s20660"/>
                </a:ext>
                <a:ext uri="{FF2B5EF4-FFF2-40B4-BE49-F238E27FC236}">
                  <a16:creationId xmlns:a16="http://schemas.microsoft.com/office/drawing/2014/main" id="{00000000-0008-0000-0300-0000B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21</xdr:row>
          <xdr:rowOff>152400</xdr:rowOff>
        </xdr:from>
        <xdr:to>
          <xdr:col>241</xdr:col>
          <xdr:colOff>175260</xdr:colOff>
          <xdr:row>23</xdr:row>
          <xdr:rowOff>30480</xdr:rowOff>
        </xdr:to>
        <xdr:sp macro="" textlink="">
          <xdr:nvSpPr>
            <xdr:cNvPr id="20661" name="チェック58" hidden="1">
              <a:extLst>
                <a:ext uri="{63B3BB69-23CF-44E3-9099-C40C66FF867C}">
                  <a14:compatExt spid="_x0000_s20661"/>
                </a:ext>
                <a:ext uri="{FF2B5EF4-FFF2-40B4-BE49-F238E27FC236}">
                  <a16:creationId xmlns:a16="http://schemas.microsoft.com/office/drawing/2014/main" id="{00000000-0008-0000-0300-0000B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22</xdr:row>
          <xdr:rowOff>182880</xdr:rowOff>
        </xdr:from>
        <xdr:to>
          <xdr:col>241</xdr:col>
          <xdr:colOff>190500</xdr:colOff>
          <xdr:row>24</xdr:row>
          <xdr:rowOff>60960</xdr:rowOff>
        </xdr:to>
        <xdr:sp macro="" textlink="">
          <xdr:nvSpPr>
            <xdr:cNvPr id="20662" name="チェック59" hidden="1">
              <a:extLst>
                <a:ext uri="{63B3BB69-23CF-44E3-9099-C40C66FF867C}">
                  <a14:compatExt spid="_x0000_s20662"/>
                </a:ext>
                <a:ext uri="{FF2B5EF4-FFF2-40B4-BE49-F238E27FC236}">
                  <a16:creationId xmlns:a16="http://schemas.microsoft.com/office/drawing/2014/main" id="{00000000-0008-0000-0300-0000B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23</xdr:row>
          <xdr:rowOff>160020</xdr:rowOff>
        </xdr:from>
        <xdr:to>
          <xdr:col>241</xdr:col>
          <xdr:colOff>198120</xdr:colOff>
          <xdr:row>25</xdr:row>
          <xdr:rowOff>30480</xdr:rowOff>
        </xdr:to>
        <xdr:sp macro="" textlink="">
          <xdr:nvSpPr>
            <xdr:cNvPr id="20663" name="チェック60" hidden="1">
              <a:extLst>
                <a:ext uri="{63B3BB69-23CF-44E3-9099-C40C66FF867C}">
                  <a14:compatExt spid="_x0000_s20663"/>
                </a:ext>
                <a:ext uri="{FF2B5EF4-FFF2-40B4-BE49-F238E27FC236}">
                  <a16:creationId xmlns:a16="http://schemas.microsoft.com/office/drawing/2014/main" id="{00000000-0008-0000-0300-0000B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24</xdr:row>
          <xdr:rowOff>160020</xdr:rowOff>
        </xdr:from>
        <xdr:to>
          <xdr:col>241</xdr:col>
          <xdr:colOff>190500</xdr:colOff>
          <xdr:row>26</xdr:row>
          <xdr:rowOff>30480</xdr:rowOff>
        </xdr:to>
        <xdr:sp macro="" textlink="">
          <xdr:nvSpPr>
            <xdr:cNvPr id="20664" name="チェック61" hidden="1">
              <a:extLst>
                <a:ext uri="{63B3BB69-23CF-44E3-9099-C40C66FF867C}">
                  <a14:compatExt spid="_x0000_s20664"/>
                </a:ext>
                <a:ext uri="{FF2B5EF4-FFF2-40B4-BE49-F238E27FC236}">
                  <a16:creationId xmlns:a16="http://schemas.microsoft.com/office/drawing/2014/main" id="{00000000-0008-0000-0300-0000B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25</xdr:row>
          <xdr:rowOff>152400</xdr:rowOff>
        </xdr:from>
        <xdr:to>
          <xdr:col>241</xdr:col>
          <xdr:colOff>182880</xdr:colOff>
          <xdr:row>27</xdr:row>
          <xdr:rowOff>30480</xdr:rowOff>
        </xdr:to>
        <xdr:sp macro="" textlink="">
          <xdr:nvSpPr>
            <xdr:cNvPr id="20665" name="チェック62" hidden="1">
              <a:extLst>
                <a:ext uri="{63B3BB69-23CF-44E3-9099-C40C66FF867C}">
                  <a14:compatExt spid="_x0000_s20665"/>
                </a:ext>
                <a:ext uri="{FF2B5EF4-FFF2-40B4-BE49-F238E27FC236}">
                  <a16:creationId xmlns:a16="http://schemas.microsoft.com/office/drawing/2014/main" id="{00000000-0008-0000-0300-0000B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198120</xdr:colOff>
          <xdr:row>39</xdr:row>
          <xdr:rowOff>160020</xdr:rowOff>
        </xdr:from>
        <xdr:to>
          <xdr:col>231</xdr:col>
          <xdr:colOff>190500</xdr:colOff>
          <xdr:row>41</xdr:row>
          <xdr:rowOff>30480</xdr:rowOff>
        </xdr:to>
        <xdr:sp macro="" textlink="">
          <xdr:nvSpPr>
            <xdr:cNvPr id="20666" name="チェック63" hidden="1">
              <a:extLst>
                <a:ext uri="{63B3BB69-23CF-44E3-9099-C40C66FF867C}">
                  <a14:compatExt spid="_x0000_s20666"/>
                </a:ext>
                <a:ext uri="{FF2B5EF4-FFF2-40B4-BE49-F238E27FC236}">
                  <a16:creationId xmlns:a16="http://schemas.microsoft.com/office/drawing/2014/main" id="{00000000-0008-0000-0300-0000B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182880</xdr:colOff>
          <xdr:row>39</xdr:row>
          <xdr:rowOff>160020</xdr:rowOff>
        </xdr:from>
        <xdr:to>
          <xdr:col>234</xdr:col>
          <xdr:colOff>182880</xdr:colOff>
          <xdr:row>41</xdr:row>
          <xdr:rowOff>30480</xdr:rowOff>
        </xdr:to>
        <xdr:sp macro="" textlink="">
          <xdr:nvSpPr>
            <xdr:cNvPr id="20667" name="チェック64" hidden="1">
              <a:extLst>
                <a:ext uri="{63B3BB69-23CF-44E3-9099-C40C66FF867C}">
                  <a14:compatExt spid="_x0000_s20667"/>
                </a:ext>
                <a:ext uri="{FF2B5EF4-FFF2-40B4-BE49-F238E27FC236}">
                  <a16:creationId xmlns:a16="http://schemas.microsoft.com/office/drawing/2014/main" id="{00000000-0008-0000-0300-0000B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39</xdr:row>
          <xdr:rowOff>160020</xdr:rowOff>
        </xdr:from>
        <xdr:to>
          <xdr:col>237</xdr:col>
          <xdr:colOff>198120</xdr:colOff>
          <xdr:row>41</xdr:row>
          <xdr:rowOff>38100</xdr:rowOff>
        </xdr:to>
        <xdr:sp macro="" textlink="">
          <xdr:nvSpPr>
            <xdr:cNvPr id="20668" name="チェック65" hidden="1">
              <a:extLst>
                <a:ext uri="{63B3BB69-23CF-44E3-9099-C40C66FF867C}">
                  <a14:compatExt spid="_x0000_s20668"/>
                </a:ext>
                <a:ext uri="{FF2B5EF4-FFF2-40B4-BE49-F238E27FC236}">
                  <a16:creationId xmlns:a16="http://schemas.microsoft.com/office/drawing/2014/main" id="{00000000-0008-0000-0300-0000B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182880</xdr:colOff>
          <xdr:row>40</xdr:row>
          <xdr:rowOff>160020</xdr:rowOff>
        </xdr:from>
        <xdr:to>
          <xdr:col>234</xdr:col>
          <xdr:colOff>175260</xdr:colOff>
          <xdr:row>42</xdr:row>
          <xdr:rowOff>30480</xdr:rowOff>
        </xdr:to>
        <xdr:sp macro="" textlink="">
          <xdr:nvSpPr>
            <xdr:cNvPr id="20669" name="チェック66" hidden="1">
              <a:extLst>
                <a:ext uri="{63B3BB69-23CF-44E3-9099-C40C66FF867C}">
                  <a14:compatExt spid="_x0000_s20669"/>
                </a:ext>
                <a:ext uri="{FF2B5EF4-FFF2-40B4-BE49-F238E27FC236}">
                  <a16:creationId xmlns:a16="http://schemas.microsoft.com/office/drawing/2014/main" id="{00000000-0008-0000-0300-0000B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40</xdr:row>
          <xdr:rowOff>152400</xdr:rowOff>
        </xdr:from>
        <xdr:to>
          <xdr:col>237</xdr:col>
          <xdr:colOff>175260</xdr:colOff>
          <xdr:row>42</xdr:row>
          <xdr:rowOff>30480</xdr:rowOff>
        </xdr:to>
        <xdr:sp macro="" textlink="">
          <xdr:nvSpPr>
            <xdr:cNvPr id="20670" name="チェック67" hidden="1">
              <a:extLst>
                <a:ext uri="{63B3BB69-23CF-44E3-9099-C40C66FF867C}">
                  <a14:compatExt spid="_x0000_s20670"/>
                </a:ext>
                <a:ext uri="{FF2B5EF4-FFF2-40B4-BE49-F238E27FC236}">
                  <a16:creationId xmlns:a16="http://schemas.microsoft.com/office/drawing/2014/main" id="{00000000-0008-0000-0300-0000B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41</xdr:row>
          <xdr:rowOff>160020</xdr:rowOff>
        </xdr:from>
        <xdr:to>
          <xdr:col>223</xdr:col>
          <xdr:colOff>213360</xdr:colOff>
          <xdr:row>43</xdr:row>
          <xdr:rowOff>30480</xdr:rowOff>
        </xdr:to>
        <xdr:sp macro="" textlink="">
          <xdr:nvSpPr>
            <xdr:cNvPr id="20671" name="チェック68" hidden="1">
              <a:extLst>
                <a:ext uri="{63B3BB69-23CF-44E3-9099-C40C66FF867C}">
                  <a14:compatExt spid="_x0000_s20671"/>
                </a:ext>
                <a:ext uri="{FF2B5EF4-FFF2-40B4-BE49-F238E27FC236}">
                  <a16:creationId xmlns:a16="http://schemas.microsoft.com/office/drawing/2014/main" id="{00000000-0008-0000-0300-0000B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41</xdr:row>
          <xdr:rowOff>160020</xdr:rowOff>
        </xdr:from>
        <xdr:to>
          <xdr:col>231</xdr:col>
          <xdr:colOff>175260</xdr:colOff>
          <xdr:row>43</xdr:row>
          <xdr:rowOff>30480</xdr:rowOff>
        </xdr:to>
        <xdr:sp macro="" textlink="">
          <xdr:nvSpPr>
            <xdr:cNvPr id="20672" name="チェック69" hidden="1">
              <a:extLst>
                <a:ext uri="{63B3BB69-23CF-44E3-9099-C40C66FF867C}">
                  <a14:compatExt spid="_x0000_s20672"/>
                </a:ext>
                <a:ext uri="{FF2B5EF4-FFF2-40B4-BE49-F238E27FC236}">
                  <a16:creationId xmlns:a16="http://schemas.microsoft.com/office/drawing/2014/main" id="{00000000-0008-0000-0300-0000C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198120</xdr:colOff>
          <xdr:row>41</xdr:row>
          <xdr:rowOff>160020</xdr:rowOff>
        </xdr:from>
        <xdr:to>
          <xdr:col>238</xdr:col>
          <xdr:colOff>190500</xdr:colOff>
          <xdr:row>43</xdr:row>
          <xdr:rowOff>30480</xdr:rowOff>
        </xdr:to>
        <xdr:sp macro="" textlink="">
          <xdr:nvSpPr>
            <xdr:cNvPr id="20673" name="チェック70" hidden="1">
              <a:extLst>
                <a:ext uri="{63B3BB69-23CF-44E3-9099-C40C66FF867C}">
                  <a14:compatExt spid="_x0000_s20673"/>
                </a:ext>
                <a:ext uri="{FF2B5EF4-FFF2-40B4-BE49-F238E27FC236}">
                  <a16:creationId xmlns:a16="http://schemas.microsoft.com/office/drawing/2014/main" id="{00000000-0008-0000-0300-0000C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42</xdr:row>
          <xdr:rowOff>160020</xdr:rowOff>
        </xdr:from>
        <xdr:to>
          <xdr:col>223</xdr:col>
          <xdr:colOff>190500</xdr:colOff>
          <xdr:row>44</xdr:row>
          <xdr:rowOff>30480</xdr:rowOff>
        </xdr:to>
        <xdr:sp macro="" textlink="">
          <xdr:nvSpPr>
            <xdr:cNvPr id="20674" name="チェック71" hidden="1">
              <a:extLst>
                <a:ext uri="{63B3BB69-23CF-44E3-9099-C40C66FF867C}">
                  <a14:compatExt spid="_x0000_s20674"/>
                </a:ext>
                <a:ext uri="{FF2B5EF4-FFF2-40B4-BE49-F238E27FC236}">
                  <a16:creationId xmlns:a16="http://schemas.microsoft.com/office/drawing/2014/main" id="{00000000-0008-0000-0300-0000C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198120</xdr:colOff>
          <xdr:row>42</xdr:row>
          <xdr:rowOff>175260</xdr:rowOff>
        </xdr:from>
        <xdr:to>
          <xdr:col>233</xdr:col>
          <xdr:colOff>198120</xdr:colOff>
          <xdr:row>44</xdr:row>
          <xdr:rowOff>38100</xdr:rowOff>
        </xdr:to>
        <xdr:sp macro="" textlink="">
          <xdr:nvSpPr>
            <xdr:cNvPr id="20675" name="チェック72" hidden="1">
              <a:extLst>
                <a:ext uri="{63B3BB69-23CF-44E3-9099-C40C66FF867C}">
                  <a14:compatExt spid="_x0000_s20675"/>
                </a:ext>
                <a:ext uri="{FF2B5EF4-FFF2-40B4-BE49-F238E27FC236}">
                  <a16:creationId xmlns:a16="http://schemas.microsoft.com/office/drawing/2014/main" id="{00000000-0008-0000-0300-0000C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43</xdr:row>
          <xdr:rowOff>175260</xdr:rowOff>
        </xdr:from>
        <xdr:to>
          <xdr:col>223</xdr:col>
          <xdr:colOff>213360</xdr:colOff>
          <xdr:row>45</xdr:row>
          <xdr:rowOff>38100</xdr:rowOff>
        </xdr:to>
        <xdr:sp macro="" textlink="">
          <xdr:nvSpPr>
            <xdr:cNvPr id="20676" name="チェック73" hidden="1">
              <a:extLst>
                <a:ext uri="{63B3BB69-23CF-44E3-9099-C40C66FF867C}">
                  <a14:compatExt spid="_x0000_s20676"/>
                </a:ext>
                <a:ext uri="{FF2B5EF4-FFF2-40B4-BE49-F238E27FC236}">
                  <a16:creationId xmlns:a16="http://schemas.microsoft.com/office/drawing/2014/main" id="{00000000-0008-0000-0300-0000C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43</xdr:row>
          <xdr:rowOff>160020</xdr:rowOff>
        </xdr:from>
        <xdr:to>
          <xdr:col>229</xdr:col>
          <xdr:colOff>198120</xdr:colOff>
          <xdr:row>45</xdr:row>
          <xdr:rowOff>30480</xdr:rowOff>
        </xdr:to>
        <xdr:sp macro="" textlink="">
          <xdr:nvSpPr>
            <xdr:cNvPr id="20677" name="チェック74" hidden="1">
              <a:extLst>
                <a:ext uri="{63B3BB69-23CF-44E3-9099-C40C66FF867C}">
                  <a14:compatExt spid="_x0000_s20677"/>
                </a:ext>
                <a:ext uri="{FF2B5EF4-FFF2-40B4-BE49-F238E27FC236}">
                  <a16:creationId xmlns:a16="http://schemas.microsoft.com/office/drawing/2014/main" id="{00000000-0008-0000-0300-0000C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43</xdr:row>
          <xdr:rowOff>152400</xdr:rowOff>
        </xdr:from>
        <xdr:to>
          <xdr:col>237</xdr:col>
          <xdr:colOff>22860</xdr:colOff>
          <xdr:row>45</xdr:row>
          <xdr:rowOff>30480</xdr:rowOff>
        </xdr:to>
        <xdr:sp macro="" textlink="">
          <xdr:nvSpPr>
            <xdr:cNvPr id="20678" name="チェック75" hidden="1">
              <a:extLst>
                <a:ext uri="{63B3BB69-23CF-44E3-9099-C40C66FF867C}">
                  <a14:compatExt spid="_x0000_s20678"/>
                </a:ext>
                <a:ext uri="{FF2B5EF4-FFF2-40B4-BE49-F238E27FC236}">
                  <a16:creationId xmlns:a16="http://schemas.microsoft.com/office/drawing/2014/main" id="{00000000-0008-0000-0300-0000C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44</xdr:row>
          <xdr:rowOff>160020</xdr:rowOff>
        </xdr:from>
        <xdr:to>
          <xdr:col>223</xdr:col>
          <xdr:colOff>198120</xdr:colOff>
          <xdr:row>46</xdr:row>
          <xdr:rowOff>30480</xdr:rowOff>
        </xdr:to>
        <xdr:sp macro="" textlink="">
          <xdr:nvSpPr>
            <xdr:cNvPr id="20679" name="チェック76" hidden="1">
              <a:extLst>
                <a:ext uri="{63B3BB69-23CF-44E3-9099-C40C66FF867C}">
                  <a14:compatExt spid="_x0000_s20679"/>
                </a:ext>
                <a:ext uri="{FF2B5EF4-FFF2-40B4-BE49-F238E27FC236}">
                  <a16:creationId xmlns:a16="http://schemas.microsoft.com/office/drawing/2014/main" id="{00000000-0008-0000-0300-0000C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44</xdr:row>
          <xdr:rowOff>160020</xdr:rowOff>
        </xdr:from>
        <xdr:to>
          <xdr:col>229</xdr:col>
          <xdr:colOff>182880</xdr:colOff>
          <xdr:row>46</xdr:row>
          <xdr:rowOff>30480</xdr:rowOff>
        </xdr:to>
        <xdr:sp macro="" textlink="">
          <xdr:nvSpPr>
            <xdr:cNvPr id="20680" name="チェック77" hidden="1">
              <a:extLst>
                <a:ext uri="{63B3BB69-23CF-44E3-9099-C40C66FF867C}">
                  <a14:compatExt spid="_x0000_s20680"/>
                </a:ext>
                <a:ext uri="{FF2B5EF4-FFF2-40B4-BE49-F238E27FC236}">
                  <a16:creationId xmlns:a16="http://schemas.microsoft.com/office/drawing/2014/main" id="{00000000-0008-0000-0300-0000C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44</xdr:row>
          <xdr:rowOff>160020</xdr:rowOff>
        </xdr:from>
        <xdr:to>
          <xdr:col>236</xdr:col>
          <xdr:colOff>182880</xdr:colOff>
          <xdr:row>46</xdr:row>
          <xdr:rowOff>30480</xdr:rowOff>
        </xdr:to>
        <xdr:sp macro="" textlink="">
          <xdr:nvSpPr>
            <xdr:cNvPr id="20681" name="チェック78" hidden="1">
              <a:extLst>
                <a:ext uri="{63B3BB69-23CF-44E3-9099-C40C66FF867C}">
                  <a14:compatExt spid="_x0000_s20681"/>
                </a:ext>
                <a:ext uri="{FF2B5EF4-FFF2-40B4-BE49-F238E27FC236}">
                  <a16:creationId xmlns:a16="http://schemas.microsoft.com/office/drawing/2014/main" id="{00000000-0008-0000-0300-0000C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45</xdr:row>
          <xdr:rowOff>152400</xdr:rowOff>
        </xdr:from>
        <xdr:to>
          <xdr:col>223</xdr:col>
          <xdr:colOff>198120</xdr:colOff>
          <xdr:row>47</xdr:row>
          <xdr:rowOff>30480</xdr:rowOff>
        </xdr:to>
        <xdr:sp macro="" textlink="">
          <xdr:nvSpPr>
            <xdr:cNvPr id="20682" name="チェック79" hidden="1">
              <a:extLst>
                <a:ext uri="{63B3BB69-23CF-44E3-9099-C40C66FF867C}">
                  <a14:compatExt spid="_x0000_s20682"/>
                </a:ext>
                <a:ext uri="{FF2B5EF4-FFF2-40B4-BE49-F238E27FC236}">
                  <a16:creationId xmlns:a16="http://schemas.microsoft.com/office/drawing/2014/main" id="{00000000-0008-0000-0300-0000C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45</xdr:row>
          <xdr:rowOff>144780</xdr:rowOff>
        </xdr:from>
        <xdr:to>
          <xdr:col>229</xdr:col>
          <xdr:colOff>175260</xdr:colOff>
          <xdr:row>47</xdr:row>
          <xdr:rowOff>60960</xdr:rowOff>
        </xdr:to>
        <xdr:sp macro="" textlink="">
          <xdr:nvSpPr>
            <xdr:cNvPr id="20683" name="チェック80" hidden="1">
              <a:extLst>
                <a:ext uri="{63B3BB69-23CF-44E3-9099-C40C66FF867C}">
                  <a14:compatExt spid="_x0000_s20683"/>
                </a:ext>
                <a:ext uri="{FF2B5EF4-FFF2-40B4-BE49-F238E27FC236}">
                  <a16:creationId xmlns:a16="http://schemas.microsoft.com/office/drawing/2014/main" id="{00000000-0008-0000-0300-0000C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45</xdr:row>
          <xdr:rowOff>152400</xdr:rowOff>
        </xdr:from>
        <xdr:to>
          <xdr:col>236</xdr:col>
          <xdr:colOff>190500</xdr:colOff>
          <xdr:row>47</xdr:row>
          <xdr:rowOff>30480</xdr:rowOff>
        </xdr:to>
        <xdr:sp macro="" textlink="">
          <xdr:nvSpPr>
            <xdr:cNvPr id="20684" name="チェック81" hidden="1">
              <a:extLst>
                <a:ext uri="{63B3BB69-23CF-44E3-9099-C40C66FF867C}">
                  <a14:compatExt spid="_x0000_s20684"/>
                </a:ext>
                <a:ext uri="{FF2B5EF4-FFF2-40B4-BE49-F238E27FC236}">
                  <a16:creationId xmlns:a16="http://schemas.microsoft.com/office/drawing/2014/main" id="{00000000-0008-0000-0300-0000C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46</xdr:row>
          <xdr:rowOff>160020</xdr:rowOff>
        </xdr:from>
        <xdr:to>
          <xdr:col>223</xdr:col>
          <xdr:colOff>213360</xdr:colOff>
          <xdr:row>48</xdr:row>
          <xdr:rowOff>30480</xdr:rowOff>
        </xdr:to>
        <xdr:sp macro="" textlink="">
          <xdr:nvSpPr>
            <xdr:cNvPr id="20685" name="チェック82" hidden="1">
              <a:extLst>
                <a:ext uri="{63B3BB69-23CF-44E3-9099-C40C66FF867C}">
                  <a14:compatExt spid="_x0000_s20685"/>
                </a:ext>
                <a:ext uri="{FF2B5EF4-FFF2-40B4-BE49-F238E27FC236}">
                  <a16:creationId xmlns:a16="http://schemas.microsoft.com/office/drawing/2014/main" id="{00000000-0008-0000-0300-0000C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46</xdr:row>
          <xdr:rowOff>160020</xdr:rowOff>
        </xdr:from>
        <xdr:to>
          <xdr:col>229</xdr:col>
          <xdr:colOff>182880</xdr:colOff>
          <xdr:row>48</xdr:row>
          <xdr:rowOff>30480</xdr:rowOff>
        </xdr:to>
        <xdr:sp macro="" textlink="">
          <xdr:nvSpPr>
            <xdr:cNvPr id="20686" name="チェック83" hidden="1">
              <a:extLst>
                <a:ext uri="{63B3BB69-23CF-44E3-9099-C40C66FF867C}">
                  <a14:compatExt spid="_x0000_s20686"/>
                </a:ext>
                <a:ext uri="{FF2B5EF4-FFF2-40B4-BE49-F238E27FC236}">
                  <a16:creationId xmlns:a16="http://schemas.microsoft.com/office/drawing/2014/main" id="{00000000-0008-0000-0300-0000C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46</xdr:row>
          <xdr:rowOff>152400</xdr:rowOff>
        </xdr:from>
        <xdr:to>
          <xdr:col>236</xdr:col>
          <xdr:colOff>198120</xdr:colOff>
          <xdr:row>48</xdr:row>
          <xdr:rowOff>30480</xdr:rowOff>
        </xdr:to>
        <xdr:sp macro="" textlink="">
          <xdr:nvSpPr>
            <xdr:cNvPr id="20687" name="チェック84" hidden="1">
              <a:extLst>
                <a:ext uri="{63B3BB69-23CF-44E3-9099-C40C66FF867C}">
                  <a14:compatExt spid="_x0000_s20687"/>
                </a:ext>
                <a:ext uri="{FF2B5EF4-FFF2-40B4-BE49-F238E27FC236}">
                  <a16:creationId xmlns:a16="http://schemas.microsoft.com/office/drawing/2014/main" id="{00000000-0008-0000-0300-0000C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46</xdr:row>
          <xdr:rowOff>160020</xdr:rowOff>
        </xdr:from>
        <xdr:to>
          <xdr:col>243</xdr:col>
          <xdr:colOff>190500</xdr:colOff>
          <xdr:row>48</xdr:row>
          <xdr:rowOff>30480</xdr:rowOff>
        </xdr:to>
        <xdr:sp macro="" textlink="">
          <xdr:nvSpPr>
            <xdr:cNvPr id="20688" name="チェック85" hidden="1">
              <a:extLst>
                <a:ext uri="{63B3BB69-23CF-44E3-9099-C40C66FF867C}">
                  <a14:compatExt spid="_x0000_s20688"/>
                </a:ext>
                <a:ext uri="{FF2B5EF4-FFF2-40B4-BE49-F238E27FC236}">
                  <a16:creationId xmlns:a16="http://schemas.microsoft.com/office/drawing/2014/main" id="{00000000-0008-0000-0300-0000D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198120</xdr:colOff>
          <xdr:row>52</xdr:row>
          <xdr:rowOff>160020</xdr:rowOff>
        </xdr:from>
        <xdr:to>
          <xdr:col>231</xdr:col>
          <xdr:colOff>190500</xdr:colOff>
          <xdr:row>54</xdr:row>
          <xdr:rowOff>30480</xdr:rowOff>
        </xdr:to>
        <xdr:sp macro="" textlink="">
          <xdr:nvSpPr>
            <xdr:cNvPr id="20689" name="Check Box 2257" hidden="1">
              <a:extLst>
                <a:ext uri="{63B3BB69-23CF-44E3-9099-C40C66FF867C}">
                  <a14:compatExt spid="_x0000_s20689"/>
                </a:ext>
                <a:ext uri="{FF2B5EF4-FFF2-40B4-BE49-F238E27FC236}">
                  <a16:creationId xmlns:a16="http://schemas.microsoft.com/office/drawing/2014/main" id="{00000000-0008-0000-0300-0000D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182880</xdr:colOff>
          <xdr:row>52</xdr:row>
          <xdr:rowOff>160020</xdr:rowOff>
        </xdr:from>
        <xdr:to>
          <xdr:col>234</xdr:col>
          <xdr:colOff>182880</xdr:colOff>
          <xdr:row>54</xdr:row>
          <xdr:rowOff>30480</xdr:rowOff>
        </xdr:to>
        <xdr:sp macro="" textlink="">
          <xdr:nvSpPr>
            <xdr:cNvPr id="20690" name="Check Box 2258" hidden="1">
              <a:extLst>
                <a:ext uri="{63B3BB69-23CF-44E3-9099-C40C66FF867C}">
                  <a14:compatExt spid="_x0000_s20690"/>
                </a:ext>
                <a:ext uri="{FF2B5EF4-FFF2-40B4-BE49-F238E27FC236}">
                  <a16:creationId xmlns:a16="http://schemas.microsoft.com/office/drawing/2014/main" id="{00000000-0008-0000-0300-0000D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52</xdr:row>
          <xdr:rowOff>160020</xdr:rowOff>
        </xdr:from>
        <xdr:to>
          <xdr:col>237</xdr:col>
          <xdr:colOff>198120</xdr:colOff>
          <xdr:row>54</xdr:row>
          <xdr:rowOff>38100</xdr:rowOff>
        </xdr:to>
        <xdr:sp macro="" textlink="">
          <xdr:nvSpPr>
            <xdr:cNvPr id="20691" name="Check Box 2259" hidden="1">
              <a:extLst>
                <a:ext uri="{63B3BB69-23CF-44E3-9099-C40C66FF867C}">
                  <a14:compatExt spid="_x0000_s20691"/>
                </a:ext>
                <a:ext uri="{FF2B5EF4-FFF2-40B4-BE49-F238E27FC236}">
                  <a16:creationId xmlns:a16="http://schemas.microsoft.com/office/drawing/2014/main" id="{00000000-0008-0000-0300-0000D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182880</xdr:colOff>
          <xdr:row>53</xdr:row>
          <xdr:rowOff>160020</xdr:rowOff>
        </xdr:from>
        <xdr:to>
          <xdr:col>234</xdr:col>
          <xdr:colOff>175260</xdr:colOff>
          <xdr:row>55</xdr:row>
          <xdr:rowOff>30480</xdr:rowOff>
        </xdr:to>
        <xdr:sp macro="" textlink="">
          <xdr:nvSpPr>
            <xdr:cNvPr id="20692" name="Check Box 2260" hidden="1">
              <a:extLst>
                <a:ext uri="{63B3BB69-23CF-44E3-9099-C40C66FF867C}">
                  <a14:compatExt spid="_x0000_s20692"/>
                </a:ext>
                <a:ext uri="{FF2B5EF4-FFF2-40B4-BE49-F238E27FC236}">
                  <a16:creationId xmlns:a16="http://schemas.microsoft.com/office/drawing/2014/main" id="{00000000-0008-0000-0300-0000D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53</xdr:row>
          <xdr:rowOff>152400</xdr:rowOff>
        </xdr:from>
        <xdr:to>
          <xdr:col>237</xdr:col>
          <xdr:colOff>175260</xdr:colOff>
          <xdr:row>55</xdr:row>
          <xdr:rowOff>30480</xdr:rowOff>
        </xdr:to>
        <xdr:sp macro="" textlink="">
          <xdr:nvSpPr>
            <xdr:cNvPr id="20693" name="Check Box 2261" hidden="1">
              <a:extLst>
                <a:ext uri="{63B3BB69-23CF-44E3-9099-C40C66FF867C}">
                  <a14:compatExt spid="_x0000_s20693"/>
                </a:ext>
                <a:ext uri="{FF2B5EF4-FFF2-40B4-BE49-F238E27FC236}">
                  <a16:creationId xmlns:a16="http://schemas.microsoft.com/office/drawing/2014/main" id="{00000000-0008-0000-0300-0000D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54</xdr:row>
          <xdr:rowOff>160020</xdr:rowOff>
        </xdr:from>
        <xdr:to>
          <xdr:col>223</xdr:col>
          <xdr:colOff>213360</xdr:colOff>
          <xdr:row>56</xdr:row>
          <xdr:rowOff>30480</xdr:rowOff>
        </xdr:to>
        <xdr:sp macro="" textlink="">
          <xdr:nvSpPr>
            <xdr:cNvPr id="20694" name="Check Box 2262" hidden="1">
              <a:extLst>
                <a:ext uri="{63B3BB69-23CF-44E3-9099-C40C66FF867C}">
                  <a14:compatExt spid="_x0000_s20694"/>
                </a:ext>
                <a:ext uri="{FF2B5EF4-FFF2-40B4-BE49-F238E27FC236}">
                  <a16:creationId xmlns:a16="http://schemas.microsoft.com/office/drawing/2014/main" id="{00000000-0008-0000-0300-0000D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54</xdr:row>
          <xdr:rowOff>160020</xdr:rowOff>
        </xdr:from>
        <xdr:to>
          <xdr:col>231</xdr:col>
          <xdr:colOff>175260</xdr:colOff>
          <xdr:row>56</xdr:row>
          <xdr:rowOff>30480</xdr:rowOff>
        </xdr:to>
        <xdr:sp macro="" textlink="">
          <xdr:nvSpPr>
            <xdr:cNvPr id="20695" name="Check Box 2263" hidden="1">
              <a:extLst>
                <a:ext uri="{63B3BB69-23CF-44E3-9099-C40C66FF867C}">
                  <a14:compatExt spid="_x0000_s20695"/>
                </a:ext>
                <a:ext uri="{FF2B5EF4-FFF2-40B4-BE49-F238E27FC236}">
                  <a16:creationId xmlns:a16="http://schemas.microsoft.com/office/drawing/2014/main" id="{00000000-0008-0000-0300-0000D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198120</xdr:colOff>
          <xdr:row>54</xdr:row>
          <xdr:rowOff>160020</xdr:rowOff>
        </xdr:from>
        <xdr:to>
          <xdr:col>238</xdr:col>
          <xdr:colOff>190500</xdr:colOff>
          <xdr:row>56</xdr:row>
          <xdr:rowOff>30480</xdr:rowOff>
        </xdr:to>
        <xdr:sp macro="" textlink="">
          <xdr:nvSpPr>
            <xdr:cNvPr id="20696" name="Check Box 2264" hidden="1">
              <a:extLst>
                <a:ext uri="{63B3BB69-23CF-44E3-9099-C40C66FF867C}">
                  <a14:compatExt spid="_x0000_s20696"/>
                </a:ext>
                <a:ext uri="{FF2B5EF4-FFF2-40B4-BE49-F238E27FC236}">
                  <a16:creationId xmlns:a16="http://schemas.microsoft.com/office/drawing/2014/main" id="{00000000-0008-0000-0300-0000D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55</xdr:row>
          <xdr:rowOff>160020</xdr:rowOff>
        </xdr:from>
        <xdr:to>
          <xdr:col>223</xdr:col>
          <xdr:colOff>190500</xdr:colOff>
          <xdr:row>57</xdr:row>
          <xdr:rowOff>30480</xdr:rowOff>
        </xdr:to>
        <xdr:sp macro="" textlink="">
          <xdr:nvSpPr>
            <xdr:cNvPr id="20697" name="Check Box 2265" hidden="1">
              <a:extLst>
                <a:ext uri="{63B3BB69-23CF-44E3-9099-C40C66FF867C}">
                  <a14:compatExt spid="_x0000_s20697"/>
                </a:ext>
                <a:ext uri="{FF2B5EF4-FFF2-40B4-BE49-F238E27FC236}">
                  <a16:creationId xmlns:a16="http://schemas.microsoft.com/office/drawing/2014/main" id="{00000000-0008-0000-0300-0000D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198120</xdr:colOff>
          <xdr:row>55</xdr:row>
          <xdr:rowOff>175260</xdr:rowOff>
        </xdr:from>
        <xdr:to>
          <xdr:col>233</xdr:col>
          <xdr:colOff>198120</xdr:colOff>
          <xdr:row>57</xdr:row>
          <xdr:rowOff>38100</xdr:rowOff>
        </xdr:to>
        <xdr:sp macro="" textlink="">
          <xdr:nvSpPr>
            <xdr:cNvPr id="20698" name="Check Box 2266" hidden="1">
              <a:extLst>
                <a:ext uri="{63B3BB69-23CF-44E3-9099-C40C66FF867C}">
                  <a14:compatExt spid="_x0000_s20698"/>
                </a:ext>
                <a:ext uri="{FF2B5EF4-FFF2-40B4-BE49-F238E27FC236}">
                  <a16:creationId xmlns:a16="http://schemas.microsoft.com/office/drawing/2014/main" id="{00000000-0008-0000-0300-0000D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56</xdr:row>
          <xdr:rowOff>175260</xdr:rowOff>
        </xdr:from>
        <xdr:to>
          <xdr:col>223</xdr:col>
          <xdr:colOff>213360</xdr:colOff>
          <xdr:row>58</xdr:row>
          <xdr:rowOff>38100</xdr:rowOff>
        </xdr:to>
        <xdr:sp macro="" textlink="">
          <xdr:nvSpPr>
            <xdr:cNvPr id="20699" name="Check Box 2267" hidden="1">
              <a:extLst>
                <a:ext uri="{63B3BB69-23CF-44E3-9099-C40C66FF867C}">
                  <a14:compatExt spid="_x0000_s20699"/>
                </a:ext>
                <a:ext uri="{FF2B5EF4-FFF2-40B4-BE49-F238E27FC236}">
                  <a16:creationId xmlns:a16="http://schemas.microsoft.com/office/drawing/2014/main" id="{00000000-0008-0000-0300-0000D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56</xdr:row>
          <xdr:rowOff>160020</xdr:rowOff>
        </xdr:from>
        <xdr:to>
          <xdr:col>229</xdr:col>
          <xdr:colOff>198120</xdr:colOff>
          <xdr:row>58</xdr:row>
          <xdr:rowOff>30480</xdr:rowOff>
        </xdr:to>
        <xdr:sp macro="" textlink="">
          <xdr:nvSpPr>
            <xdr:cNvPr id="20700" name="Check Box 2268" hidden="1">
              <a:extLst>
                <a:ext uri="{63B3BB69-23CF-44E3-9099-C40C66FF867C}">
                  <a14:compatExt spid="_x0000_s20700"/>
                </a:ext>
                <a:ext uri="{FF2B5EF4-FFF2-40B4-BE49-F238E27FC236}">
                  <a16:creationId xmlns:a16="http://schemas.microsoft.com/office/drawing/2014/main" id="{00000000-0008-0000-0300-0000D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56</xdr:row>
          <xdr:rowOff>152400</xdr:rowOff>
        </xdr:from>
        <xdr:to>
          <xdr:col>237</xdr:col>
          <xdr:colOff>22860</xdr:colOff>
          <xdr:row>58</xdr:row>
          <xdr:rowOff>30480</xdr:rowOff>
        </xdr:to>
        <xdr:sp macro="" textlink="">
          <xdr:nvSpPr>
            <xdr:cNvPr id="20701" name="Check Box 2269" hidden="1">
              <a:extLst>
                <a:ext uri="{63B3BB69-23CF-44E3-9099-C40C66FF867C}">
                  <a14:compatExt spid="_x0000_s20701"/>
                </a:ext>
                <a:ext uri="{FF2B5EF4-FFF2-40B4-BE49-F238E27FC236}">
                  <a16:creationId xmlns:a16="http://schemas.microsoft.com/office/drawing/2014/main" id="{00000000-0008-0000-0300-0000D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57</xdr:row>
          <xdr:rowOff>160020</xdr:rowOff>
        </xdr:from>
        <xdr:to>
          <xdr:col>223</xdr:col>
          <xdr:colOff>198120</xdr:colOff>
          <xdr:row>59</xdr:row>
          <xdr:rowOff>30480</xdr:rowOff>
        </xdr:to>
        <xdr:sp macro="" textlink="">
          <xdr:nvSpPr>
            <xdr:cNvPr id="20702" name="Check Box 2270" hidden="1">
              <a:extLst>
                <a:ext uri="{63B3BB69-23CF-44E3-9099-C40C66FF867C}">
                  <a14:compatExt spid="_x0000_s20702"/>
                </a:ext>
                <a:ext uri="{FF2B5EF4-FFF2-40B4-BE49-F238E27FC236}">
                  <a16:creationId xmlns:a16="http://schemas.microsoft.com/office/drawing/2014/main" id="{00000000-0008-0000-0300-0000D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57</xdr:row>
          <xdr:rowOff>160020</xdr:rowOff>
        </xdr:from>
        <xdr:to>
          <xdr:col>229</xdr:col>
          <xdr:colOff>182880</xdr:colOff>
          <xdr:row>59</xdr:row>
          <xdr:rowOff>30480</xdr:rowOff>
        </xdr:to>
        <xdr:sp macro="" textlink="">
          <xdr:nvSpPr>
            <xdr:cNvPr id="20703" name="Check Box 2271" hidden="1">
              <a:extLst>
                <a:ext uri="{63B3BB69-23CF-44E3-9099-C40C66FF867C}">
                  <a14:compatExt spid="_x0000_s20703"/>
                </a:ext>
                <a:ext uri="{FF2B5EF4-FFF2-40B4-BE49-F238E27FC236}">
                  <a16:creationId xmlns:a16="http://schemas.microsoft.com/office/drawing/2014/main" id="{00000000-0008-0000-0300-0000D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57</xdr:row>
          <xdr:rowOff>160020</xdr:rowOff>
        </xdr:from>
        <xdr:to>
          <xdr:col>236</xdr:col>
          <xdr:colOff>182880</xdr:colOff>
          <xdr:row>59</xdr:row>
          <xdr:rowOff>30480</xdr:rowOff>
        </xdr:to>
        <xdr:sp macro="" textlink="">
          <xdr:nvSpPr>
            <xdr:cNvPr id="20704" name="Check Box 2272" hidden="1">
              <a:extLst>
                <a:ext uri="{63B3BB69-23CF-44E3-9099-C40C66FF867C}">
                  <a14:compatExt spid="_x0000_s20704"/>
                </a:ext>
                <a:ext uri="{FF2B5EF4-FFF2-40B4-BE49-F238E27FC236}">
                  <a16:creationId xmlns:a16="http://schemas.microsoft.com/office/drawing/2014/main" id="{00000000-0008-0000-0300-0000E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58</xdr:row>
          <xdr:rowOff>152400</xdr:rowOff>
        </xdr:from>
        <xdr:to>
          <xdr:col>223</xdr:col>
          <xdr:colOff>198120</xdr:colOff>
          <xdr:row>60</xdr:row>
          <xdr:rowOff>30480</xdr:rowOff>
        </xdr:to>
        <xdr:sp macro="" textlink="">
          <xdr:nvSpPr>
            <xdr:cNvPr id="20705" name="Check Box 2273" hidden="1">
              <a:extLst>
                <a:ext uri="{63B3BB69-23CF-44E3-9099-C40C66FF867C}">
                  <a14:compatExt spid="_x0000_s20705"/>
                </a:ext>
                <a:ext uri="{FF2B5EF4-FFF2-40B4-BE49-F238E27FC236}">
                  <a16:creationId xmlns:a16="http://schemas.microsoft.com/office/drawing/2014/main" id="{00000000-0008-0000-0300-0000E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58</xdr:row>
          <xdr:rowOff>144780</xdr:rowOff>
        </xdr:from>
        <xdr:to>
          <xdr:col>229</xdr:col>
          <xdr:colOff>175260</xdr:colOff>
          <xdr:row>60</xdr:row>
          <xdr:rowOff>60960</xdr:rowOff>
        </xdr:to>
        <xdr:sp macro="" textlink="">
          <xdr:nvSpPr>
            <xdr:cNvPr id="20706" name="Check Box 2274" hidden="1">
              <a:extLst>
                <a:ext uri="{63B3BB69-23CF-44E3-9099-C40C66FF867C}">
                  <a14:compatExt spid="_x0000_s20706"/>
                </a:ext>
                <a:ext uri="{FF2B5EF4-FFF2-40B4-BE49-F238E27FC236}">
                  <a16:creationId xmlns:a16="http://schemas.microsoft.com/office/drawing/2014/main" id="{00000000-0008-0000-0300-0000E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58</xdr:row>
          <xdr:rowOff>152400</xdr:rowOff>
        </xdr:from>
        <xdr:to>
          <xdr:col>236</xdr:col>
          <xdr:colOff>190500</xdr:colOff>
          <xdr:row>60</xdr:row>
          <xdr:rowOff>30480</xdr:rowOff>
        </xdr:to>
        <xdr:sp macro="" textlink="">
          <xdr:nvSpPr>
            <xdr:cNvPr id="20707" name="Check Box 2275" hidden="1">
              <a:extLst>
                <a:ext uri="{63B3BB69-23CF-44E3-9099-C40C66FF867C}">
                  <a14:compatExt spid="_x0000_s20707"/>
                </a:ext>
                <a:ext uri="{FF2B5EF4-FFF2-40B4-BE49-F238E27FC236}">
                  <a16:creationId xmlns:a16="http://schemas.microsoft.com/office/drawing/2014/main" id="{00000000-0008-0000-0300-0000E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59</xdr:row>
          <xdr:rowOff>160020</xdr:rowOff>
        </xdr:from>
        <xdr:to>
          <xdr:col>223</xdr:col>
          <xdr:colOff>213360</xdr:colOff>
          <xdr:row>61</xdr:row>
          <xdr:rowOff>30480</xdr:rowOff>
        </xdr:to>
        <xdr:sp macro="" textlink="">
          <xdr:nvSpPr>
            <xdr:cNvPr id="20708" name="Check Box 2276" hidden="1">
              <a:extLst>
                <a:ext uri="{63B3BB69-23CF-44E3-9099-C40C66FF867C}">
                  <a14:compatExt spid="_x0000_s20708"/>
                </a:ext>
                <a:ext uri="{FF2B5EF4-FFF2-40B4-BE49-F238E27FC236}">
                  <a16:creationId xmlns:a16="http://schemas.microsoft.com/office/drawing/2014/main" id="{00000000-0008-0000-0300-0000E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59</xdr:row>
          <xdr:rowOff>160020</xdr:rowOff>
        </xdr:from>
        <xdr:to>
          <xdr:col>229</xdr:col>
          <xdr:colOff>182880</xdr:colOff>
          <xdr:row>61</xdr:row>
          <xdr:rowOff>30480</xdr:rowOff>
        </xdr:to>
        <xdr:sp macro="" textlink="">
          <xdr:nvSpPr>
            <xdr:cNvPr id="20709" name="Check Box 2277" hidden="1">
              <a:extLst>
                <a:ext uri="{63B3BB69-23CF-44E3-9099-C40C66FF867C}">
                  <a14:compatExt spid="_x0000_s20709"/>
                </a:ext>
                <a:ext uri="{FF2B5EF4-FFF2-40B4-BE49-F238E27FC236}">
                  <a16:creationId xmlns:a16="http://schemas.microsoft.com/office/drawing/2014/main" id="{00000000-0008-0000-0300-0000E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59</xdr:row>
          <xdr:rowOff>152400</xdr:rowOff>
        </xdr:from>
        <xdr:to>
          <xdr:col>236</xdr:col>
          <xdr:colOff>198120</xdr:colOff>
          <xdr:row>61</xdr:row>
          <xdr:rowOff>30480</xdr:rowOff>
        </xdr:to>
        <xdr:sp macro="" textlink="">
          <xdr:nvSpPr>
            <xdr:cNvPr id="20710" name="Check Box 2278" hidden="1">
              <a:extLst>
                <a:ext uri="{63B3BB69-23CF-44E3-9099-C40C66FF867C}">
                  <a14:compatExt spid="_x0000_s20710"/>
                </a:ext>
                <a:ext uri="{FF2B5EF4-FFF2-40B4-BE49-F238E27FC236}">
                  <a16:creationId xmlns:a16="http://schemas.microsoft.com/office/drawing/2014/main" id="{00000000-0008-0000-0300-0000E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59</xdr:row>
          <xdr:rowOff>160020</xdr:rowOff>
        </xdr:from>
        <xdr:to>
          <xdr:col>243</xdr:col>
          <xdr:colOff>190500</xdr:colOff>
          <xdr:row>61</xdr:row>
          <xdr:rowOff>30480</xdr:rowOff>
        </xdr:to>
        <xdr:sp macro="" textlink="">
          <xdr:nvSpPr>
            <xdr:cNvPr id="20711" name="Check Box 2279" hidden="1">
              <a:extLst>
                <a:ext uri="{63B3BB69-23CF-44E3-9099-C40C66FF867C}">
                  <a14:compatExt spid="_x0000_s20711"/>
                </a:ext>
                <a:ext uri="{FF2B5EF4-FFF2-40B4-BE49-F238E27FC236}">
                  <a16:creationId xmlns:a16="http://schemas.microsoft.com/office/drawing/2014/main" id="{00000000-0008-0000-0300-0000E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198120</xdr:colOff>
          <xdr:row>65</xdr:row>
          <xdr:rowOff>175260</xdr:rowOff>
        </xdr:from>
        <xdr:to>
          <xdr:col>231</xdr:col>
          <xdr:colOff>190500</xdr:colOff>
          <xdr:row>67</xdr:row>
          <xdr:rowOff>38100</xdr:rowOff>
        </xdr:to>
        <xdr:sp macro="" textlink="">
          <xdr:nvSpPr>
            <xdr:cNvPr id="20712" name="Check Box 2280" hidden="1">
              <a:extLst>
                <a:ext uri="{63B3BB69-23CF-44E3-9099-C40C66FF867C}">
                  <a14:compatExt spid="_x0000_s20712"/>
                </a:ext>
                <a:ext uri="{FF2B5EF4-FFF2-40B4-BE49-F238E27FC236}">
                  <a16:creationId xmlns:a16="http://schemas.microsoft.com/office/drawing/2014/main" id="{00000000-0008-0000-0300-0000E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190500</xdr:colOff>
          <xdr:row>65</xdr:row>
          <xdr:rowOff>175260</xdr:rowOff>
        </xdr:from>
        <xdr:to>
          <xdr:col>234</xdr:col>
          <xdr:colOff>190500</xdr:colOff>
          <xdr:row>67</xdr:row>
          <xdr:rowOff>38100</xdr:rowOff>
        </xdr:to>
        <xdr:sp macro="" textlink="">
          <xdr:nvSpPr>
            <xdr:cNvPr id="20713" name="Check Box 2281" hidden="1">
              <a:extLst>
                <a:ext uri="{63B3BB69-23CF-44E3-9099-C40C66FF867C}">
                  <a14:compatExt spid="_x0000_s20713"/>
                </a:ext>
                <a:ext uri="{FF2B5EF4-FFF2-40B4-BE49-F238E27FC236}">
                  <a16:creationId xmlns:a16="http://schemas.microsoft.com/office/drawing/2014/main" id="{00000000-0008-0000-0300-0000E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65</xdr:row>
          <xdr:rowOff>152400</xdr:rowOff>
        </xdr:from>
        <xdr:to>
          <xdr:col>237</xdr:col>
          <xdr:colOff>198120</xdr:colOff>
          <xdr:row>67</xdr:row>
          <xdr:rowOff>30480</xdr:rowOff>
        </xdr:to>
        <xdr:sp macro="" textlink="">
          <xdr:nvSpPr>
            <xdr:cNvPr id="20714" name="Check Box 2282" hidden="1">
              <a:extLst>
                <a:ext uri="{63B3BB69-23CF-44E3-9099-C40C66FF867C}">
                  <a14:compatExt spid="_x0000_s20714"/>
                </a:ext>
                <a:ext uri="{FF2B5EF4-FFF2-40B4-BE49-F238E27FC236}">
                  <a16:creationId xmlns:a16="http://schemas.microsoft.com/office/drawing/2014/main" id="{00000000-0008-0000-0300-0000E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182880</xdr:colOff>
          <xdr:row>66</xdr:row>
          <xdr:rowOff>160020</xdr:rowOff>
        </xdr:from>
        <xdr:to>
          <xdr:col>234</xdr:col>
          <xdr:colOff>175260</xdr:colOff>
          <xdr:row>68</xdr:row>
          <xdr:rowOff>30480</xdr:rowOff>
        </xdr:to>
        <xdr:sp macro="" textlink="">
          <xdr:nvSpPr>
            <xdr:cNvPr id="20715" name="Check Box 2283" hidden="1">
              <a:extLst>
                <a:ext uri="{63B3BB69-23CF-44E3-9099-C40C66FF867C}">
                  <a14:compatExt spid="_x0000_s20715"/>
                </a:ext>
                <a:ext uri="{FF2B5EF4-FFF2-40B4-BE49-F238E27FC236}">
                  <a16:creationId xmlns:a16="http://schemas.microsoft.com/office/drawing/2014/main" id="{00000000-0008-0000-0300-0000E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66</xdr:row>
          <xdr:rowOff>152400</xdr:rowOff>
        </xdr:from>
        <xdr:to>
          <xdr:col>237</xdr:col>
          <xdr:colOff>175260</xdr:colOff>
          <xdr:row>68</xdr:row>
          <xdr:rowOff>30480</xdr:rowOff>
        </xdr:to>
        <xdr:sp macro="" textlink="">
          <xdr:nvSpPr>
            <xdr:cNvPr id="20716" name="Check Box 2284" hidden="1">
              <a:extLst>
                <a:ext uri="{63B3BB69-23CF-44E3-9099-C40C66FF867C}">
                  <a14:compatExt spid="_x0000_s20716"/>
                </a:ext>
                <a:ext uri="{FF2B5EF4-FFF2-40B4-BE49-F238E27FC236}">
                  <a16:creationId xmlns:a16="http://schemas.microsoft.com/office/drawing/2014/main" id="{00000000-0008-0000-0300-0000E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67</xdr:row>
          <xdr:rowOff>160020</xdr:rowOff>
        </xdr:from>
        <xdr:to>
          <xdr:col>223</xdr:col>
          <xdr:colOff>213360</xdr:colOff>
          <xdr:row>69</xdr:row>
          <xdr:rowOff>30480</xdr:rowOff>
        </xdr:to>
        <xdr:sp macro="" textlink="">
          <xdr:nvSpPr>
            <xdr:cNvPr id="20717" name="Check Box 2285" hidden="1">
              <a:extLst>
                <a:ext uri="{63B3BB69-23CF-44E3-9099-C40C66FF867C}">
                  <a14:compatExt spid="_x0000_s20717"/>
                </a:ext>
                <a:ext uri="{FF2B5EF4-FFF2-40B4-BE49-F238E27FC236}">
                  <a16:creationId xmlns:a16="http://schemas.microsoft.com/office/drawing/2014/main" id="{00000000-0008-0000-0300-0000E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67</xdr:row>
          <xdr:rowOff>160020</xdr:rowOff>
        </xdr:from>
        <xdr:to>
          <xdr:col>231</xdr:col>
          <xdr:colOff>175260</xdr:colOff>
          <xdr:row>69</xdr:row>
          <xdr:rowOff>30480</xdr:rowOff>
        </xdr:to>
        <xdr:sp macro="" textlink="">
          <xdr:nvSpPr>
            <xdr:cNvPr id="20718" name="Check Box 2286" hidden="1">
              <a:extLst>
                <a:ext uri="{63B3BB69-23CF-44E3-9099-C40C66FF867C}">
                  <a14:compatExt spid="_x0000_s20718"/>
                </a:ext>
                <a:ext uri="{FF2B5EF4-FFF2-40B4-BE49-F238E27FC236}">
                  <a16:creationId xmlns:a16="http://schemas.microsoft.com/office/drawing/2014/main" id="{00000000-0008-0000-0300-0000E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198120</xdr:colOff>
          <xdr:row>67</xdr:row>
          <xdr:rowOff>160020</xdr:rowOff>
        </xdr:from>
        <xdr:to>
          <xdr:col>238</xdr:col>
          <xdr:colOff>190500</xdr:colOff>
          <xdr:row>69</xdr:row>
          <xdr:rowOff>30480</xdr:rowOff>
        </xdr:to>
        <xdr:sp macro="" textlink="">
          <xdr:nvSpPr>
            <xdr:cNvPr id="20719" name="Check Box 2287" hidden="1">
              <a:extLst>
                <a:ext uri="{63B3BB69-23CF-44E3-9099-C40C66FF867C}">
                  <a14:compatExt spid="_x0000_s20719"/>
                </a:ext>
                <a:ext uri="{FF2B5EF4-FFF2-40B4-BE49-F238E27FC236}">
                  <a16:creationId xmlns:a16="http://schemas.microsoft.com/office/drawing/2014/main" id="{00000000-0008-0000-0300-0000E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68</xdr:row>
          <xdr:rowOff>160020</xdr:rowOff>
        </xdr:from>
        <xdr:to>
          <xdr:col>223</xdr:col>
          <xdr:colOff>190500</xdr:colOff>
          <xdr:row>70</xdr:row>
          <xdr:rowOff>30480</xdr:rowOff>
        </xdr:to>
        <xdr:sp macro="" textlink="">
          <xdr:nvSpPr>
            <xdr:cNvPr id="20720" name="Check Box 2288" hidden="1">
              <a:extLst>
                <a:ext uri="{63B3BB69-23CF-44E3-9099-C40C66FF867C}">
                  <a14:compatExt spid="_x0000_s20720"/>
                </a:ext>
                <a:ext uri="{FF2B5EF4-FFF2-40B4-BE49-F238E27FC236}">
                  <a16:creationId xmlns:a16="http://schemas.microsoft.com/office/drawing/2014/main" id="{00000000-0008-0000-0300-0000F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198120</xdr:colOff>
          <xdr:row>68</xdr:row>
          <xdr:rowOff>175260</xdr:rowOff>
        </xdr:from>
        <xdr:to>
          <xdr:col>233</xdr:col>
          <xdr:colOff>198120</xdr:colOff>
          <xdr:row>70</xdr:row>
          <xdr:rowOff>38100</xdr:rowOff>
        </xdr:to>
        <xdr:sp macro="" textlink="">
          <xdr:nvSpPr>
            <xdr:cNvPr id="20721" name="Check Box 2289" hidden="1">
              <a:extLst>
                <a:ext uri="{63B3BB69-23CF-44E3-9099-C40C66FF867C}">
                  <a14:compatExt spid="_x0000_s20721"/>
                </a:ext>
                <a:ext uri="{FF2B5EF4-FFF2-40B4-BE49-F238E27FC236}">
                  <a16:creationId xmlns:a16="http://schemas.microsoft.com/office/drawing/2014/main" id="{00000000-0008-0000-0300-0000F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69</xdr:row>
          <xdr:rowOff>175260</xdr:rowOff>
        </xdr:from>
        <xdr:to>
          <xdr:col>223</xdr:col>
          <xdr:colOff>213360</xdr:colOff>
          <xdr:row>71</xdr:row>
          <xdr:rowOff>38100</xdr:rowOff>
        </xdr:to>
        <xdr:sp macro="" textlink="">
          <xdr:nvSpPr>
            <xdr:cNvPr id="20722" name="Check Box 2290" hidden="1">
              <a:extLst>
                <a:ext uri="{63B3BB69-23CF-44E3-9099-C40C66FF867C}">
                  <a14:compatExt spid="_x0000_s20722"/>
                </a:ext>
                <a:ext uri="{FF2B5EF4-FFF2-40B4-BE49-F238E27FC236}">
                  <a16:creationId xmlns:a16="http://schemas.microsoft.com/office/drawing/2014/main" id="{00000000-0008-0000-0300-0000F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69</xdr:row>
          <xdr:rowOff>160020</xdr:rowOff>
        </xdr:from>
        <xdr:to>
          <xdr:col>229</xdr:col>
          <xdr:colOff>198120</xdr:colOff>
          <xdr:row>71</xdr:row>
          <xdr:rowOff>30480</xdr:rowOff>
        </xdr:to>
        <xdr:sp macro="" textlink="">
          <xdr:nvSpPr>
            <xdr:cNvPr id="20723" name="Check Box 2291" hidden="1">
              <a:extLst>
                <a:ext uri="{63B3BB69-23CF-44E3-9099-C40C66FF867C}">
                  <a14:compatExt spid="_x0000_s20723"/>
                </a:ext>
                <a:ext uri="{FF2B5EF4-FFF2-40B4-BE49-F238E27FC236}">
                  <a16:creationId xmlns:a16="http://schemas.microsoft.com/office/drawing/2014/main" id="{00000000-0008-0000-0300-0000F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69</xdr:row>
          <xdr:rowOff>152400</xdr:rowOff>
        </xdr:from>
        <xdr:to>
          <xdr:col>237</xdr:col>
          <xdr:colOff>22860</xdr:colOff>
          <xdr:row>71</xdr:row>
          <xdr:rowOff>30480</xdr:rowOff>
        </xdr:to>
        <xdr:sp macro="" textlink="">
          <xdr:nvSpPr>
            <xdr:cNvPr id="20724" name="Check Box 2292" hidden="1">
              <a:extLst>
                <a:ext uri="{63B3BB69-23CF-44E3-9099-C40C66FF867C}">
                  <a14:compatExt spid="_x0000_s20724"/>
                </a:ext>
                <a:ext uri="{FF2B5EF4-FFF2-40B4-BE49-F238E27FC236}">
                  <a16:creationId xmlns:a16="http://schemas.microsoft.com/office/drawing/2014/main" id="{00000000-0008-0000-0300-0000F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70</xdr:row>
          <xdr:rowOff>160020</xdr:rowOff>
        </xdr:from>
        <xdr:to>
          <xdr:col>223</xdr:col>
          <xdr:colOff>198120</xdr:colOff>
          <xdr:row>72</xdr:row>
          <xdr:rowOff>30480</xdr:rowOff>
        </xdr:to>
        <xdr:sp macro="" textlink="">
          <xdr:nvSpPr>
            <xdr:cNvPr id="20725" name="Check Box 2293" hidden="1">
              <a:extLst>
                <a:ext uri="{63B3BB69-23CF-44E3-9099-C40C66FF867C}">
                  <a14:compatExt spid="_x0000_s20725"/>
                </a:ext>
                <a:ext uri="{FF2B5EF4-FFF2-40B4-BE49-F238E27FC236}">
                  <a16:creationId xmlns:a16="http://schemas.microsoft.com/office/drawing/2014/main" id="{00000000-0008-0000-0300-0000F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70</xdr:row>
          <xdr:rowOff>160020</xdr:rowOff>
        </xdr:from>
        <xdr:to>
          <xdr:col>229</xdr:col>
          <xdr:colOff>182880</xdr:colOff>
          <xdr:row>72</xdr:row>
          <xdr:rowOff>30480</xdr:rowOff>
        </xdr:to>
        <xdr:sp macro="" textlink="">
          <xdr:nvSpPr>
            <xdr:cNvPr id="20726" name="Check Box 2294" hidden="1">
              <a:extLst>
                <a:ext uri="{63B3BB69-23CF-44E3-9099-C40C66FF867C}">
                  <a14:compatExt spid="_x0000_s20726"/>
                </a:ext>
                <a:ext uri="{FF2B5EF4-FFF2-40B4-BE49-F238E27FC236}">
                  <a16:creationId xmlns:a16="http://schemas.microsoft.com/office/drawing/2014/main" id="{00000000-0008-0000-0300-0000F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70</xdr:row>
          <xdr:rowOff>160020</xdr:rowOff>
        </xdr:from>
        <xdr:to>
          <xdr:col>236</xdr:col>
          <xdr:colOff>182880</xdr:colOff>
          <xdr:row>72</xdr:row>
          <xdr:rowOff>30480</xdr:rowOff>
        </xdr:to>
        <xdr:sp macro="" textlink="">
          <xdr:nvSpPr>
            <xdr:cNvPr id="20727" name="Check Box 2295" hidden="1">
              <a:extLst>
                <a:ext uri="{63B3BB69-23CF-44E3-9099-C40C66FF867C}">
                  <a14:compatExt spid="_x0000_s20727"/>
                </a:ext>
                <a:ext uri="{FF2B5EF4-FFF2-40B4-BE49-F238E27FC236}">
                  <a16:creationId xmlns:a16="http://schemas.microsoft.com/office/drawing/2014/main" id="{00000000-0008-0000-0300-0000F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71</xdr:row>
          <xdr:rowOff>152400</xdr:rowOff>
        </xdr:from>
        <xdr:to>
          <xdr:col>223</xdr:col>
          <xdr:colOff>198120</xdr:colOff>
          <xdr:row>73</xdr:row>
          <xdr:rowOff>30480</xdr:rowOff>
        </xdr:to>
        <xdr:sp macro="" textlink="">
          <xdr:nvSpPr>
            <xdr:cNvPr id="20728" name="Check Box 2296" hidden="1">
              <a:extLst>
                <a:ext uri="{63B3BB69-23CF-44E3-9099-C40C66FF867C}">
                  <a14:compatExt spid="_x0000_s20728"/>
                </a:ext>
                <a:ext uri="{FF2B5EF4-FFF2-40B4-BE49-F238E27FC236}">
                  <a16:creationId xmlns:a16="http://schemas.microsoft.com/office/drawing/2014/main" id="{00000000-0008-0000-0300-0000F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71</xdr:row>
          <xdr:rowOff>144780</xdr:rowOff>
        </xdr:from>
        <xdr:to>
          <xdr:col>229</xdr:col>
          <xdr:colOff>175260</xdr:colOff>
          <xdr:row>73</xdr:row>
          <xdr:rowOff>60960</xdr:rowOff>
        </xdr:to>
        <xdr:sp macro="" textlink="">
          <xdr:nvSpPr>
            <xdr:cNvPr id="20729" name="Check Box 2297" hidden="1">
              <a:extLst>
                <a:ext uri="{63B3BB69-23CF-44E3-9099-C40C66FF867C}">
                  <a14:compatExt spid="_x0000_s20729"/>
                </a:ext>
                <a:ext uri="{FF2B5EF4-FFF2-40B4-BE49-F238E27FC236}">
                  <a16:creationId xmlns:a16="http://schemas.microsoft.com/office/drawing/2014/main" id="{00000000-0008-0000-0300-0000F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71</xdr:row>
          <xdr:rowOff>152400</xdr:rowOff>
        </xdr:from>
        <xdr:to>
          <xdr:col>236</xdr:col>
          <xdr:colOff>190500</xdr:colOff>
          <xdr:row>73</xdr:row>
          <xdr:rowOff>30480</xdr:rowOff>
        </xdr:to>
        <xdr:sp macro="" textlink="">
          <xdr:nvSpPr>
            <xdr:cNvPr id="20730" name="Check Box 2298" hidden="1">
              <a:extLst>
                <a:ext uri="{63B3BB69-23CF-44E3-9099-C40C66FF867C}">
                  <a14:compatExt spid="_x0000_s20730"/>
                </a:ext>
                <a:ext uri="{FF2B5EF4-FFF2-40B4-BE49-F238E27FC236}">
                  <a16:creationId xmlns:a16="http://schemas.microsoft.com/office/drawing/2014/main" id="{00000000-0008-0000-0300-0000F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213360</xdr:colOff>
          <xdr:row>72</xdr:row>
          <xdr:rowOff>160020</xdr:rowOff>
        </xdr:from>
        <xdr:to>
          <xdr:col>223</xdr:col>
          <xdr:colOff>213360</xdr:colOff>
          <xdr:row>74</xdr:row>
          <xdr:rowOff>30480</xdr:rowOff>
        </xdr:to>
        <xdr:sp macro="" textlink="">
          <xdr:nvSpPr>
            <xdr:cNvPr id="20731" name="Check Box 2299" hidden="1">
              <a:extLst>
                <a:ext uri="{63B3BB69-23CF-44E3-9099-C40C66FF867C}">
                  <a14:compatExt spid="_x0000_s20731"/>
                </a:ext>
                <a:ext uri="{FF2B5EF4-FFF2-40B4-BE49-F238E27FC236}">
                  <a16:creationId xmlns:a16="http://schemas.microsoft.com/office/drawing/2014/main" id="{00000000-0008-0000-0300-0000F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198120</xdr:colOff>
          <xdr:row>72</xdr:row>
          <xdr:rowOff>160020</xdr:rowOff>
        </xdr:from>
        <xdr:to>
          <xdr:col>229</xdr:col>
          <xdr:colOff>182880</xdr:colOff>
          <xdr:row>74</xdr:row>
          <xdr:rowOff>30480</xdr:rowOff>
        </xdr:to>
        <xdr:sp macro="" textlink="">
          <xdr:nvSpPr>
            <xdr:cNvPr id="20732" name="Check Box 2300" hidden="1">
              <a:extLst>
                <a:ext uri="{63B3BB69-23CF-44E3-9099-C40C66FF867C}">
                  <a14:compatExt spid="_x0000_s20732"/>
                </a:ext>
                <a:ext uri="{FF2B5EF4-FFF2-40B4-BE49-F238E27FC236}">
                  <a16:creationId xmlns:a16="http://schemas.microsoft.com/office/drawing/2014/main" id="{00000000-0008-0000-0300-0000F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198120</xdr:colOff>
          <xdr:row>72</xdr:row>
          <xdr:rowOff>152400</xdr:rowOff>
        </xdr:from>
        <xdr:to>
          <xdr:col>236</xdr:col>
          <xdr:colOff>198120</xdr:colOff>
          <xdr:row>74</xdr:row>
          <xdr:rowOff>30480</xdr:rowOff>
        </xdr:to>
        <xdr:sp macro="" textlink="">
          <xdr:nvSpPr>
            <xdr:cNvPr id="20733" name="Check Box 2301" hidden="1">
              <a:extLst>
                <a:ext uri="{63B3BB69-23CF-44E3-9099-C40C66FF867C}">
                  <a14:compatExt spid="_x0000_s20733"/>
                </a:ext>
                <a:ext uri="{FF2B5EF4-FFF2-40B4-BE49-F238E27FC236}">
                  <a16:creationId xmlns:a16="http://schemas.microsoft.com/office/drawing/2014/main" id="{00000000-0008-0000-0300-0000F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72</xdr:row>
          <xdr:rowOff>160020</xdr:rowOff>
        </xdr:from>
        <xdr:to>
          <xdr:col>243</xdr:col>
          <xdr:colOff>190500</xdr:colOff>
          <xdr:row>74</xdr:row>
          <xdr:rowOff>30480</xdr:rowOff>
        </xdr:to>
        <xdr:sp macro="" textlink="">
          <xdr:nvSpPr>
            <xdr:cNvPr id="20734" name="Check Box 2302" hidden="1">
              <a:extLst>
                <a:ext uri="{63B3BB69-23CF-44E3-9099-C40C66FF867C}">
                  <a14:compatExt spid="_x0000_s20734"/>
                </a:ext>
                <a:ext uri="{FF2B5EF4-FFF2-40B4-BE49-F238E27FC236}">
                  <a16:creationId xmlns:a16="http://schemas.microsoft.com/office/drawing/2014/main" id="{00000000-0008-0000-0300-0000F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257</xdr:col>
          <xdr:colOff>182880</xdr:colOff>
          <xdr:row>2</xdr:row>
          <xdr:rowOff>7620</xdr:rowOff>
        </xdr:from>
        <xdr:to>
          <xdr:col>258</xdr:col>
          <xdr:colOff>190500</xdr:colOff>
          <xdr:row>5</xdr:row>
          <xdr:rowOff>7620</xdr:rowOff>
        </xdr:to>
        <xdr:sp macro="" textlink="">
          <xdr:nvSpPr>
            <xdr:cNvPr id="20735" name="チェック17" hidden="1">
              <a:extLst>
                <a:ext uri="{63B3BB69-23CF-44E3-9099-C40C66FF867C}">
                  <a14:compatExt spid="_x0000_s20735"/>
                </a:ext>
                <a:ext uri="{FF2B5EF4-FFF2-40B4-BE49-F238E27FC236}">
                  <a16:creationId xmlns:a16="http://schemas.microsoft.com/office/drawing/2014/main" id="{00000000-0008-0000-0300-0000F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262</xdr:col>
          <xdr:colOff>190500</xdr:colOff>
          <xdr:row>2</xdr:row>
          <xdr:rowOff>7620</xdr:rowOff>
        </xdr:from>
        <xdr:to>
          <xdr:col>263</xdr:col>
          <xdr:colOff>175260</xdr:colOff>
          <xdr:row>5</xdr:row>
          <xdr:rowOff>7620</xdr:rowOff>
        </xdr:to>
        <xdr:sp macro="" textlink="">
          <xdr:nvSpPr>
            <xdr:cNvPr id="20736" name="チェック18" hidden="1">
              <a:extLst>
                <a:ext uri="{63B3BB69-23CF-44E3-9099-C40C66FF867C}">
                  <a14:compatExt spid="_x0000_s20736"/>
                </a:ext>
                <a:ext uri="{FF2B5EF4-FFF2-40B4-BE49-F238E27FC236}">
                  <a16:creationId xmlns:a16="http://schemas.microsoft.com/office/drawing/2014/main" id="{00000000-0008-0000-0300-00000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xdr:row>
          <xdr:rowOff>22860</xdr:rowOff>
        </xdr:from>
        <xdr:to>
          <xdr:col>268</xdr:col>
          <xdr:colOff>160020</xdr:colOff>
          <xdr:row>5</xdr:row>
          <xdr:rowOff>7620</xdr:rowOff>
        </xdr:to>
        <xdr:sp macro="" textlink="">
          <xdr:nvSpPr>
            <xdr:cNvPr id="20737" name="チェック19" hidden="1">
              <a:extLst>
                <a:ext uri="{63B3BB69-23CF-44E3-9099-C40C66FF867C}">
                  <a14:compatExt spid="_x0000_s20737"/>
                </a:ext>
                <a:ext uri="{FF2B5EF4-FFF2-40B4-BE49-F238E27FC236}">
                  <a16:creationId xmlns:a16="http://schemas.microsoft.com/office/drawing/2014/main" id="{00000000-0008-0000-0300-00000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182880</xdr:colOff>
          <xdr:row>2</xdr:row>
          <xdr:rowOff>22860</xdr:rowOff>
        </xdr:from>
        <xdr:to>
          <xdr:col>273</xdr:col>
          <xdr:colOff>175260</xdr:colOff>
          <xdr:row>5</xdr:row>
          <xdr:rowOff>7620</xdr:rowOff>
        </xdr:to>
        <xdr:sp macro="" textlink="">
          <xdr:nvSpPr>
            <xdr:cNvPr id="20738" name="チェック20" hidden="1">
              <a:extLst>
                <a:ext uri="{63B3BB69-23CF-44E3-9099-C40C66FF867C}">
                  <a14:compatExt spid="_x0000_s20738"/>
                </a:ext>
                <a:ext uri="{FF2B5EF4-FFF2-40B4-BE49-F238E27FC236}">
                  <a16:creationId xmlns:a16="http://schemas.microsoft.com/office/drawing/2014/main" id="{00000000-0008-0000-0300-00000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12</xdr:row>
          <xdr:rowOff>160020</xdr:rowOff>
        </xdr:from>
        <xdr:to>
          <xdr:col>259</xdr:col>
          <xdr:colOff>213360</xdr:colOff>
          <xdr:row>14</xdr:row>
          <xdr:rowOff>30480</xdr:rowOff>
        </xdr:to>
        <xdr:sp macro="" textlink="">
          <xdr:nvSpPr>
            <xdr:cNvPr id="20739" name="チェック21" hidden="1">
              <a:extLst>
                <a:ext uri="{63B3BB69-23CF-44E3-9099-C40C66FF867C}">
                  <a14:compatExt spid="_x0000_s20739"/>
                </a:ext>
                <a:ext uri="{FF2B5EF4-FFF2-40B4-BE49-F238E27FC236}">
                  <a16:creationId xmlns:a16="http://schemas.microsoft.com/office/drawing/2014/main" id="{00000000-0008-0000-0300-00000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14</xdr:row>
          <xdr:rowOff>30480</xdr:rowOff>
        </xdr:from>
        <xdr:to>
          <xdr:col>259</xdr:col>
          <xdr:colOff>198120</xdr:colOff>
          <xdr:row>14</xdr:row>
          <xdr:rowOff>274320</xdr:rowOff>
        </xdr:to>
        <xdr:sp macro="" textlink="">
          <xdr:nvSpPr>
            <xdr:cNvPr id="20740" name="チェック22" hidden="1">
              <a:extLst>
                <a:ext uri="{63B3BB69-23CF-44E3-9099-C40C66FF867C}">
                  <a14:compatExt spid="_x0000_s20740"/>
                </a:ext>
                <a:ext uri="{FF2B5EF4-FFF2-40B4-BE49-F238E27FC236}">
                  <a16:creationId xmlns:a16="http://schemas.microsoft.com/office/drawing/2014/main" id="{00000000-0008-0000-0300-00000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14</xdr:row>
          <xdr:rowOff>365760</xdr:rowOff>
        </xdr:from>
        <xdr:to>
          <xdr:col>259</xdr:col>
          <xdr:colOff>213360</xdr:colOff>
          <xdr:row>16</xdr:row>
          <xdr:rowOff>45720</xdr:rowOff>
        </xdr:to>
        <xdr:sp macro="" textlink="">
          <xdr:nvSpPr>
            <xdr:cNvPr id="20741" name="チェック23" hidden="1">
              <a:extLst>
                <a:ext uri="{63B3BB69-23CF-44E3-9099-C40C66FF867C}">
                  <a14:compatExt spid="_x0000_s20741"/>
                </a:ext>
                <a:ext uri="{FF2B5EF4-FFF2-40B4-BE49-F238E27FC236}">
                  <a16:creationId xmlns:a16="http://schemas.microsoft.com/office/drawing/2014/main" id="{00000000-0008-0000-0300-00000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15</xdr:row>
          <xdr:rowOff>160020</xdr:rowOff>
        </xdr:from>
        <xdr:to>
          <xdr:col>259</xdr:col>
          <xdr:colOff>213360</xdr:colOff>
          <xdr:row>17</xdr:row>
          <xdr:rowOff>30480</xdr:rowOff>
        </xdr:to>
        <xdr:sp macro="" textlink="">
          <xdr:nvSpPr>
            <xdr:cNvPr id="20742" name="チェック24" hidden="1">
              <a:extLst>
                <a:ext uri="{63B3BB69-23CF-44E3-9099-C40C66FF867C}">
                  <a14:compatExt spid="_x0000_s20742"/>
                </a:ext>
                <a:ext uri="{FF2B5EF4-FFF2-40B4-BE49-F238E27FC236}">
                  <a16:creationId xmlns:a16="http://schemas.microsoft.com/office/drawing/2014/main" id="{00000000-0008-0000-0300-00000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16</xdr:row>
          <xdr:rowOff>175260</xdr:rowOff>
        </xdr:from>
        <xdr:to>
          <xdr:col>259</xdr:col>
          <xdr:colOff>198120</xdr:colOff>
          <xdr:row>18</xdr:row>
          <xdr:rowOff>38100</xdr:rowOff>
        </xdr:to>
        <xdr:sp macro="" textlink="">
          <xdr:nvSpPr>
            <xdr:cNvPr id="20743" name="チェック25" hidden="1">
              <a:extLst>
                <a:ext uri="{63B3BB69-23CF-44E3-9099-C40C66FF867C}">
                  <a14:compatExt spid="_x0000_s20743"/>
                </a:ext>
                <a:ext uri="{FF2B5EF4-FFF2-40B4-BE49-F238E27FC236}">
                  <a16:creationId xmlns:a16="http://schemas.microsoft.com/office/drawing/2014/main" id="{00000000-0008-0000-0300-00000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17</xdr:row>
          <xdr:rowOff>175260</xdr:rowOff>
        </xdr:from>
        <xdr:to>
          <xdr:col>259</xdr:col>
          <xdr:colOff>182880</xdr:colOff>
          <xdr:row>19</xdr:row>
          <xdr:rowOff>38100</xdr:rowOff>
        </xdr:to>
        <xdr:sp macro="" textlink="">
          <xdr:nvSpPr>
            <xdr:cNvPr id="20744" name="チェック26" hidden="1">
              <a:extLst>
                <a:ext uri="{63B3BB69-23CF-44E3-9099-C40C66FF867C}">
                  <a14:compatExt spid="_x0000_s20744"/>
                </a:ext>
                <a:ext uri="{FF2B5EF4-FFF2-40B4-BE49-F238E27FC236}">
                  <a16:creationId xmlns:a16="http://schemas.microsoft.com/office/drawing/2014/main" id="{00000000-0008-0000-0300-00000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18</xdr:row>
          <xdr:rowOff>175260</xdr:rowOff>
        </xdr:from>
        <xdr:to>
          <xdr:col>260</xdr:col>
          <xdr:colOff>0</xdr:colOff>
          <xdr:row>20</xdr:row>
          <xdr:rowOff>38100</xdr:rowOff>
        </xdr:to>
        <xdr:sp macro="" textlink="">
          <xdr:nvSpPr>
            <xdr:cNvPr id="20745" name="チェック27" hidden="1">
              <a:extLst>
                <a:ext uri="{63B3BB69-23CF-44E3-9099-C40C66FF867C}">
                  <a14:compatExt spid="_x0000_s20745"/>
                </a:ext>
                <a:ext uri="{FF2B5EF4-FFF2-40B4-BE49-F238E27FC236}">
                  <a16:creationId xmlns:a16="http://schemas.microsoft.com/office/drawing/2014/main" id="{00000000-0008-0000-0300-00000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19</xdr:row>
          <xdr:rowOff>175260</xdr:rowOff>
        </xdr:from>
        <xdr:to>
          <xdr:col>259</xdr:col>
          <xdr:colOff>190500</xdr:colOff>
          <xdr:row>21</xdr:row>
          <xdr:rowOff>38100</xdr:rowOff>
        </xdr:to>
        <xdr:sp macro="" textlink="">
          <xdr:nvSpPr>
            <xdr:cNvPr id="20746" name="チェック28" hidden="1">
              <a:extLst>
                <a:ext uri="{63B3BB69-23CF-44E3-9099-C40C66FF867C}">
                  <a14:compatExt spid="_x0000_s20746"/>
                </a:ext>
                <a:ext uri="{FF2B5EF4-FFF2-40B4-BE49-F238E27FC236}">
                  <a16:creationId xmlns:a16="http://schemas.microsoft.com/office/drawing/2014/main" id="{00000000-0008-0000-0300-00000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20</xdr:row>
          <xdr:rowOff>175260</xdr:rowOff>
        </xdr:from>
        <xdr:to>
          <xdr:col>259</xdr:col>
          <xdr:colOff>213360</xdr:colOff>
          <xdr:row>22</xdr:row>
          <xdr:rowOff>38100</xdr:rowOff>
        </xdr:to>
        <xdr:sp macro="" textlink="">
          <xdr:nvSpPr>
            <xdr:cNvPr id="20747" name="チェック29" hidden="1">
              <a:extLst>
                <a:ext uri="{63B3BB69-23CF-44E3-9099-C40C66FF867C}">
                  <a14:compatExt spid="_x0000_s20747"/>
                </a:ext>
                <a:ext uri="{FF2B5EF4-FFF2-40B4-BE49-F238E27FC236}">
                  <a16:creationId xmlns:a16="http://schemas.microsoft.com/office/drawing/2014/main" id="{00000000-0008-0000-0300-00000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21</xdr:row>
          <xdr:rowOff>160020</xdr:rowOff>
        </xdr:from>
        <xdr:to>
          <xdr:col>259</xdr:col>
          <xdr:colOff>213360</xdr:colOff>
          <xdr:row>23</xdr:row>
          <xdr:rowOff>30480</xdr:rowOff>
        </xdr:to>
        <xdr:sp macro="" textlink="">
          <xdr:nvSpPr>
            <xdr:cNvPr id="20748" name="チェック30" hidden="1">
              <a:extLst>
                <a:ext uri="{63B3BB69-23CF-44E3-9099-C40C66FF867C}">
                  <a14:compatExt spid="_x0000_s20748"/>
                </a:ext>
                <a:ext uri="{FF2B5EF4-FFF2-40B4-BE49-F238E27FC236}">
                  <a16:creationId xmlns:a16="http://schemas.microsoft.com/office/drawing/2014/main" id="{00000000-0008-0000-0300-00000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22</xdr:row>
          <xdr:rowOff>160020</xdr:rowOff>
        </xdr:from>
        <xdr:to>
          <xdr:col>259</xdr:col>
          <xdr:colOff>213360</xdr:colOff>
          <xdr:row>24</xdr:row>
          <xdr:rowOff>30480</xdr:rowOff>
        </xdr:to>
        <xdr:sp macro="" textlink="">
          <xdr:nvSpPr>
            <xdr:cNvPr id="20749" name="チェック31" hidden="1">
              <a:extLst>
                <a:ext uri="{63B3BB69-23CF-44E3-9099-C40C66FF867C}">
                  <a14:compatExt spid="_x0000_s20749"/>
                </a:ext>
                <a:ext uri="{FF2B5EF4-FFF2-40B4-BE49-F238E27FC236}">
                  <a16:creationId xmlns:a16="http://schemas.microsoft.com/office/drawing/2014/main" id="{00000000-0008-0000-0300-00000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23</xdr:row>
          <xdr:rowOff>160020</xdr:rowOff>
        </xdr:from>
        <xdr:to>
          <xdr:col>259</xdr:col>
          <xdr:colOff>213360</xdr:colOff>
          <xdr:row>25</xdr:row>
          <xdr:rowOff>30480</xdr:rowOff>
        </xdr:to>
        <xdr:sp macro="" textlink="">
          <xdr:nvSpPr>
            <xdr:cNvPr id="20750" name="チェック32" hidden="1">
              <a:extLst>
                <a:ext uri="{63B3BB69-23CF-44E3-9099-C40C66FF867C}">
                  <a14:compatExt spid="_x0000_s20750"/>
                </a:ext>
                <a:ext uri="{FF2B5EF4-FFF2-40B4-BE49-F238E27FC236}">
                  <a16:creationId xmlns:a16="http://schemas.microsoft.com/office/drawing/2014/main" id="{00000000-0008-0000-0300-00000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24</xdr:row>
          <xdr:rowOff>160020</xdr:rowOff>
        </xdr:from>
        <xdr:to>
          <xdr:col>259</xdr:col>
          <xdr:colOff>198120</xdr:colOff>
          <xdr:row>26</xdr:row>
          <xdr:rowOff>30480</xdr:rowOff>
        </xdr:to>
        <xdr:sp macro="" textlink="">
          <xdr:nvSpPr>
            <xdr:cNvPr id="20751" name="チェック33" hidden="1">
              <a:extLst>
                <a:ext uri="{63B3BB69-23CF-44E3-9099-C40C66FF867C}">
                  <a14:compatExt spid="_x0000_s20751"/>
                </a:ext>
                <a:ext uri="{FF2B5EF4-FFF2-40B4-BE49-F238E27FC236}">
                  <a16:creationId xmlns:a16="http://schemas.microsoft.com/office/drawing/2014/main" id="{00000000-0008-0000-0300-00000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25</xdr:row>
          <xdr:rowOff>160020</xdr:rowOff>
        </xdr:from>
        <xdr:to>
          <xdr:col>259</xdr:col>
          <xdr:colOff>213360</xdr:colOff>
          <xdr:row>27</xdr:row>
          <xdr:rowOff>30480</xdr:rowOff>
        </xdr:to>
        <xdr:sp macro="" textlink="">
          <xdr:nvSpPr>
            <xdr:cNvPr id="20752" name="チェック34" hidden="1">
              <a:extLst>
                <a:ext uri="{63B3BB69-23CF-44E3-9099-C40C66FF867C}">
                  <a14:compatExt spid="_x0000_s20752"/>
                </a:ext>
                <a:ext uri="{FF2B5EF4-FFF2-40B4-BE49-F238E27FC236}">
                  <a16:creationId xmlns:a16="http://schemas.microsoft.com/office/drawing/2014/main" id="{00000000-0008-0000-0300-00001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12</xdr:row>
          <xdr:rowOff>160020</xdr:rowOff>
        </xdr:from>
        <xdr:to>
          <xdr:col>268</xdr:col>
          <xdr:colOff>190500</xdr:colOff>
          <xdr:row>14</xdr:row>
          <xdr:rowOff>30480</xdr:rowOff>
        </xdr:to>
        <xdr:sp macro="" textlink="">
          <xdr:nvSpPr>
            <xdr:cNvPr id="20753" name="チェック35" hidden="1">
              <a:extLst>
                <a:ext uri="{63B3BB69-23CF-44E3-9099-C40C66FF867C}">
                  <a14:compatExt spid="_x0000_s20753"/>
                </a:ext>
                <a:ext uri="{FF2B5EF4-FFF2-40B4-BE49-F238E27FC236}">
                  <a16:creationId xmlns:a16="http://schemas.microsoft.com/office/drawing/2014/main" id="{00000000-0008-0000-0300-00001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13</xdr:row>
          <xdr:rowOff>182880</xdr:rowOff>
        </xdr:from>
        <xdr:to>
          <xdr:col>268</xdr:col>
          <xdr:colOff>182880</xdr:colOff>
          <xdr:row>14</xdr:row>
          <xdr:rowOff>251460</xdr:rowOff>
        </xdr:to>
        <xdr:sp macro="" textlink="">
          <xdr:nvSpPr>
            <xdr:cNvPr id="20754" name="チェック36" hidden="1">
              <a:extLst>
                <a:ext uri="{63B3BB69-23CF-44E3-9099-C40C66FF867C}">
                  <a14:compatExt spid="_x0000_s20754"/>
                </a:ext>
                <a:ext uri="{FF2B5EF4-FFF2-40B4-BE49-F238E27FC236}">
                  <a16:creationId xmlns:a16="http://schemas.microsoft.com/office/drawing/2014/main" id="{00000000-0008-0000-0300-00001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14</xdr:row>
          <xdr:rowOff>373380</xdr:rowOff>
        </xdr:from>
        <xdr:to>
          <xdr:col>268</xdr:col>
          <xdr:colOff>198120</xdr:colOff>
          <xdr:row>16</xdr:row>
          <xdr:rowOff>45720</xdr:rowOff>
        </xdr:to>
        <xdr:sp macro="" textlink="">
          <xdr:nvSpPr>
            <xdr:cNvPr id="20755" name="チェック37" hidden="1">
              <a:extLst>
                <a:ext uri="{63B3BB69-23CF-44E3-9099-C40C66FF867C}">
                  <a14:compatExt spid="_x0000_s20755"/>
                </a:ext>
                <a:ext uri="{FF2B5EF4-FFF2-40B4-BE49-F238E27FC236}">
                  <a16:creationId xmlns:a16="http://schemas.microsoft.com/office/drawing/2014/main" id="{00000000-0008-0000-0300-00001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15</xdr:row>
          <xdr:rowOff>160020</xdr:rowOff>
        </xdr:from>
        <xdr:to>
          <xdr:col>268</xdr:col>
          <xdr:colOff>182880</xdr:colOff>
          <xdr:row>17</xdr:row>
          <xdr:rowOff>30480</xdr:rowOff>
        </xdr:to>
        <xdr:sp macro="" textlink="">
          <xdr:nvSpPr>
            <xdr:cNvPr id="20756" name="チェック38" hidden="1">
              <a:extLst>
                <a:ext uri="{63B3BB69-23CF-44E3-9099-C40C66FF867C}">
                  <a14:compatExt spid="_x0000_s20756"/>
                </a:ext>
                <a:ext uri="{FF2B5EF4-FFF2-40B4-BE49-F238E27FC236}">
                  <a16:creationId xmlns:a16="http://schemas.microsoft.com/office/drawing/2014/main" id="{00000000-0008-0000-0300-00001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16</xdr:row>
          <xdr:rowOff>160020</xdr:rowOff>
        </xdr:from>
        <xdr:to>
          <xdr:col>268</xdr:col>
          <xdr:colOff>160020</xdr:colOff>
          <xdr:row>18</xdr:row>
          <xdr:rowOff>30480</xdr:rowOff>
        </xdr:to>
        <xdr:sp macro="" textlink="">
          <xdr:nvSpPr>
            <xdr:cNvPr id="20757" name="チェック39" hidden="1">
              <a:extLst>
                <a:ext uri="{63B3BB69-23CF-44E3-9099-C40C66FF867C}">
                  <a14:compatExt spid="_x0000_s20757"/>
                </a:ext>
                <a:ext uri="{FF2B5EF4-FFF2-40B4-BE49-F238E27FC236}">
                  <a16:creationId xmlns:a16="http://schemas.microsoft.com/office/drawing/2014/main" id="{00000000-0008-0000-0300-00001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17</xdr:row>
          <xdr:rowOff>152400</xdr:rowOff>
        </xdr:from>
        <xdr:to>
          <xdr:col>268</xdr:col>
          <xdr:colOff>198120</xdr:colOff>
          <xdr:row>19</xdr:row>
          <xdr:rowOff>30480</xdr:rowOff>
        </xdr:to>
        <xdr:sp macro="" textlink="">
          <xdr:nvSpPr>
            <xdr:cNvPr id="20758" name="チェック40" hidden="1">
              <a:extLst>
                <a:ext uri="{63B3BB69-23CF-44E3-9099-C40C66FF867C}">
                  <a14:compatExt spid="_x0000_s20758"/>
                </a:ext>
                <a:ext uri="{FF2B5EF4-FFF2-40B4-BE49-F238E27FC236}">
                  <a16:creationId xmlns:a16="http://schemas.microsoft.com/office/drawing/2014/main" id="{00000000-0008-0000-0300-00001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18</xdr:row>
          <xdr:rowOff>160020</xdr:rowOff>
        </xdr:from>
        <xdr:to>
          <xdr:col>268</xdr:col>
          <xdr:colOff>182880</xdr:colOff>
          <xdr:row>20</xdr:row>
          <xdr:rowOff>30480</xdr:rowOff>
        </xdr:to>
        <xdr:sp macro="" textlink="">
          <xdr:nvSpPr>
            <xdr:cNvPr id="20759" name="チェック41" hidden="1">
              <a:extLst>
                <a:ext uri="{63B3BB69-23CF-44E3-9099-C40C66FF867C}">
                  <a14:compatExt spid="_x0000_s20759"/>
                </a:ext>
                <a:ext uri="{FF2B5EF4-FFF2-40B4-BE49-F238E27FC236}">
                  <a16:creationId xmlns:a16="http://schemas.microsoft.com/office/drawing/2014/main" id="{00000000-0008-0000-0300-00001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19</xdr:row>
          <xdr:rowOff>160020</xdr:rowOff>
        </xdr:from>
        <xdr:to>
          <xdr:col>268</xdr:col>
          <xdr:colOff>160020</xdr:colOff>
          <xdr:row>21</xdr:row>
          <xdr:rowOff>30480</xdr:rowOff>
        </xdr:to>
        <xdr:sp macro="" textlink="">
          <xdr:nvSpPr>
            <xdr:cNvPr id="20760" name="チェック42" hidden="1">
              <a:extLst>
                <a:ext uri="{63B3BB69-23CF-44E3-9099-C40C66FF867C}">
                  <a14:compatExt spid="_x0000_s20760"/>
                </a:ext>
                <a:ext uri="{FF2B5EF4-FFF2-40B4-BE49-F238E27FC236}">
                  <a16:creationId xmlns:a16="http://schemas.microsoft.com/office/drawing/2014/main" id="{00000000-0008-0000-0300-00001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20</xdr:row>
          <xdr:rowOff>175260</xdr:rowOff>
        </xdr:from>
        <xdr:to>
          <xdr:col>268</xdr:col>
          <xdr:colOff>198120</xdr:colOff>
          <xdr:row>22</xdr:row>
          <xdr:rowOff>38100</xdr:rowOff>
        </xdr:to>
        <xdr:sp macro="" textlink="">
          <xdr:nvSpPr>
            <xdr:cNvPr id="20761" name="チェック43" hidden="1">
              <a:extLst>
                <a:ext uri="{63B3BB69-23CF-44E3-9099-C40C66FF867C}">
                  <a14:compatExt spid="_x0000_s20761"/>
                </a:ext>
                <a:ext uri="{FF2B5EF4-FFF2-40B4-BE49-F238E27FC236}">
                  <a16:creationId xmlns:a16="http://schemas.microsoft.com/office/drawing/2014/main" id="{00000000-0008-0000-0300-00001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21</xdr:row>
          <xdr:rowOff>160020</xdr:rowOff>
        </xdr:from>
        <xdr:to>
          <xdr:col>268</xdr:col>
          <xdr:colOff>198120</xdr:colOff>
          <xdr:row>23</xdr:row>
          <xdr:rowOff>30480</xdr:rowOff>
        </xdr:to>
        <xdr:sp macro="" textlink="">
          <xdr:nvSpPr>
            <xdr:cNvPr id="20762" name="チェック44" hidden="1">
              <a:extLst>
                <a:ext uri="{63B3BB69-23CF-44E3-9099-C40C66FF867C}">
                  <a14:compatExt spid="_x0000_s20762"/>
                </a:ext>
                <a:ext uri="{FF2B5EF4-FFF2-40B4-BE49-F238E27FC236}">
                  <a16:creationId xmlns:a16="http://schemas.microsoft.com/office/drawing/2014/main" id="{00000000-0008-0000-0300-00001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22</xdr:row>
          <xdr:rowOff>160020</xdr:rowOff>
        </xdr:from>
        <xdr:to>
          <xdr:col>268</xdr:col>
          <xdr:colOff>190500</xdr:colOff>
          <xdr:row>24</xdr:row>
          <xdr:rowOff>30480</xdr:rowOff>
        </xdr:to>
        <xdr:sp macro="" textlink="">
          <xdr:nvSpPr>
            <xdr:cNvPr id="20763" name="チェック45" hidden="1">
              <a:extLst>
                <a:ext uri="{63B3BB69-23CF-44E3-9099-C40C66FF867C}">
                  <a14:compatExt spid="_x0000_s20763"/>
                </a:ext>
                <a:ext uri="{FF2B5EF4-FFF2-40B4-BE49-F238E27FC236}">
                  <a16:creationId xmlns:a16="http://schemas.microsoft.com/office/drawing/2014/main" id="{00000000-0008-0000-0300-00001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23</xdr:row>
          <xdr:rowOff>152400</xdr:rowOff>
        </xdr:from>
        <xdr:to>
          <xdr:col>268</xdr:col>
          <xdr:colOff>190500</xdr:colOff>
          <xdr:row>25</xdr:row>
          <xdr:rowOff>30480</xdr:rowOff>
        </xdr:to>
        <xdr:sp macro="" textlink="">
          <xdr:nvSpPr>
            <xdr:cNvPr id="20764" name="チェック46" hidden="1">
              <a:extLst>
                <a:ext uri="{63B3BB69-23CF-44E3-9099-C40C66FF867C}">
                  <a14:compatExt spid="_x0000_s20764"/>
                </a:ext>
                <a:ext uri="{FF2B5EF4-FFF2-40B4-BE49-F238E27FC236}">
                  <a16:creationId xmlns:a16="http://schemas.microsoft.com/office/drawing/2014/main" id="{00000000-0008-0000-0300-00001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24</xdr:row>
          <xdr:rowOff>160020</xdr:rowOff>
        </xdr:from>
        <xdr:to>
          <xdr:col>268</xdr:col>
          <xdr:colOff>190500</xdr:colOff>
          <xdr:row>26</xdr:row>
          <xdr:rowOff>30480</xdr:rowOff>
        </xdr:to>
        <xdr:sp macro="" textlink="">
          <xdr:nvSpPr>
            <xdr:cNvPr id="20765" name="チェック47" hidden="1">
              <a:extLst>
                <a:ext uri="{63B3BB69-23CF-44E3-9099-C40C66FF867C}">
                  <a14:compatExt spid="_x0000_s20765"/>
                </a:ext>
                <a:ext uri="{FF2B5EF4-FFF2-40B4-BE49-F238E27FC236}">
                  <a16:creationId xmlns:a16="http://schemas.microsoft.com/office/drawing/2014/main" id="{00000000-0008-0000-0300-00001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25</xdr:row>
          <xdr:rowOff>160020</xdr:rowOff>
        </xdr:from>
        <xdr:to>
          <xdr:col>268</xdr:col>
          <xdr:colOff>190500</xdr:colOff>
          <xdr:row>27</xdr:row>
          <xdr:rowOff>30480</xdr:rowOff>
        </xdr:to>
        <xdr:sp macro="" textlink="">
          <xdr:nvSpPr>
            <xdr:cNvPr id="20766" name="チェック48" hidden="1">
              <a:extLst>
                <a:ext uri="{63B3BB69-23CF-44E3-9099-C40C66FF867C}">
                  <a14:compatExt spid="_x0000_s20766"/>
                </a:ext>
                <a:ext uri="{FF2B5EF4-FFF2-40B4-BE49-F238E27FC236}">
                  <a16:creationId xmlns:a16="http://schemas.microsoft.com/office/drawing/2014/main" id="{00000000-0008-0000-0300-00001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12</xdr:row>
          <xdr:rowOff>160020</xdr:rowOff>
        </xdr:from>
        <xdr:to>
          <xdr:col>277</xdr:col>
          <xdr:colOff>190500</xdr:colOff>
          <xdr:row>14</xdr:row>
          <xdr:rowOff>30480</xdr:rowOff>
        </xdr:to>
        <xdr:sp macro="" textlink="">
          <xdr:nvSpPr>
            <xdr:cNvPr id="20767" name="チェック49" hidden="1">
              <a:extLst>
                <a:ext uri="{63B3BB69-23CF-44E3-9099-C40C66FF867C}">
                  <a14:compatExt spid="_x0000_s20767"/>
                </a:ext>
                <a:ext uri="{FF2B5EF4-FFF2-40B4-BE49-F238E27FC236}">
                  <a16:creationId xmlns:a16="http://schemas.microsoft.com/office/drawing/2014/main" id="{00000000-0008-0000-0300-00001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13</xdr:row>
          <xdr:rowOff>182880</xdr:rowOff>
        </xdr:from>
        <xdr:to>
          <xdr:col>277</xdr:col>
          <xdr:colOff>152400</xdr:colOff>
          <xdr:row>14</xdr:row>
          <xdr:rowOff>251460</xdr:rowOff>
        </xdr:to>
        <xdr:sp macro="" textlink="">
          <xdr:nvSpPr>
            <xdr:cNvPr id="20768" name="チェック50" hidden="1">
              <a:extLst>
                <a:ext uri="{63B3BB69-23CF-44E3-9099-C40C66FF867C}">
                  <a14:compatExt spid="_x0000_s20768"/>
                </a:ext>
                <a:ext uri="{FF2B5EF4-FFF2-40B4-BE49-F238E27FC236}">
                  <a16:creationId xmlns:a16="http://schemas.microsoft.com/office/drawing/2014/main" id="{00000000-0008-0000-0300-00002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14</xdr:row>
          <xdr:rowOff>373380</xdr:rowOff>
        </xdr:from>
        <xdr:to>
          <xdr:col>277</xdr:col>
          <xdr:colOff>190500</xdr:colOff>
          <xdr:row>16</xdr:row>
          <xdr:rowOff>45720</xdr:rowOff>
        </xdr:to>
        <xdr:sp macro="" textlink="">
          <xdr:nvSpPr>
            <xdr:cNvPr id="20769" name="チェック51" hidden="1">
              <a:extLst>
                <a:ext uri="{63B3BB69-23CF-44E3-9099-C40C66FF867C}">
                  <a14:compatExt spid="_x0000_s20769"/>
                </a:ext>
                <a:ext uri="{FF2B5EF4-FFF2-40B4-BE49-F238E27FC236}">
                  <a16:creationId xmlns:a16="http://schemas.microsoft.com/office/drawing/2014/main" id="{00000000-0008-0000-0300-00002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15</xdr:row>
          <xdr:rowOff>160020</xdr:rowOff>
        </xdr:from>
        <xdr:to>
          <xdr:col>277</xdr:col>
          <xdr:colOff>182880</xdr:colOff>
          <xdr:row>17</xdr:row>
          <xdr:rowOff>30480</xdr:rowOff>
        </xdr:to>
        <xdr:sp macro="" textlink="">
          <xdr:nvSpPr>
            <xdr:cNvPr id="20770" name="チェック52" hidden="1">
              <a:extLst>
                <a:ext uri="{63B3BB69-23CF-44E3-9099-C40C66FF867C}">
                  <a14:compatExt spid="_x0000_s20770"/>
                </a:ext>
                <a:ext uri="{FF2B5EF4-FFF2-40B4-BE49-F238E27FC236}">
                  <a16:creationId xmlns:a16="http://schemas.microsoft.com/office/drawing/2014/main" id="{00000000-0008-0000-0300-00002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16</xdr:row>
          <xdr:rowOff>175260</xdr:rowOff>
        </xdr:from>
        <xdr:to>
          <xdr:col>277</xdr:col>
          <xdr:colOff>198120</xdr:colOff>
          <xdr:row>18</xdr:row>
          <xdr:rowOff>38100</xdr:rowOff>
        </xdr:to>
        <xdr:sp macro="" textlink="">
          <xdr:nvSpPr>
            <xdr:cNvPr id="20771" name="チェック53" hidden="1">
              <a:extLst>
                <a:ext uri="{63B3BB69-23CF-44E3-9099-C40C66FF867C}">
                  <a14:compatExt spid="_x0000_s20771"/>
                </a:ext>
                <a:ext uri="{FF2B5EF4-FFF2-40B4-BE49-F238E27FC236}">
                  <a16:creationId xmlns:a16="http://schemas.microsoft.com/office/drawing/2014/main" id="{00000000-0008-0000-0300-00002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17</xdr:row>
          <xdr:rowOff>152400</xdr:rowOff>
        </xdr:from>
        <xdr:to>
          <xdr:col>277</xdr:col>
          <xdr:colOff>213360</xdr:colOff>
          <xdr:row>19</xdr:row>
          <xdr:rowOff>30480</xdr:rowOff>
        </xdr:to>
        <xdr:sp macro="" textlink="">
          <xdr:nvSpPr>
            <xdr:cNvPr id="20772" name="チェック54" hidden="1">
              <a:extLst>
                <a:ext uri="{63B3BB69-23CF-44E3-9099-C40C66FF867C}">
                  <a14:compatExt spid="_x0000_s20772"/>
                </a:ext>
                <a:ext uri="{FF2B5EF4-FFF2-40B4-BE49-F238E27FC236}">
                  <a16:creationId xmlns:a16="http://schemas.microsoft.com/office/drawing/2014/main" id="{00000000-0008-0000-0300-00002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18</xdr:row>
          <xdr:rowOff>152400</xdr:rowOff>
        </xdr:from>
        <xdr:to>
          <xdr:col>277</xdr:col>
          <xdr:colOff>198120</xdr:colOff>
          <xdr:row>20</xdr:row>
          <xdr:rowOff>30480</xdr:rowOff>
        </xdr:to>
        <xdr:sp macro="" textlink="">
          <xdr:nvSpPr>
            <xdr:cNvPr id="20773" name="チェック55" hidden="1">
              <a:extLst>
                <a:ext uri="{63B3BB69-23CF-44E3-9099-C40C66FF867C}">
                  <a14:compatExt spid="_x0000_s20773"/>
                </a:ext>
                <a:ext uri="{FF2B5EF4-FFF2-40B4-BE49-F238E27FC236}">
                  <a16:creationId xmlns:a16="http://schemas.microsoft.com/office/drawing/2014/main" id="{00000000-0008-0000-0300-00002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19</xdr:row>
          <xdr:rowOff>152400</xdr:rowOff>
        </xdr:from>
        <xdr:to>
          <xdr:col>277</xdr:col>
          <xdr:colOff>190500</xdr:colOff>
          <xdr:row>21</xdr:row>
          <xdr:rowOff>30480</xdr:rowOff>
        </xdr:to>
        <xdr:sp macro="" textlink="">
          <xdr:nvSpPr>
            <xdr:cNvPr id="20774" name="チェック56" hidden="1">
              <a:extLst>
                <a:ext uri="{63B3BB69-23CF-44E3-9099-C40C66FF867C}">
                  <a14:compatExt spid="_x0000_s20774"/>
                </a:ext>
                <a:ext uri="{FF2B5EF4-FFF2-40B4-BE49-F238E27FC236}">
                  <a16:creationId xmlns:a16="http://schemas.microsoft.com/office/drawing/2014/main" id="{00000000-0008-0000-0300-00002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20</xdr:row>
          <xdr:rowOff>152400</xdr:rowOff>
        </xdr:from>
        <xdr:to>
          <xdr:col>278</xdr:col>
          <xdr:colOff>0</xdr:colOff>
          <xdr:row>22</xdr:row>
          <xdr:rowOff>30480</xdr:rowOff>
        </xdr:to>
        <xdr:sp macro="" textlink="">
          <xdr:nvSpPr>
            <xdr:cNvPr id="20775" name="チェック57" hidden="1">
              <a:extLst>
                <a:ext uri="{63B3BB69-23CF-44E3-9099-C40C66FF867C}">
                  <a14:compatExt spid="_x0000_s20775"/>
                </a:ext>
                <a:ext uri="{FF2B5EF4-FFF2-40B4-BE49-F238E27FC236}">
                  <a16:creationId xmlns:a16="http://schemas.microsoft.com/office/drawing/2014/main" id="{00000000-0008-0000-0300-00002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21</xdr:row>
          <xdr:rowOff>152400</xdr:rowOff>
        </xdr:from>
        <xdr:to>
          <xdr:col>277</xdr:col>
          <xdr:colOff>175260</xdr:colOff>
          <xdr:row>23</xdr:row>
          <xdr:rowOff>30480</xdr:rowOff>
        </xdr:to>
        <xdr:sp macro="" textlink="">
          <xdr:nvSpPr>
            <xdr:cNvPr id="20776" name="チェック58" hidden="1">
              <a:extLst>
                <a:ext uri="{63B3BB69-23CF-44E3-9099-C40C66FF867C}">
                  <a14:compatExt spid="_x0000_s20776"/>
                </a:ext>
                <a:ext uri="{FF2B5EF4-FFF2-40B4-BE49-F238E27FC236}">
                  <a16:creationId xmlns:a16="http://schemas.microsoft.com/office/drawing/2014/main" id="{00000000-0008-0000-0300-00002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22</xdr:row>
          <xdr:rowOff>182880</xdr:rowOff>
        </xdr:from>
        <xdr:to>
          <xdr:col>277</xdr:col>
          <xdr:colOff>190500</xdr:colOff>
          <xdr:row>24</xdr:row>
          <xdr:rowOff>60960</xdr:rowOff>
        </xdr:to>
        <xdr:sp macro="" textlink="">
          <xdr:nvSpPr>
            <xdr:cNvPr id="20777" name="チェック59" hidden="1">
              <a:extLst>
                <a:ext uri="{63B3BB69-23CF-44E3-9099-C40C66FF867C}">
                  <a14:compatExt spid="_x0000_s20777"/>
                </a:ext>
                <a:ext uri="{FF2B5EF4-FFF2-40B4-BE49-F238E27FC236}">
                  <a16:creationId xmlns:a16="http://schemas.microsoft.com/office/drawing/2014/main" id="{00000000-0008-0000-0300-00002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23</xdr:row>
          <xdr:rowOff>160020</xdr:rowOff>
        </xdr:from>
        <xdr:to>
          <xdr:col>277</xdr:col>
          <xdr:colOff>198120</xdr:colOff>
          <xdr:row>25</xdr:row>
          <xdr:rowOff>30480</xdr:rowOff>
        </xdr:to>
        <xdr:sp macro="" textlink="">
          <xdr:nvSpPr>
            <xdr:cNvPr id="20778" name="チェック60" hidden="1">
              <a:extLst>
                <a:ext uri="{63B3BB69-23CF-44E3-9099-C40C66FF867C}">
                  <a14:compatExt spid="_x0000_s20778"/>
                </a:ext>
                <a:ext uri="{FF2B5EF4-FFF2-40B4-BE49-F238E27FC236}">
                  <a16:creationId xmlns:a16="http://schemas.microsoft.com/office/drawing/2014/main" id="{00000000-0008-0000-0300-00002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24</xdr:row>
          <xdr:rowOff>160020</xdr:rowOff>
        </xdr:from>
        <xdr:to>
          <xdr:col>277</xdr:col>
          <xdr:colOff>190500</xdr:colOff>
          <xdr:row>26</xdr:row>
          <xdr:rowOff>30480</xdr:rowOff>
        </xdr:to>
        <xdr:sp macro="" textlink="">
          <xdr:nvSpPr>
            <xdr:cNvPr id="20779" name="チェック61" hidden="1">
              <a:extLst>
                <a:ext uri="{63B3BB69-23CF-44E3-9099-C40C66FF867C}">
                  <a14:compatExt spid="_x0000_s20779"/>
                </a:ext>
                <a:ext uri="{FF2B5EF4-FFF2-40B4-BE49-F238E27FC236}">
                  <a16:creationId xmlns:a16="http://schemas.microsoft.com/office/drawing/2014/main" id="{00000000-0008-0000-0300-00002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25</xdr:row>
          <xdr:rowOff>152400</xdr:rowOff>
        </xdr:from>
        <xdr:to>
          <xdr:col>277</xdr:col>
          <xdr:colOff>182880</xdr:colOff>
          <xdr:row>27</xdr:row>
          <xdr:rowOff>30480</xdr:rowOff>
        </xdr:to>
        <xdr:sp macro="" textlink="">
          <xdr:nvSpPr>
            <xdr:cNvPr id="20780" name="チェック62" hidden="1">
              <a:extLst>
                <a:ext uri="{63B3BB69-23CF-44E3-9099-C40C66FF867C}">
                  <a14:compatExt spid="_x0000_s20780"/>
                </a:ext>
                <a:ext uri="{FF2B5EF4-FFF2-40B4-BE49-F238E27FC236}">
                  <a16:creationId xmlns:a16="http://schemas.microsoft.com/office/drawing/2014/main" id="{00000000-0008-0000-0300-00002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198120</xdr:colOff>
          <xdr:row>39</xdr:row>
          <xdr:rowOff>160020</xdr:rowOff>
        </xdr:from>
        <xdr:to>
          <xdr:col>267</xdr:col>
          <xdr:colOff>190500</xdr:colOff>
          <xdr:row>41</xdr:row>
          <xdr:rowOff>30480</xdr:rowOff>
        </xdr:to>
        <xdr:sp macro="" textlink="">
          <xdr:nvSpPr>
            <xdr:cNvPr id="20781" name="チェック63" hidden="1">
              <a:extLst>
                <a:ext uri="{63B3BB69-23CF-44E3-9099-C40C66FF867C}">
                  <a14:compatExt spid="_x0000_s20781"/>
                </a:ext>
                <a:ext uri="{FF2B5EF4-FFF2-40B4-BE49-F238E27FC236}">
                  <a16:creationId xmlns:a16="http://schemas.microsoft.com/office/drawing/2014/main" id="{00000000-0008-0000-0300-00002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182880</xdr:colOff>
          <xdr:row>39</xdr:row>
          <xdr:rowOff>160020</xdr:rowOff>
        </xdr:from>
        <xdr:to>
          <xdr:col>270</xdr:col>
          <xdr:colOff>182880</xdr:colOff>
          <xdr:row>41</xdr:row>
          <xdr:rowOff>30480</xdr:rowOff>
        </xdr:to>
        <xdr:sp macro="" textlink="">
          <xdr:nvSpPr>
            <xdr:cNvPr id="20782" name="チェック64" hidden="1">
              <a:extLst>
                <a:ext uri="{63B3BB69-23CF-44E3-9099-C40C66FF867C}">
                  <a14:compatExt spid="_x0000_s20782"/>
                </a:ext>
                <a:ext uri="{FF2B5EF4-FFF2-40B4-BE49-F238E27FC236}">
                  <a16:creationId xmlns:a16="http://schemas.microsoft.com/office/drawing/2014/main" id="{00000000-0008-0000-0300-00002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39</xdr:row>
          <xdr:rowOff>160020</xdr:rowOff>
        </xdr:from>
        <xdr:to>
          <xdr:col>273</xdr:col>
          <xdr:colOff>198120</xdr:colOff>
          <xdr:row>41</xdr:row>
          <xdr:rowOff>38100</xdr:rowOff>
        </xdr:to>
        <xdr:sp macro="" textlink="">
          <xdr:nvSpPr>
            <xdr:cNvPr id="20783" name="チェック65" hidden="1">
              <a:extLst>
                <a:ext uri="{63B3BB69-23CF-44E3-9099-C40C66FF867C}">
                  <a14:compatExt spid="_x0000_s20783"/>
                </a:ext>
                <a:ext uri="{FF2B5EF4-FFF2-40B4-BE49-F238E27FC236}">
                  <a16:creationId xmlns:a16="http://schemas.microsoft.com/office/drawing/2014/main" id="{00000000-0008-0000-0300-00002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182880</xdr:colOff>
          <xdr:row>40</xdr:row>
          <xdr:rowOff>160020</xdr:rowOff>
        </xdr:from>
        <xdr:to>
          <xdr:col>270</xdr:col>
          <xdr:colOff>175260</xdr:colOff>
          <xdr:row>42</xdr:row>
          <xdr:rowOff>30480</xdr:rowOff>
        </xdr:to>
        <xdr:sp macro="" textlink="">
          <xdr:nvSpPr>
            <xdr:cNvPr id="20784" name="チェック66" hidden="1">
              <a:extLst>
                <a:ext uri="{63B3BB69-23CF-44E3-9099-C40C66FF867C}">
                  <a14:compatExt spid="_x0000_s20784"/>
                </a:ext>
                <a:ext uri="{FF2B5EF4-FFF2-40B4-BE49-F238E27FC236}">
                  <a16:creationId xmlns:a16="http://schemas.microsoft.com/office/drawing/2014/main" id="{00000000-0008-0000-0300-00003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40</xdr:row>
          <xdr:rowOff>152400</xdr:rowOff>
        </xdr:from>
        <xdr:to>
          <xdr:col>273</xdr:col>
          <xdr:colOff>175260</xdr:colOff>
          <xdr:row>42</xdr:row>
          <xdr:rowOff>30480</xdr:rowOff>
        </xdr:to>
        <xdr:sp macro="" textlink="">
          <xdr:nvSpPr>
            <xdr:cNvPr id="20785" name="チェック67" hidden="1">
              <a:extLst>
                <a:ext uri="{63B3BB69-23CF-44E3-9099-C40C66FF867C}">
                  <a14:compatExt spid="_x0000_s20785"/>
                </a:ext>
                <a:ext uri="{FF2B5EF4-FFF2-40B4-BE49-F238E27FC236}">
                  <a16:creationId xmlns:a16="http://schemas.microsoft.com/office/drawing/2014/main" id="{00000000-0008-0000-0300-00003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41</xdr:row>
          <xdr:rowOff>160020</xdr:rowOff>
        </xdr:from>
        <xdr:to>
          <xdr:col>259</xdr:col>
          <xdr:colOff>213360</xdr:colOff>
          <xdr:row>43</xdr:row>
          <xdr:rowOff>30480</xdr:rowOff>
        </xdr:to>
        <xdr:sp macro="" textlink="">
          <xdr:nvSpPr>
            <xdr:cNvPr id="20786" name="チェック68" hidden="1">
              <a:extLst>
                <a:ext uri="{63B3BB69-23CF-44E3-9099-C40C66FF867C}">
                  <a14:compatExt spid="_x0000_s20786"/>
                </a:ext>
                <a:ext uri="{FF2B5EF4-FFF2-40B4-BE49-F238E27FC236}">
                  <a16:creationId xmlns:a16="http://schemas.microsoft.com/office/drawing/2014/main" id="{00000000-0008-0000-0300-00003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41</xdr:row>
          <xdr:rowOff>160020</xdr:rowOff>
        </xdr:from>
        <xdr:to>
          <xdr:col>267</xdr:col>
          <xdr:colOff>175260</xdr:colOff>
          <xdr:row>43</xdr:row>
          <xdr:rowOff>30480</xdr:rowOff>
        </xdr:to>
        <xdr:sp macro="" textlink="">
          <xdr:nvSpPr>
            <xdr:cNvPr id="20787" name="チェック69" hidden="1">
              <a:extLst>
                <a:ext uri="{63B3BB69-23CF-44E3-9099-C40C66FF867C}">
                  <a14:compatExt spid="_x0000_s20787"/>
                </a:ext>
                <a:ext uri="{FF2B5EF4-FFF2-40B4-BE49-F238E27FC236}">
                  <a16:creationId xmlns:a16="http://schemas.microsoft.com/office/drawing/2014/main" id="{00000000-0008-0000-0300-00003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198120</xdr:colOff>
          <xdr:row>41</xdr:row>
          <xdr:rowOff>160020</xdr:rowOff>
        </xdr:from>
        <xdr:to>
          <xdr:col>274</xdr:col>
          <xdr:colOff>190500</xdr:colOff>
          <xdr:row>43</xdr:row>
          <xdr:rowOff>30480</xdr:rowOff>
        </xdr:to>
        <xdr:sp macro="" textlink="">
          <xdr:nvSpPr>
            <xdr:cNvPr id="20788" name="チェック70" hidden="1">
              <a:extLst>
                <a:ext uri="{63B3BB69-23CF-44E3-9099-C40C66FF867C}">
                  <a14:compatExt spid="_x0000_s20788"/>
                </a:ext>
                <a:ext uri="{FF2B5EF4-FFF2-40B4-BE49-F238E27FC236}">
                  <a16:creationId xmlns:a16="http://schemas.microsoft.com/office/drawing/2014/main" id="{00000000-0008-0000-0300-00003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42</xdr:row>
          <xdr:rowOff>160020</xdr:rowOff>
        </xdr:from>
        <xdr:to>
          <xdr:col>259</xdr:col>
          <xdr:colOff>190500</xdr:colOff>
          <xdr:row>44</xdr:row>
          <xdr:rowOff>30480</xdr:rowOff>
        </xdr:to>
        <xdr:sp macro="" textlink="">
          <xdr:nvSpPr>
            <xdr:cNvPr id="20789" name="チェック71" hidden="1">
              <a:extLst>
                <a:ext uri="{63B3BB69-23CF-44E3-9099-C40C66FF867C}">
                  <a14:compatExt spid="_x0000_s20789"/>
                </a:ext>
                <a:ext uri="{FF2B5EF4-FFF2-40B4-BE49-F238E27FC236}">
                  <a16:creationId xmlns:a16="http://schemas.microsoft.com/office/drawing/2014/main" id="{00000000-0008-0000-0300-00003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198120</xdr:colOff>
          <xdr:row>42</xdr:row>
          <xdr:rowOff>175260</xdr:rowOff>
        </xdr:from>
        <xdr:to>
          <xdr:col>269</xdr:col>
          <xdr:colOff>198120</xdr:colOff>
          <xdr:row>44</xdr:row>
          <xdr:rowOff>38100</xdr:rowOff>
        </xdr:to>
        <xdr:sp macro="" textlink="">
          <xdr:nvSpPr>
            <xdr:cNvPr id="20790" name="チェック72" hidden="1">
              <a:extLst>
                <a:ext uri="{63B3BB69-23CF-44E3-9099-C40C66FF867C}">
                  <a14:compatExt spid="_x0000_s20790"/>
                </a:ext>
                <a:ext uri="{FF2B5EF4-FFF2-40B4-BE49-F238E27FC236}">
                  <a16:creationId xmlns:a16="http://schemas.microsoft.com/office/drawing/2014/main" id="{00000000-0008-0000-0300-00003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43</xdr:row>
          <xdr:rowOff>175260</xdr:rowOff>
        </xdr:from>
        <xdr:to>
          <xdr:col>259</xdr:col>
          <xdr:colOff>213360</xdr:colOff>
          <xdr:row>45</xdr:row>
          <xdr:rowOff>38100</xdr:rowOff>
        </xdr:to>
        <xdr:sp macro="" textlink="">
          <xdr:nvSpPr>
            <xdr:cNvPr id="20791" name="チェック73" hidden="1">
              <a:extLst>
                <a:ext uri="{63B3BB69-23CF-44E3-9099-C40C66FF867C}">
                  <a14:compatExt spid="_x0000_s20791"/>
                </a:ext>
                <a:ext uri="{FF2B5EF4-FFF2-40B4-BE49-F238E27FC236}">
                  <a16:creationId xmlns:a16="http://schemas.microsoft.com/office/drawing/2014/main" id="{00000000-0008-0000-0300-00003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43</xdr:row>
          <xdr:rowOff>160020</xdr:rowOff>
        </xdr:from>
        <xdr:to>
          <xdr:col>265</xdr:col>
          <xdr:colOff>198120</xdr:colOff>
          <xdr:row>45</xdr:row>
          <xdr:rowOff>30480</xdr:rowOff>
        </xdr:to>
        <xdr:sp macro="" textlink="">
          <xdr:nvSpPr>
            <xdr:cNvPr id="20792" name="チェック74" hidden="1">
              <a:extLst>
                <a:ext uri="{63B3BB69-23CF-44E3-9099-C40C66FF867C}">
                  <a14:compatExt spid="_x0000_s20792"/>
                </a:ext>
                <a:ext uri="{FF2B5EF4-FFF2-40B4-BE49-F238E27FC236}">
                  <a16:creationId xmlns:a16="http://schemas.microsoft.com/office/drawing/2014/main" id="{00000000-0008-0000-0300-00003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43</xdr:row>
          <xdr:rowOff>152400</xdr:rowOff>
        </xdr:from>
        <xdr:to>
          <xdr:col>273</xdr:col>
          <xdr:colOff>22860</xdr:colOff>
          <xdr:row>45</xdr:row>
          <xdr:rowOff>30480</xdr:rowOff>
        </xdr:to>
        <xdr:sp macro="" textlink="">
          <xdr:nvSpPr>
            <xdr:cNvPr id="20793" name="チェック75" hidden="1">
              <a:extLst>
                <a:ext uri="{63B3BB69-23CF-44E3-9099-C40C66FF867C}">
                  <a14:compatExt spid="_x0000_s20793"/>
                </a:ext>
                <a:ext uri="{FF2B5EF4-FFF2-40B4-BE49-F238E27FC236}">
                  <a16:creationId xmlns:a16="http://schemas.microsoft.com/office/drawing/2014/main" id="{00000000-0008-0000-0300-00003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44</xdr:row>
          <xdr:rowOff>160020</xdr:rowOff>
        </xdr:from>
        <xdr:to>
          <xdr:col>259</xdr:col>
          <xdr:colOff>198120</xdr:colOff>
          <xdr:row>46</xdr:row>
          <xdr:rowOff>30480</xdr:rowOff>
        </xdr:to>
        <xdr:sp macro="" textlink="">
          <xdr:nvSpPr>
            <xdr:cNvPr id="20794" name="チェック76" hidden="1">
              <a:extLst>
                <a:ext uri="{63B3BB69-23CF-44E3-9099-C40C66FF867C}">
                  <a14:compatExt spid="_x0000_s20794"/>
                </a:ext>
                <a:ext uri="{FF2B5EF4-FFF2-40B4-BE49-F238E27FC236}">
                  <a16:creationId xmlns:a16="http://schemas.microsoft.com/office/drawing/2014/main" id="{00000000-0008-0000-0300-00003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44</xdr:row>
          <xdr:rowOff>160020</xdr:rowOff>
        </xdr:from>
        <xdr:to>
          <xdr:col>265</xdr:col>
          <xdr:colOff>182880</xdr:colOff>
          <xdr:row>46</xdr:row>
          <xdr:rowOff>30480</xdr:rowOff>
        </xdr:to>
        <xdr:sp macro="" textlink="">
          <xdr:nvSpPr>
            <xdr:cNvPr id="20795" name="チェック77" hidden="1">
              <a:extLst>
                <a:ext uri="{63B3BB69-23CF-44E3-9099-C40C66FF867C}">
                  <a14:compatExt spid="_x0000_s20795"/>
                </a:ext>
                <a:ext uri="{FF2B5EF4-FFF2-40B4-BE49-F238E27FC236}">
                  <a16:creationId xmlns:a16="http://schemas.microsoft.com/office/drawing/2014/main" id="{00000000-0008-0000-0300-00003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44</xdr:row>
          <xdr:rowOff>160020</xdr:rowOff>
        </xdr:from>
        <xdr:to>
          <xdr:col>272</xdr:col>
          <xdr:colOff>182880</xdr:colOff>
          <xdr:row>46</xdr:row>
          <xdr:rowOff>30480</xdr:rowOff>
        </xdr:to>
        <xdr:sp macro="" textlink="">
          <xdr:nvSpPr>
            <xdr:cNvPr id="20796" name="チェック78" hidden="1">
              <a:extLst>
                <a:ext uri="{63B3BB69-23CF-44E3-9099-C40C66FF867C}">
                  <a14:compatExt spid="_x0000_s20796"/>
                </a:ext>
                <a:ext uri="{FF2B5EF4-FFF2-40B4-BE49-F238E27FC236}">
                  <a16:creationId xmlns:a16="http://schemas.microsoft.com/office/drawing/2014/main" id="{00000000-0008-0000-0300-00003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45</xdr:row>
          <xdr:rowOff>152400</xdr:rowOff>
        </xdr:from>
        <xdr:to>
          <xdr:col>259</xdr:col>
          <xdr:colOff>198120</xdr:colOff>
          <xdr:row>47</xdr:row>
          <xdr:rowOff>30480</xdr:rowOff>
        </xdr:to>
        <xdr:sp macro="" textlink="">
          <xdr:nvSpPr>
            <xdr:cNvPr id="20797" name="チェック79" hidden="1">
              <a:extLst>
                <a:ext uri="{63B3BB69-23CF-44E3-9099-C40C66FF867C}">
                  <a14:compatExt spid="_x0000_s20797"/>
                </a:ext>
                <a:ext uri="{FF2B5EF4-FFF2-40B4-BE49-F238E27FC236}">
                  <a16:creationId xmlns:a16="http://schemas.microsoft.com/office/drawing/2014/main" id="{00000000-0008-0000-0300-00003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45</xdr:row>
          <xdr:rowOff>144780</xdr:rowOff>
        </xdr:from>
        <xdr:to>
          <xdr:col>265</xdr:col>
          <xdr:colOff>175260</xdr:colOff>
          <xdr:row>47</xdr:row>
          <xdr:rowOff>60960</xdr:rowOff>
        </xdr:to>
        <xdr:sp macro="" textlink="">
          <xdr:nvSpPr>
            <xdr:cNvPr id="20798" name="チェック80" hidden="1">
              <a:extLst>
                <a:ext uri="{63B3BB69-23CF-44E3-9099-C40C66FF867C}">
                  <a14:compatExt spid="_x0000_s20798"/>
                </a:ext>
                <a:ext uri="{FF2B5EF4-FFF2-40B4-BE49-F238E27FC236}">
                  <a16:creationId xmlns:a16="http://schemas.microsoft.com/office/drawing/2014/main" id="{00000000-0008-0000-0300-00003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45</xdr:row>
          <xdr:rowOff>152400</xdr:rowOff>
        </xdr:from>
        <xdr:to>
          <xdr:col>272</xdr:col>
          <xdr:colOff>190500</xdr:colOff>
          <xdr:row>47</xdr:row>
          <xdr:rowOff>30480</xdr:rowOff>
        </xdr:to>
        <xdr:sp macro="" textlink="">
          <xdr:nvSpPr>
            <xdr:cNvPr id="20799" name="チェック81" hidden="1">
              <a:extLst>
                <a:ext uri="{63B3BB69-23CF-44E3-9099-C40C66FF867C}">
                  <a14:compatExt spid="_x0000_s20799"/>
                </a:ext>
                <a:ext uri="{FF2B5EF4-FFF2-40B4-BE49-F238E27FC236}">
                  <a16:creationId xmlns:a16="http://schemas.microsoft.com/office/drawing/2014/main" id="{00000000-0008-0000-0300-00003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46</xdr:row>
          <xdr:rowOff>160020</xdr:rowOff>
        </xdr:from>
        <xdr:to>
          <xdr:col>259</xdr:col>
          <xdr:colOff>213360</xdr:colOff>
          <xdr:row>48</xdr:row>
          <xdr:rowOff>30480</xdr:rowOff>
        </xdr:to>
        <xdr:sp macro="" textlink="">
          <xdr:nvSpPr>
            <xdr:cNvPr id="20800" name="チェック82" hidden="1">
              <a:extLst>
                <a:ext uri="{63B3BB69-23CF-44E3-9099-C40C66FF867C}">
                  <a14:compatExt spid="_x0000_s20800"/>
                </a:ext>
                <a:ext uri="{FF2B5EF4-FFF2-40B4-BE49-F238E27FC236}">
                  <a16:creationId xmlns:a16="http://schemas.microsoft.com/office/drawing/2014/main" id="{00000000-0008-0000-0300-00004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46</xdr:row>
          <xdr:rowOff>160020</xdr:rowOff>
        </xdr:from>
        <xdr:to>
          <xdr:col>265</xdr:col>
          <xdr:colOff>182880</xdr:colOff>
          <xdr:row>48</xdr:row>
          <xdr:rowOff>30480</xdr:rowOff>
        </xdr:to>
        <xdr:sp macro="" textlink="">
          <xdr:nvSpPr>
            <xdr:cNvPr id="20801" name="チェック83" hidden="1">
              <a:extLst>
                <a:ext uri="{63B3BB69-23CF-44E3-9099-C40C66FF867C}">
                  <a14:compatExt spid="_x0000_s20801"/>
                </a:ext>
                <a:ext uri="{FF2B5EF4-FFF2-40B4-BE49-F238E27FC236}">
                  <a16:creationId xmlns:a16="http://schemas.microsoft.com/office/drawing/2014/main" id="{00000000-0008-0000-0300-00004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46</xdr:row>
          <xdr:rowOff>152400</xdr:rowOff>
        </xdr:from>
        <xdr:to>
          <xdr:col>272</xdr:col>
          <xdr:colOff>198120</xdr:colOff>
          <xdr:row>48</xdr:row>
          <xdr:rowOff>30480</xdr:rowOff>
        </xdr:to>
        <xdr:sp macro="" textlink="">
          <xdr:nvSpPr>
            <xdr:cNvPr id="20802" name="チェック84" hidden="1">
              <a:extLst>
                <a:ext uri="{63B3BB69-23CF-44E3-9099-C40C66FF867C}">
                  <a14:compatExt spid="_x0000_s20802"/>
                </a:ext>
                <a:ext uri="{FF2B5EF4-FFF2-40B4-BE49-F238E27FC236}">
                  <a16:creationId xmlns:a16="http://schemas.microsoft.com/office/drawing/2014/main" id="{00000000-0008-0000-0300-00004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46</xdr:row>
          <xdr:rowOff>160020</xdr:rowOff>
        </xdr:from>
        <xdr:to>
          <xdr:col>279</xdr:col>
          <xdr:colOff>190500</xdr:colOff>
          <xdr:row>48</xdr:row>
          <xdr:rowOff>30480</xdr:rowOff>
        </xdr:to>
        <xdr:sp macro="" textlink="">
          <xdr:nvSpPr>
            <xdr:cNvPr id="20803" name="チェック85" hidden="1">
              <a:extLst>
                <a:ext uri="{63B3BB69-23CF-44E3-9099-C40C66FF867C}">
                  <a14:compatExt spid="_x0000_s20803"/>
                </a:ext>
                <a:ext uri="{FF2B5EF4-FFF2-40B4-BE49-F238E27FC236}">
                  <a16:creationId xmlns:a16="http://schemas.microsoft.com/office/drawing/2014/main" id="{00000000-0008-0000-0300-00004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198120</xdr:colOff>
          <xdr:row>52</xdr:row>
          <xdr:rowOff>160020</xdr:rowOff>
        </xdr:from>
        <xdr:to>
          <xdr:col>267</xdr:col>
          <xdr:colOff>190500</xdr:colOff>
          <xdr:row>54</xdr:row>
          <xdr:rowOff>30480</xdr:rowOff>
        </xdr:to>
        <xdr:sp macro="" textlink="">
          <xdr:nvSpPr>
            <xdr:cNvPr id="20804" name="Check Box 2372" hidden="1">
              <a:extLst>
                <a:ext uri="{63B3BB69-23CF-44E3-9099-C40C66FF867C}">
                  <a14:compatExt spid="_x0000_s20804"/>
                </a:ext>
                <a:ext uri="{FF2B5EF4-FFF2-40B4-BE49-F238E27FC236}">
                  <a16:creationId xmlns:a16="http://schemas.microsoft.com/office/drawing/2014/main" id="{00000000-0008-0000-0300-00004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182880</xdr:colOff>
          <xdr:row>52</xdr:row>
          <xdr:rowOff>160020</xdr:rowOff>
        </xdr:from>
        <xdr:to>
          <xdr:col>270</xdr:col>
          <xdr:colOff>182880</xdr:colOff>
          <xdr:row>54</xdr:row>
          <xdr:rowOff>30480</xdr:rowOff>
        </xdr:to>
        <xdr:sp macro="" textlink="">
          <xdr:nvSpPr>
            <xdr:cNvPr id="20805" name="Check Box 2373" hidden="1">
              <a:extLst>
                <a:ext uri="{63B3BB69-23CF-44E3-9099-C40C66FF867C}">
                  <a14:compatExt spid="_x0000_s20805"/>
                </a:ext>
                <a:ext uri="{FF2B5EF4-FFF2-40B4-BE49-F238E27FC236}">
                  <a16:creationId xmlns:a16="http://schemas.microsoft.com/office/drawing/2014/main" id="{00000000-0008-0000-0300-00004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52</xdr:row>
          <xdr:rowOff>160020</xdr:rowOff>
        </xdr:from>
        <xdr:to>
          <xdr:col>273</xdr:col>
          <xdr:colOff>198120</xdr:colOff>
          <xdr:row>54</xdr:row>
          <xdr:rowOff>38100</xdr:rowOff>
        </xdr:to>
        <xdr:sp macro="" textlink="">
          <xdr:nvSpPr>
            <xdr:cNvPr id="20806" name="Check Box 2374" hidden="1">
              <a:extLst>
                <a:ext uri="{63B3BB69-23CF-44E3-9099-C40C66FF867C}">
                  <a14:compatExt spid="_x0000_s20806"/>
                </a:ext>
                <a:ext uri="{FF2B5EF4-FFF2-40B4-BE49-F238E27FC236}">
                  <a16:creationId xmlns:a16="http://schemas.microsoft.com/office/drawing/2014/main" id="{00000000-0008-0000-0300-00004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182880</xdr:colOff>
          <xdr:row>53</xdr:row>
          <xdr:rowOff>160020</xdr:rowOff>
        </xdr:from>
        <xdr:to>
          <xdr:col>270</xdr:col>
          <xdr:colOff>175260</xdr:colOff>
          <xdr:row>55</xdr:row>
          <xdr:rowOff>30480</xdr:rowOff>
        </xdr:to>
        <xdr:sp macro="" textlink="">
          <xdr:nvSpPr>
            <xdr:cNvPr id="20807" name="Check Box 2375" hidden="1">
              <a:extLst>
                <a:ext uri="{63B3BB69-23CF-44E3-9099-C40C66FF867C}">
                  <a14:compatExt spid="_x0000_s20807"/>
                </a:ext>
                <a:ext uri="{FF2B5EF4-FFF2-40B4-BE49-F238E27FC236}">
                  <a16:creationId xmlns:a16="http://schemas.microsoft.com/office/drawing/2014/main" id="{00000000-0008-0000-0300-00004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53</xdr:row>
          <xdr:rowOff>152400</xdr:rowOff>
        </xdr:from>
        <xdr:to>
          <xdr:col>273</xdr:col>
          <xdr:colOff>175260</xdr:colOff>
          <xdr:row>55</xdr:row>
          <xdr:rowOff>30480</xdr:rowOff>
        </xdr:to>
        <xdr:sp macro="" textlink="">
          <xdr:nvSpPr>
            <xdr:cNvPr id="20808" name="Check Box 2376" hidden="1">
              <a:extLst>
                <a:ext uri="{63B3BB69-23CF-44E3-9099-C40C66FF867C}">
                  <a14:compatExt spid="_x0000_s20808"/>
                </a:ext>
                <a:ext uri="{FF2B5EF4-FFF2-40B4-BE49-F238E27FC236}">
                  <a16:creationId xmlns:a16="http://schemas.microsoft.com/office/drawing/2014/main" id="{00000000-0008-0000-0300-00004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54</xdr:row>
          <xdr:rowOff>160020</xdr:rowOff>
        </xdr:from>
        <xdr:to>
          <xdr:col>259</xdr:col>
          <xdr:colOff>213360</xdr:colOff>
          <xdr:row>56</xdr:row>
          <xdr:rowOff>30480</xdr:rowOff>
        </xdr:to>
        <xdr:sp macro="" textlink="">
          <xdr:nvSpPr>
            <xdr:cNvPr id="20809" name="Check Box 2377" hidden="1">
              <a:extLst>
                <a:ext uri="{63B3BB69-23CF-44E3-9099-C40C66FF867C}">
                  <a14:compatExt spid="_x0000_s20809"/>
                </a:ext>
                <a:ext uri="{FF2B5EF4-FFF2-40B4-BE49-F238E27FC236}">
                  <a16:creationId xmlns:a16="http://schemas.microsoft.com/office/drawing/2014/main" id="{00000000-0008-0000-0300-00004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54</xdr:row>
          <xdr:rowOff>160020</xdr:rowOff>
        </xdr:from>
        <xdr:to>
          <xdr:col>267</xdr:col>
          <xdr:colOff>175260</xdr:colOff>
          <xdr:row>56</xdr:row>
          <xdr:rowOff>30480</xdr:rowOff>
        </xdr:to>
        <xdr:sp macro="" textlink="">
          <xdr:nvSpPr>
            <xdr:cNvPr id="20810" name="Check Box 2378" hidden="1">
              <a:extLst>
                <a:ext uri="{63B3BB69-23CF-44E3-9099-C40C66FF867C}">
                  <a14:compatExt spid="_x0000_s20810"/>
                </a:ext>
                <a:ext uri="{FF2B5EF4-FFF2-40B4-BE49-F238E27FC236}">
                  <a16:creationId xmlns:a16="http://schemas.microsoft.com/office/drawing/2014/main" id="{00000000-0008-0000-0300-00004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198120</xdr:colOff>
          <xdr:row>54</xdr:row>
          <xdr:rowOff>160020</xdr:rowOff>
        </xdr:from>
        <xdr:to>
          <xdr:col>274</xdr:col>
          <xdr:colOff>190500</xdr:colOff>
          <xdr:row>56</xdr:row>
          <xdr:rowOff>30480</xdr:rowOff>
        </xdr:to>
        <xdr:sp macro="" textlink="">
          <xdr:nvSpPr>
            <xdr:cNvPr id="20811" name="Check Box 2379" hidden="1">
              <a:extLst>
                <a:ext uri="{63B3BB69-23CF-44E3-9099-C40C66FF867C}">
                  <a14:compatExt spid="_x0000_s20811"/>
                </a:ext>
                <a:ext uri="{FF2B5EF4-FFF2-40B4-BE49-F238E27FC236}">
                  <a16:creationId xmlns:a16="http://schemas.microsoft.com/office/drawing/2014/main" id="{00000000-0008-0000-0300-00004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55</xdr:row>
          <xdr:rowOff>160020</xdr:rowOff>
        </xdr:from>
        <xdr:to>
          <xdr:col>259</xdr:col>
          <xdr:colOff>190500</xdr:colOff>
          <xdr:row>57</xdr:row>
          <xdr:rowOff>30480</xdr:rowOff>
        </xdr:to>
        <xdr:sp macro="" textlink="">
          <xdr:nvSpPr>
            <xdr:cNvPr id="20812" name="Check Box 2380" hidden="1">
              <a:extLst>
                <a:ext uri="{63B3BB69-23CF-44E3-9099-C40C66FF867C}">
                  <a14:compatExt spid="_x0000_s20812"/>
                </a:ext>
                <a:ext uri="{FF2B5EF4-FFF2-40B4-BE49-F238E27FC236}">
                  <a16:creationId xmlns:a16="http://schemas.microsoft.com/office/drawing/2014/main" id="{00000000-0008-0000-0300-00004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198120</xdr:colOff>
          <xdr:row>55</xdr:row>
          <xdr:rowOff>175260</xdr:rowOff>
        </xdr:from>
        <xdr:to>
          <xdr:col>269</xdr:col>
          <xdr:colOff>198120</xdr:colOff>
          <xdr:row>57</xdr:row>
          <xdr:rowOff>38100</xdr:rowOff>
        </xdr:to>
        <xdr:sp macro="" textlink="">
          <xdr:nvSpPr>
            <xdr:cNvPr id="20813" name="Check Box 2381" hidden="1">
              <a:extLst>
                <a:ext uri="{63B3BB69-23CF-44E3-9099-C40C66FF867C}">
                  <a14:compatExt spid="_x0000_s20813"/>
                </a:ext>
                <a:ext uri="{FF2B5EF4-FFF2-40B4-BE49-F238E27FC236}">
                  <a16:creationId xmlns:a16="http://schemas.microsoft.com/office/drawing/2014/main" id="{00000000-0008-0000-0300-00004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56</xdr:row>
          <xdr:rowOff>175260</xdr:rowOff>
        </xdr:from>
        <xdr:to>
          <xdr:col>259</xdr:col>
          <xdr:colOff>213360</xdr:colOff>
          <xdr:row>58</xdr:row>
          <xdr:rowOff>38100</xdr:rowOff>
        </xdr:to>
        <xdr:sp macro="" textlink="">
          <xdr:nvSpPr>
            <xdr:cNvPr id="20814" name="Check Box 2382" hidden="1">
              <a:extLst>
                <a:ext uri="{63B3BB69-23CF-44E3-9099-C40C66FF867C}">
                  <a14:compatExt spid="_x0000_s20814"/>
                </a:ext>
                <a:ext uri="{FF2B5EF4-FFF2-40B4-BE49-F238E27FC236}">
                  <a16:creationId xmlns:a16="http://schemas.microsoft.com/office/drawing/2014/main" id="{00000000-0008-0000-0300-00004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56</xdr:row>
          <xdr:rowOff>160020</xdr:rowOff>
        </xdr:from>
        <xdr:to>
          <xdr:col>265</xdr:col>
          <xdr:colOff>198120</xdr:colOff>
          <xdr:row>58</xdr:row>
          <xdr:rowOff>30480</xdr:rowOff>
        </xdr:to>
        <xdr:sp macro="" textlink="">
          <xdr:nvSpPr>
            <xdr:cNvPr id="20815" name="Check Box 2383" hidden="1">
              <a:extLst>
                <a:ext uri="{63B3BB69-23CF-44E3-9099-C40C66FF867C}">
                  <a14:compatExt spid="_x0000_s20815"/>
                </a:ext>
                <a:ext uri="{FF2B5EF4-FFF2-40B4-BE49-F238E27FC236}">
                  <a16:creationId xmlns:a16="http://schemas.microsoft.com/office/drawing/2014/main" id="{00000000-0008-0000-0300-00004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56</xdr:row>
          <xdr:rowOff>152400</xdr:rowOff>
        </xdr:from>
        <xdr:to>
          <xdr:col>273</xdr:col>
          <xdr:colOff>22860</xdr:colOff>
          <xdr:row>58</xdr:row>
          <xdr:rowOff>30480</xdr:rowOff>
        </xdr:to>
        <xdr:sp macro="" textlink="">
          <xdr:nvSpPr>
            <xdr:cNvPr id="20816" name="Check Box 2384" hidden="1">
              <a:extLst>
                <a:ext uri="{63B3BB69-23CF-44E3-9099-C40C66FF867C}">
                  <a14:compatExt spid="_x0000_s20816"/>
                </a:ext>
                <a:ext uri="{FF2B5EF4-FFF2-40B4-BE49-F238E27FC236}">
                  <a16:creationId xmlns:a16="http://schemas.microsoft.com/office/drawing/2014/main" id="{00000000-0008-0000-0300-00005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57</xdr:row>
          <xdr:rowOff>160020</xdr:rowOff>
        </xdr:from>
        <xdr:to>
          <xdr:col>259</xdr:col>
          <xdr:colOff>198120</xdr:colOff>
          <xdr:row>59</xdr:row>
          <xdr:rowOff>30480</xdr:rowOff>
        </xdr:to>
        <xdr:sp macro="" textlink="">
          <xdr:nvSpPr>
            <xdr:cNvPr id="20817" name="Check Box 2385" hidden="1">
              <a:extLst>
                <a:ext uri="{63B3BB69-23CF-44E3-9099-C40C66FF867C}">
                  <a14:compatExt spid="_x0000_s20817"/>
                </a:ext>
                <a:ext uri="{FF2B5EF4-FFF2-40B4-BE49-F238E27FC236}">
                  <a16:creationId xmlns:a16="http://schemas.microsoft.com/office/drawing/2014/main" id="{00000000-0008-0000-0300-00005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57</xdr:row>
          <xdr:rowOff>160020</xdr:rowOff>
        </xdr:from>
        <xdr:to>
          <xdr:col>265</xdr:col>
          <xdr:colOff>182880</xdr:colOff>
          <xdr:row>59</xdr:row>
          <xdr:rowOff>30480</xdr:rowOff>
        </xdr:to>
        <xdr:sp macro="" textlink="">
          <xdr:nvSpPr>
            <xdr:cNvPr id="20818" name="Check Box 2386" hidden="1">
              <a:extLst>
                <a:ext uri="{63B3BB69-23CF-44E3-9099-C40C66FF867C}">
                  <a14:compatExt spid="_x0000_s20818"/>
                </a:ext>
                <a:ext uri="{FF2B5EF4-FFF2-40B4-BE49-F238E27FC236}">
                  <a16:creationId xmlns:a16="http://schemas.microsoft.com/office/drawing/2014/main" id="{00000000-0008-0000-0300-00005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57</xdr:row>
          <xdr:rowOff>160020</xdr:rowOff>
        </xdr:from>
        <xdr:to>
          <xdr:col>272</xdr:col>
          <xdr:colOff>182880</xdr:colOff>
          <xdr:row>59</xdr:row>
          <xdr:rowOff>30480</xdr:rowOff>
        </xdr:to>
        <xdr:sp macro="" textlink="">
          <xdr:nvSpPr>
            <xdr:cNvPr id="20819" name="Check Box 2387" hidden="1">
              <a:extLst>
                <a:ext uri="{63B3BB69-23CF-44E3-9099-C40C66FF867C}">
                  <a14:compatExt spid="_x0000_s20819"/>
                </a:ext>
                <a:ext uri="{FF2B5EF4-FFF2-40B4-BE49-F238E27FC236}">
                  <a16:creationId xmlns:a16="http://schemas.microsoft.com/office/drawing/2014/main" id="{00000000-0008-0000-0300-00005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58</xdr:row>
          <xdr:rowOff>152400</xdr:rowOff>
        </xdr:from>
        <xdr:to>
          <xdr:col>259</xdr:col>
          <xdr:colOff>198120</xdr:colOff>
          <xdr:row>60</xdr:row>
          <xdr:rowOff>30480</xdr:rowOff>
        </xdr:to>
        <xdr:sp macro="" textlink="">
          <xdr:nvSpPr>
            <xdr:cNvPr id="20820" name="Check Box 2388" hidden="1">
              <a:extLst>
                <a:ext uri="{63B3BB69-23CF-44E3-9099-C40C66FF867C}">
                  <a14:compatExt spid="_x0000_s20820"/>
                </a:ext>
                <a:ext uri="{FF2B5EF4-FFF2-40B4-BE49-F238E27FC236}">
                  <a16:creationId xmlns:a16="http://schemas.microsoft.com/office/drawing/2014/main" id="{00000000-0008-0000-0300-00005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58</xdr:row>
          <xdr:rowOff>144780</xdr:rowOff>
        </xdr:from>
        <xdr:to>
          <xdr:col>265</xdr:col>
          <xdr:colOff>175260</xdr:colOff>
          <xdr:row>60</xdr:row>
          <xdr:rowOff>60960</xdr:rowOff>
        </xdr:to>
        <xdr:sp macro="" textlink="">
          <xdr:nvSpPr>
            <xdr:cNvPr id="20821" name="Check Box 2389" hidden="1">
              <a:extLst>
                <a:ext uri="{63B3BB69-23CF-44E3-9099-C40C66FF867C}">
                  <a14:compatExt spid="_x0000_s20821"/>
                </a:ext>
                <a:ext uri="{FF2B5EF4-FFF2-40B4-BE49-F238E27FC236}">
                  <a16:creationId xmlns:a16="http://schemas.microsoft.com/office/drawing/2014/main" id="{00000000-0008-0000-0300-00005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58</xdr:row>
          <xdr:rowOff>152400</xdr:rowOff>
        </xdr:from>
        <xdr:to>
          <xdr:col>272</xdr:col>
          <xdr:colOff>190500</xdr:colOff>
          <xdr:row>60</xdr:row>
          <xdr:rowOff>30480</xdr:rowOff>
        </xdr:to>
        <xdr:sp macro="" textlink="">
          <xdr:nvSpPr>
            <xdr:cNvPr id="20822" name="Check Box 2390" hidden="1">
              <a:extLst>
                <a:ext uri="{63B3BB69-23CF-44E3-9099-C40C66FF867C}">
                  <a14:compatExt spid="_x0000_s20822"/>
                </a:ext>
                <a:ext uri="{FF2B5EF4-FFF2-40B4-BE49-F238E27FC236}">
                  <a16:creationId xmlns:a16="http://schemas.microsoft.com/office/drawing/2014/main" id="{00000000-0008-0000-0300-00005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59</xdr:row>
          <xdr:rowOff>160020</xdr:rowOff>
        </xdr:from>
        <xdr:to>
          <xdr:col>259</xdr:col>
          <xdr:colOff>213360</xdr:colOff>
          <xdr:row>61</xdr:row>
          <xdr:rowOff>30480</xdr:rowOff>
        </xdr:to>
        <xdr:sp macro="" textlink="">
          <xdr:nvSpPr>
            <xdr:cNvPr id="20823" name="Check Box 2391" hidden="1">
              <a:extLst>
                <a:ext uri="{63B3BB69-23CF-44E3-9099-C40C66FF867C}">
                  <a14:compatExt spid="_x0000_s20823"/>
                </a:ext>
                <a:ext uri="{FF2B5EF4-FFF2-40B4-BE49-F238E27FC236}">
                  <a16:creationId xmlns:a16="http://schemas.microsoft.com/office/drawing/2014/main" id="{00000000-0008-0000-0300-00005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59</xdr:row>
          <xdr:rowOff>160020</xdr:rowOff>
        </xdr:from>
        <xdr:to>
          <xdr:col>265</xdr:col>
          <xdr:colOff>182880</xdr:colOff>
          <xdr:row>61</xdr:row>
          <xdr:rowOff>30480</xdr:rowOff>
        </xdr:to>
        <xdr:sp macro="" textlink="">
          <xdr:nvSpPr>
            <xdr:cNvPr id="20824" name="Check Box 2392" hidden="1">
              <a:extLst>
                <a:ext uri="{63B3BB69-23CF-44E3-9099-C40C66FF867C}">
                  <a14:compatExt spid="_x0000_s20824"/>
                </a:ext>
                <a:ext uri="{FF2B5EF4-FFF2-40B4-BE49-F238E27FC236}">
                  <a16:creationId xmlns:a16="http://schemas.microsoft.com/office/drawing/2014/main" id="{00000000-0008-0000-0300-00005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59</xdr:row>
          <xdr:rowOff>152400</xdr:rowOff>
        </xdr:from>
        <xdr:to>
          <xdr:col>272</xdr:col>
          <xdr:colOff>198120</xdr:colOff>
          <xdr:row>61</xdr:row>
          <xdr:rowOff>30480</xdr:rowOff>
        </xdr:to>
        <xdr:sp macro="" textlink="">
          <xdr:nvSpPr>
            <xdr:cNvPr id="20825" name="Check Box 2393" hidden="1">
              <a:extLst>
                <a:ext uri="{63B3BB69-23CF-44E3-9099-C40C66FF867C}">
                  <a14:compatExt spid="_x0000_s20825"/>
                </a:ext>
                <a:ext uri="{FF2B5EF4-FFF2-40B4-BE49-F238E27FC236}">
                  <a16:creationId xmlns:a16="http://schemas.microsoft.com/office/drawing/2014/main" id="{00000000-0008-0000-0300-00005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59</xdr:row>
          <xdr:rowOff>160020</xdr:rowOff>
        </xdr:from>
        <xdr:to>
          <xdr:col>279</xdr:col>
          <xdr:colOff>190500</xdr:colOff>
          <xdr:row>61</xdr:row>
          <xdr:rowOff>30480</xdr:rowOff>
        </xdr:to>
        <xdr:sp macro="" textlink="">
          <xdr:nvSpPr>
            <xdr:cNvPr id="20826" name="Check Box 2394" hidden="1">
              <a:extLst>
                <a:ext uri="{63B3BB69-23CF-44E3-9099-C40C66FF867C}">
                  <a14:compatExt spid="_x0000_s20826"/>
                </a:ext>
                <a:ext uri="{FF2B5EF4-FFF2-40B4-BE49-F238E27FC236}">
                  <a16:creationId xmlns:a16="http://schemas.microsoft.com/office/drawing/2014/main" id="{00000000-0008-0000-0300-00005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198120</xdr:colOff>
          <xdr:row>65</xdr:row>
          <xdr:rowOff>175260</xdr:rowOff>
        </xdr:from>
        <xdr:to>
          <xdr:col>267</xdr:col>
          <xdr:colOff>190500</xdr:colOff>
          <xdr:row>67</xdr:row>
          <xdr:rowOff>38100</xdr:rowOff>
        </xdr:to>
        <xdr:sp macro="" textlink="">
          <xdr:nvSpPr>
            <xdr:cNvPr id="20827" name="Check Box 2395" hidden="1">
              <a:extLst>
                <a:ext uri="{63B3BB69-23CF-44E3-9099-C40C66FF867C}">
                  <a14:compatExt spid="_x0000_s20827"/>
                </a:ext>
                <a:ext uri="{FF2B5EF4-FFF2-40B4-BE49-F238E27FC236}">
                  <a16:creationId xmlns:a16="http://schemas.microsoft.com/office/drawing/2014/main" id="{00000000-0008-0000-0300-00005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190500</xdr:colOff>
          <xdr:row>65</xdr:row>
          <xdr:rowOff>175260</xdr:rowOff>
        </xdr:from>
        <xdr:to>
          <xdr:col>270</xdr:col>
          <xdr:colOff>190500</xdr:colOff>
          <xdr:row>67</xdr:row>
          <xdr:rowOff>38100</xdr:rowOff>
        </xdr:to>
        <xdr:sp macro="" textlink="">
          <xdr:nvSpPr>
            <xdr:cNvPr id="20828" name="Check Box 2396" hidden="1">
              <a:extLst>
                <a:ext uri="{63B3BB69-23CF-44E3-9099-C40C66FF867C}">
                  <a14:compatExt spid="_x0000_s20828"/>
                </a:ext>
                <a:ext uri="{FF2B5EF4-FFF2-40B4-BE49-F238E27FC236}">
                  <a16:creationId xmlns:a16="http://schemas.microsoft.com/office/drawing/2014/main" id="{00000000-0008-0000-0300-00005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65</xdr:row>
          <xdr:rowOff>152400</xdr:rowOff>
        </xdr:from>
        <xdr:to>
          <xdr:col>273</xdr:col>
          <xdr:colOff>198120</xdr:colOff>
          <xdr:row>67</xdr:row>
          <xdr:rowOff>30480</xdr:rowOff>
        </xdr:to>
        <xdr:sp macro="" textlink="">
          <xdr:nvSpPr>
            <xdr:cNvPr id="20829" name="Check Box 2397" hidden="1">
              <a:extLst>
                <a:ext uri="{63B3BB69-23CF-44E3-9099-C40C66FF867C}">
                  <a14:compatExt spid="_x0000_s20829"/>
                </a:ext>
                <a:ext uri="{FF2B5EF4-FFF2-40B4-BE49-F238E27FC236}">
                  <a16:creationId xmlns:a16="http://schemas.microsoft.com/office/drawing/2014/main" id="{00000000-0008-0000-0300-00005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182880</xdr:colOff>
          <xdr:row>66</xdr:row>
          <xdr:rowOff>160020</xdr:rowOff>
        </xdr:from>
        <xdr:to>
          <xdr:col>270</xdr:col>
          <xdr:colOff>175260</xdr:colOff>
          <xdr:row>68</xdr:row>
          <xdr:rowOff>30480</xdr:rowOff>
        </xdr:to>
        <xdr:sp macro="" textlink="">
          <xdr:nvSpPr>
            <xdr:cNvPr id="20830" name="Check Box 2398" hidden="1">
              <a:extLst>
                <a:ext uri="{63B3BB69-23CF-44E3-9099-C40C66FF867C}">
                  <a14:compatExt spid="_x0000_s20830"/>
                </a:ext>
                <a:ext uri="{FF2B5EF4-FFF2-40B4-BE49-F238E27FC236}">
                  <a16:creationId xmlns:a16="http://schemas.microsoft.com/office/drawing/2014/main" id="{00000000-0008-0000-0300-00005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66</xdr:row>
          <xdr:rowOff>152400</xdr:rowOff>
        </xdr:from>
        <xdr:to>
          <xdr:col>273</xdr:col>
          <xdr:colOff>175260</xdr:colOff>
          <xdr:row>68</xdr:row>
          <xdr:rowOff>30480</xdr:rowOff>
        </xdr:to>
        <xdr:sp macro="" textlink="">
          <xdr:nvSpPr>
            <xdr:cNvPr id="20831" name="Check Box 2399" hidden="1">
              <a:extLst>
                <a:ext uri="{63B3BB69-23CF-44E3-9099-C40C66FF867C}">
                  <a14:compatExt spid="_x0000_s20831"/>
                </a:ext>
                <a:ext uri="{FF2B5EF4-FFF2-40B4-BE49-F238E27FC236}">
                  <a16:creationId xmlns:a16="http://schemas.microsoft.com/office/drawing/2014/main" id="{00000000-0008-0000-0300-00005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67</xdr:row>
          <xdr:rowOff>160020</xdr:rowOff>
        </xdr:from>
        <xdr:to>
          <xdr:col>259</xdr:col>
          <xdr:colOff>213360</xdr:colOff>
          <xdr:row>69</xdr:row>
          <xdr:rowOff>30480</xdr:rowOff>
        </xdr:to>
        <xdr:sp macro="" textlink="">
          <xdr:nvSpPr>
            <xdr:cNvPr id="20832" name="Check Box 2400" hidden="1">
              <a:extLst>
                <a:ext uri="{63B3BB69-23CF-44E3-9099-C40C66FF867C}">
                  <a14:compatExt spid="_x0000_s20832"/>
                </a:ext>
                <a:ext uri="{FF2B5EF4-FFF2-40B4-BE49-F238E27FC236}">
                  <a16:creationId xmlns:a16="http://schemas.microsoft.com/office/drawing/2014/main" id="{00000000-0008-0000-0300-00006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67</xdr:row>
          <xdr:rowOff>160020</xdr:rowOff>
        </xdr:from>
        <xdr:to>
          <xdr:col>267</xdr:col>
          <xdr:colOff>175260</xdr:colOff>
          <xdr:row>69</xdr:row>
          <xdr:rowOff>30480</xdr:rowOff>
        </xdr:to>
        <xdr:sp macro="" textlink="">
          <xdr:nvSpPr>
            <xdr:cNvPr id="20833" name="Check Box 2401" hidden="1">
              <a:extLst>
                <a:ext uri="{63B3BB69-23CF-44E3-9099-C40C66FF867C}">
                  <a14:compatExt spid="_x0000_s20833"/>
                </a:ext>
                <a:ext uri="{FF2B5EF4-FFF2-40B4-BE49-F238E27FC236}">
                  <a16:creationId xmlns:a16="http://schemas.microsoft.com/office/drawing/2014/main" id="{00000000-0008-0000-0300-00006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198120</xdr:colOff>
          <xdr:row>67</xdr:row>
          <xdr:rowOff>160020</xdr:rowOff>
        </xdr:from>
        <xdr:to>
          <xdr:col>274</xdr:col>
          <xdr:colOff>190500</xdr:colOff>
          <xdr:row>69</xdr:row>
          <xdr:rowOff>30480</xdr:rowOff>
        </xdr:to>
        <xdr:sp macro="" textlink="">
          <xdr:nvSpPr>
            <xdr:cNvPr id="20834" name="Check Box 2402" hidden="1">
              <a:extLst>
                <a:ext uri="{63B3BB69-23CF-44E3-9099-C40C66FF867C}">
                  <a14:compatExt spid="_x0000_s20834"/>
                </a:ext>
                <a:ext uri="{FF2B5EF4-FFF2-40B4-BE49-F238E27FC236}">
                  <a16:creationId xmlns:a16="http://schemas.microsoft.com/office/drawing/2014/main" id="{00000000-0008-0000-0300-00006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68</xdr:row>
          <xdr:rowOff>160020</xdr:rowOff>
        </xdr:from>
        <xdr:to>
          <xdr:col>259</xdr:col>
          <xdr:colOff>190500</xdr:colOff>
          <xdr:row>70</xdr:row>
          <xdr:rowOff>30480</xdr:rowOff>
        </xdr:to>
        <xdr:sp macro="" textlink="">
          <xdr:nvSpPr>
            <xdr:cNvPr id="20835" name="Check Box 2403" hidden="1">
              <a:extLst>
                <a:ext uri="{63B3BB69-23CF-44E3-9099-C40C66FF867C}">
                  <a14:compatExt spid="_x0000_s20835"/>
                </a:ext>
                <a:ext uri="{FF2B5EF4-FFF2-40B4-BE49-F238E27FC236}">
                  <a16:creationId xmlns:a16="http://schemas.microsoft.com/office/drawing/2014/main" id="{00000000-0008-0000-0300-00006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198120</xdr:colOff>
          <xdr:row>68</xdr:row>
          <xdr:rowOff>175260</xdr:rowOff>
        </xdr:from>
        <xdr:to>
          <xdr:col>269</xdr:col>
          <xdr:colOff>198120</xdr:colOff>
          <xdr:row>70</xdr:row>
          <xdr:rowOff>38100</xdr:rowOff>
        </xdr:to>
        <xdr:sp macro="" textlink="">
          <xdr:nvSpPr>
            <xdr:cNvPr id="20836" name="Check Box 2404" hidden="1">
              <a:extLst>
                <a:ext uri="{63B3BB69-23CF-44E3-9099-C40C66FF867C}">
                  <a14:compatExt spid="_x0000_s20836"/>
                </a:ext>
                <a:ext uri="{FF2B5EF4-FFF2-40B4-BE49-F238E27FC236}">
                  <a16:creationId xmlns:a16="http://schemas.microsoft.com/office/drawing/2014/main" id="{00000000-0008-0000-0300-00006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69</xdr:row>
          <xdr:rowOff>175260</xdr:rowOff>
        </xdr:from>
        <xdr:to>
          <xdr:col>259</xdr:col>
          <xdr:colOff>213360</xdr:colOff>
          <xdr:row>71</xdr:row>
          <xdr:rowOff>38100</xdr:rowOff>
        </xdr:to>
        <xdr:sp macro="" textlink="">
          <xdr:nvSpPr>
            <xdr:cNvPr id="20837" name="Check Box 2405" hidden="1">
              <a:extLst>
                <a:ext uri="{63B3BB69-23CF-44E3-9099-C40C66FF867C}">
                  <a14:compatExt spid="_x0000_s20837"/>
                </a:ext>
                <a:ext uri="{FF2B5EF4-FFF2-40B4-BE49-F238E27FC236}">
                  <a16:creationId xmlns:a16="http://schemas.microsoft.com/office/drawing/2014/main" id="{00000000-0008-0000-0300-00006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69</xdr:row>
          <xdr:rowOff>160020</xdr:rowOff>
        </xdr:from>
        <xdr:to>
          <xdr:col>265</xdr:col>
          <xdr:colOff>198120</xdr:colOff>
          <xdr:row>71</xdr:row>
          <xdr:rowOff>30480</xdr:rowOff>
        </xdr:to>
        <xdr:sp macro="" textlink="">
          <xdr:nvSpPr>
            <xdr:cNvPr id="20838" name="Check Box 2406" hidden="1">
              <a:extLst>
                <a:ext uri="{63B3BB69-23CF-44E3-9099-C40C66FF867C}">
                  <a14:compatExt spid="_x0000_s20838"/>
                </a:ext>
                <a:ext uri="{FF2B5EF4-FFF2-40B4-BE49-F238E27FC236}">
                  <a16:creationId xmlns:a16="http://schemas.microsoft.com/office/drawing/2014/main" id="{00000000-0008-0000-0300-00006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69</xdr:row>
          <xdr:rowOff>152400</xdr:rowOff>
        </xdr:from>
        <xdr:to>
          <xdr:col>273</xdr:col>
          <xdr:colOff>22860</xdr:colOff>
          <xdr:row>71</xdr:row>
          <xdr:rowOff>30480</xdr:rowOff>
        </xdr:to>
        <xdr:sp macro="" textlink="">
          <xdr:nvSpPr>
            <xdr:cNvPr id="20839" name="Check Box 2407" hidden="1">
              <a:extLst>
                <a:ext uri="{63B3BB69-23CF-44E3-9099-C40C66FF867C}">
                  <a14:compatExt spid="_x0000_s20839"/>
                </a:ext>
                <a:ext uri="{FF2B5EF4-FFF2-40B4-BE49-F238E27FC236}">
                  <a16:creationId xmlns:a16="http://schemas.microsoft.com/office/drawing/2014/main" id="{00000000-0008-0000-0300-00006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70</xdr:row>
          <xdr:rowOff>160020</xdr:rowOff>
        </xdr:from>
        <xdr:to>
          <xdr:col>259</xdr:col>
          <xdr:colOff>198120</xdr:colOff>
          <xdr:row>72</xdr:row>
          <xdr:rowOff>30480</xdr:rowOff>
        </xdr:to>
        <xdr:sp macro="" textlink="">
          <xdr:nvSpPr>
            <xdr:cNvPr id="20840" name="Check Box 2408" hidden="1">
              <a:extLst>
                <a:ext uri="{63B3BB69-23CF-44E3-9099-C40C66FF867C}">
                  <a14:compatExt spid="_x0000_s20840"/>
                </a:ext>
                <a:ext uri="{FF2B5EF4-FFF2-40B4-BE49-F238E27FC236}">
                  <a16:creationId xmlns:a16="http://schemas.microsoft.com/office/drawing/2014/main" id="{00000000-0008-0000-0300-00006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70</xdr:row>
          <xdr:rowOff>160020</xdr:rowOff>
        </xdr:from>
        <xdr:to>
          <xdr:col>265</xdr:col>
          <xdr:colOff>182880</xdr:colOff>
          <xdr:row>72</xdr:row>
          <xdr:rowOff>30480</xdr:rowOff>
        </xdr:to>
        <xdr:sp macro="" textlink="">
          <xdr:nvSpPr>
            <xdr:cNvPr id="20841" name="Check Box 2409" hidden="1">
              <a:extLst>
                <a:ext uri="{63B3BB69-23CF-44E3-9099-C40C66FF867C}">
                  <a14:compatExt spid="_x0000_s20841"/>
                </a:ext>
                <a:ext uri="{FF2B5EF4-FFF2-40B4-BE49-F238E27FC236}">
                  <a16:creationId xmlns:a16="http://schemas.microsoft.com/office/drawing/2014/main" id="{00000000-0008-0000-0300-00006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70</xdr:row>
          <xdr:rowOff>160020</xdr:rowOff>
        </xdr:from>
        <xdr:to>
          <xdr:col>272</xdr:col>
          <xdr:colOff>182880</xdr:colOff>
          <xdr:row>72</xdr:row>
          <xdr:rowOff>30480</xdr:rowOff>
        </xdr:to>
        <xdr:sp macro="" textlink="">
          <xdr:nvSpPr>
            <xdr:cNvPr id="20842" name="Check Box 2410" hidden="1">
              <a:extLst>
                <a:ext uri="{63B3BB69-23CF-44E3-9099-C40C66FF867C}">
                  <a14:compatExt spid="_x0000_s20842"/>
                </a:ext>
                <a:ext uri="{FF2B5EF4-FFF2-40B4-BE49-F238E27FC236}">
                  <a16:creationId xmlns:a16="http://schemas.microsoft.com/office/drawing/2014/main" id="{00000000-0008-0000-0300-00006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71</xdr:row>
          <xdr:rowOff>152400</xdr:rowOff>
        </xdr:from>
        <xdr:to>
          <xdr:col>259</xdr:col>
          <xdr:colOff>198120</xdr:colOff>
          <xdr:row>73</xdr:row>
          <xdr:rowOff>30480</xdr:rowOff>
        </xdr:to>
        <xdr:sp macro="" textlink="">
          <xdr:nvSpPr>
            <xdr:cNvPr id="20843" name="Check Box 2411" hidden="1">
              <a:extLst>
                <a:ext uri="{63B3BB69-23CF-44E3-9099-C40C66FF867C}">
                  <a14:compatExt spid="_x0000_s20843"/>
                </a:ext>
                <a:ext uri="{FF2B5EF4-FFF2-40B4-BE49-F238E27FC236}">
                  <a16:creationId xmlns:a16="http://schemas.microsoft.com/office/drawing/2014/main" id="{00000000-0008-0000-0300-00006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71</xdr:row>
          <xdr:rowOff>144780</xdr:rowOff>
        </xdr:from>
        <xdr:to>
          <xdr:col>265</xdr:col>
          <xdr:colOff>175260</xdr:colOff>
          <xdr:row>73</xdr:row>
          <xdr:rowOff>60960</xdr:rowOff>
        </xdr:to>
        <xdr:sp macro="" textlink="">
          <xdr:nvSpPr>
            <xdr:cNvPr id="20844" name="Check Box 2412" hidden="1">
              <a:extLst>
                <a:ext uri="{63B3BB69-23CF-44E3-9099-C40C66FF867C}">
                  <a14:compatExt spid="_x0000_s20844"/>
                </a:ext>
                <a:ext uri="{FF2B5EF4-FFF2-40B4-BE49-F238E27FC236}">
                  <a16:creationId xmlns:a16="http://schemas.microsoft.com/office/drawing/2014/main" id="{00000000-0008-0000-0300-00006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71</xdr:row>
          <xdr:rowOff>152400</xdr:rowOff>
        </xdr:from>
        <xdr:to>
          <xdr:col>272</xdr:col>
          <xdr:colOff>190500</xdr:colOff>
          <xdr:row>73</xdr:row>
          <xdr:rowOff>30480</xdr:rowOff>
        </xdr:to>
        <xdr:sp macro="" textlink="">
          <xdr:nvSpPr>
            <xdr:cNvPr id="20845" name="Check Box 2413" hidden="1">
              <a:extLst>
                <a:ext uri="{63B3BB69-23CF-44E3-9099-C40C66FF867C}">
                  <a14:compatExt spid="_x0000_s20845"/>
                </a:ext>
                <a:ext uri="{FF2B5EF4-FFF2-40B4-BE49-F238E27FC236}">
                  <a16:creationId xmlns:a16="http://schemas.microsoft.com/office/drawing/2014/main" id="{00000000-0008-0000-0300-00006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213360</xdr:colOff>
          <xdr:row>72</xdr:row>
          <xdr:rowOff>160020</xdr:rowOff>
        </xdr:from>
        <xdr:to>
          <xdr:col>259</xdr:col>
          <xdr:colOff>213360</xdr:colOff>
          <xdr:row>74</xdr:row>
          <xdr:rowOff>30480</xdr:rowOff>
        </xdr:to>
        <xdr:sp macro="" textlink="">
          <xdr:nvSpPr>
            <xdr:cNvPr id="20846" name="Check Box 2414" hidden="1">
              <a:extLst>
                <a:ext uri="{63B3BB69-23CF-44E3-9099-C40C66FF867C}">
                  <a14:compatExt spid="_x0000_s20846"/>
                </a:ext>
                <a:ext uri="{FF2B5EF4-FFF2-40B4-BE49-F238E27FC236}">
                  <a16:creationId xmlns:a16="http://schemas.microsoft.com/office/drawing/2014/main" id="{00000000-0008-0000-0300-00006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198120</xdr:colOff>
          <xdr:row>72</xdr:row>
          <xdr:rowOff>160020</xdr:rowOff>
        </xdr:from>
        <xdr:to>
          <xdr:col>265</xdr:col>
          <xdr:colOff>182880</xdr:colOff>
          <xdr:row>74</xdr:row>
          <xdr:rowOff>30480</xdr:rowOff>
        </xdr:to>
        <xdr:sp macro="" textlink="">
          <xdr:nvSpPr>
            <xdr:cNvPr id="20847" name="Check Box 2415" hidden="1">
              <a:extLst>
                <a:ext uri="{63B3BB69-23CF-44E3-9099-C40C66FF867C}">
                  <a14:compatExt spid="_x0000_s20847"/>
                </a:ext>
                <a:ext uri="{FF2B5EF4-FFF2-40B4-BE49-F238E27FC236}">
                  <a16:creationId xmlns:a16="http://schemas.microsoft.com/office/drawing/2014/main" id="{00000000-0008-0000-0300-00006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198120</xdr:colOff>
          <xdr:row>72</xdr:row>
          <xdr:rowOff>152400</xdr:rowOff>
        </xdr:from>
        <xdr:to>
          <xdr:col>272</xdr:col>
          <xdr:colOff>198120</xdr:colOff>
          <xdr:row>74</xdr:row>
          <xdr:rowOff>30480</xdr:rowOff>
        </xdr:to>
        <xdr:sp macro="" textlink="">
          <xdr:nvSpPr>
            <xdr:cNvPr id="20848" name="Check Box 2416" hidden="1">
              <a:extLst>
                <a:ext uri="{63B3BB69-23CF-44E3-9099-C40C66FF867C}">
                  <a14:compatExt spid="_x0000_s20848"/>
                </a:ext>
                <a:ext uri="{FF2B5EF4-FFF2-40B4-BE49-F238E27FC236}">
                  <a16:creationId xmlns:a16="http://schemas.microsoft.com/office/drawing/2014/main" id="{00000000-0008-0000-0300-00007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72</xdr:row>
          <xdr:rowOff>160020</xdr:rowOff>
        </xdr:from>
        <xdr:to>
          <xdr:col>279</xdr:col>
          <xdr:colOff>190500</xdr:colOff>
          <xdr:row>74</xdr:row>
          <xdr:rowOff>30480</xdr:rowOff>
        </xdr:to>
        <xdr:sp macro="" textlink="">
          <xdr:nvSpPr>
            <xdr:cNvPr id="20849" name="Check Box 2417" hidden="1">
              <a:extLst>
                <a:ext uri="{63B3BB69-23CF-44E3-9099-C40C66FF867C}">
                  <a14:compatExt spid="_x0000_s20849"/>
                </a:ext>
                <a:ext uri="{FF2B5EF4-FFF2-40B4-BE49-F238E27FC236}">
                  <a16:creationId xmlns:a16="http://schemas.microsoft.com/office/drawing/2014/main" id="{00000000-0008-0000-0300-00007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293</xdr:col>
          <xdr:colOff>182880</xdr:colOff>
          <xdr:row>2</xdr:row>
          <xdr:rowOff>7620</xdr:rowOff>
        </xdr:from>
        <xdr:to>
          <xdr:col>294</xdr:col>
          <xdr:colOff>190500</xdr:colOff>
          <xdr:row>5</xdr:row>
          <xdr:rowOff>7620</xdr:rowOff>
        </xdr:to>
        <xdr:sp macro="" textlink="">
          <xdr:nvSpPr>
            <xdr:cNvPr id="20850" name="チェック17" hidden="1">
              <a:extLst>
                <a:ext uri="{63B3BB69-23CF-44E3-9099-C40C66FF867C}">
                  <a14:compatExt spid="_x0000_s20850"/>
                </a:ext>
                <a:ext uri="{FF2B5EF4-FFF2-40B4-BE49-F238E27FC236}">
                  <a16:creationId xmlns:a16="http://schemas.microsoft.com/office/drawing/2014/main" id="{00000000-0008-0000-0300-00007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298</xdr:col>
          <xdr:colOff>190500</xdr:colOff>
          <xdr:row>2</xdr:row>
          <xdr:rowOff>7620</xdr:rowOff>
        </xdr:from>
        <xdr:to>
          <xdr:col>299</xdr:col>
          <xdr:colOff>175260</xdr:colOff>
          <xdr:row>5</xdr:row>
          <xdr:rowOff>7620</xdr:rowOff>
        </xdr:to>
        <xdr:sp macro="" textlink="">
          <xdr:nvSpPr>
            <xdr:cNvPr id="20851" name="チェック18" hidden="1">
              <a:extLst>
                <a:ext uri="{63B3BB69-23CF-44E3-9099-C40C66FF867C}">
                  <a14:compatExt spid="_x0000_s20851"/>
                </a:ext>
                <a:ext uri="{FF2B5EF4-FFF2-40B4-BE49-F238E27FC236}">
                  <a16:creationId xmlns:a16="http://schemas.microsoft.com/office/drawing/2014/main" id="{00000000-0008-0000-0300-00007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xdr:row>
          <xdr:rowOff>22860</xdr:rowOff>
        </xdr:from>
        <xdr:to>
          <xdr:col>304</xdr:col>
          <xdr:colOff>160020</xdr:colOff>
          <xdr:row>5</xdr:row>
          <xdr:rowOff>7620</xdr:rowOff>
        </xdr:to>
        <xdr:sp macro="" textlink="">
          <xdr:nvSpPr>
            <xdr:cNvPr id="20852" name="チェック19" hidden="1">
              <a:extLst>
                <a:ext uri="{63B3BB69-23CF-44E3-9099-C40C66FF867C}">
                  <a14:compatExt spid="_x0000_s20852"/>
                </a:ext>
                <a:ext uri="{FF2B5EF4-FFF2-40B4-BE49-F238E27FC236}">
                  <a16:creationId xmlns:a16="http://schemas.microsoft.com/office/drawing/2014/main" id="{00000000-0008-0000-0300-00007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182880</xdr:colOff>
          <xdr:row>2</xdr:row>
          <xdr:rowOff>22860</xdr:rowOff>
        </xdr:from>
        <xdr:to>
          <xdr:col>309</xdr:col>
          <xdr:colOff>175260</xdr:colOff>
          <xdr:row>5</xdr:row>
          <xdr:rowOff>7620</xdr:rowOff>
        </xdr:to>
        <xdr:sp macro="" textlink="">
          <xdr:nvSpPr>
            <xdr:cNvPr id="20853" name="チェック20" hidden="1">
              <a:extLst>
                <a:ext uri="{63B3BB69-23CF-44E3-9099-C40C66FF867C}">
                  <a14:compatExt spid="_x0000_s20853"/>
                </a:ext>
                <a:ext uri="{FF2B5EF4-FFF2-40B4-BE49-F238E27FC236}">
                  <a16:creationId xmlns:a16="http://schemas.microsoft.com/office/drawing/2014/main" id="{00000000-0008-0000-0300-00007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12</xdr:row>
          <xdr:rowOff>160020</xdr:rowOff>
        </xdr:from>
        <xdr:to>
          <xdr:col>295</xdr:col>
          <xdr:colOff>213360</xdr:colOff>
          <xdr:row>14</xdr:row>
          <xdr:rowOff>30480</xdr:rowOff>
        </xdr:to>
        <xdr:sp macro="" textlink="">
          <xdr:nvSpPr>
            <xdr:cNvPr id="20854" name="チェック21" hidden="1">
              <a:extLst>
                <a:ext uri="{63B3BB69-23CF-44E3-9099-C40C66FF867C}">
                  <a14:compatExt spid="_x0000_s20854"/>
                </a:ext>
                <a:ext uri="{FF2B5EF4-FFF2-40B4-BE49-F238E27FC236}">
                  <a16:creationId xmlns:a16="http://schemas.microsoft.com/office/drawing/2014/main" id="{00000000-0008-0000-0300-00007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14</xdr:row>
          <xdr:rowOff>30480</xdr:rowOff>
        </xdr:from>
        <xdr:to>
          <xdr:col>295</xdr:col>
          <xdr:colOff>198120</xdr:colOff>
          <xdr:row>14</xdr:row>
          <xdr:rowOff>274320</xdr:rowOff>
        </xdr:to>
        <xdr:sp macro="" textlink="">
          <xdr:nvSpPr>
            <xdr:cNvPr id="20855" name="チェック22" hidden="1">
              <a:extLst>
                <a:ext uri="{63B3BB69-23CF-44E3-9099-C40C66FF867C}">
                  <a14:compatExt spid="_x0000_s20855"/>
                </a:ext>
                <a:ext uri="{FF2B5EF4-FFF2-40B4-BE49-F238E27FC236}">
                  <a16:creationId xmlns:a16="http://schemas.microsoft.com/office/drawing/2014/main" id="{00000000-0008-0000-0300-00007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14</xdr:row>
          <xdr:rowOff>365760</xdr:rowOff>
        </xdr:from>
        <xdr:to>
          <xdr:col>295</xdr:col>
          <xdr:colOff>213360</xdr:colOff>
          <xdr:row>16</xdr:row>
          <xdr:rowOff>45720</xdr:rowOff>
        </xdr:to>
        <xdr:sp macro="" textlink="">
          <xdr:nvSpPr>
            <xdr:cNvPr id="20856" name="チェック23" hidden="1">
              <a:extLst>
                <a:ext uri="{63B3BB69-23CF-44E3-9099-C40C66FF867C}">
                  <a14:compatExt spid="_x0000_s20856"/>
                </a:ext>
                <a:ext uri="{FF2B5EF4-FFF2-40B4-BE49-F238E27FC236}">
                  <a16:creationId xmlns:a16="http://schemas.microsoft.com/office/drawing/2014/main" id="{00000000-0008-0000-0300-00007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15</xdr:row>
          <xdr:rowOff>160020</xdr:rowOff>
        </xdr:from>
        <xdr:to>
          <xdr:col>295</xdr:col>
          <xdr:colOff>213360</xdr:colOff>
          <xdr:row>17</xdr:row>
          <xdr:rowOff>30480</xdr:rowOff>
        </xdr:to>
        <xdr:sp macro="" textlink="">
          <xdr:nvSpPr>
            <xdr:cNvPr id="20857" name="チェック24" hidden="1">
              <a:extLst>
                <a:ext uri="{63B3BB69-23CF-44E3-9099-C40C66FF867C}">
                  <a14:compatExt spid="_x0000_s20857"/>
                </a:ext>
                <a:ext uri="{FF2B5EF4-FFF2-40B4-BE49-F238E27FC236}">
                  <a16:creationId xmlns:a16="http://schemas.microsoft.com/office/drawing/2014/main" id="{00000000-0008-0000-0300-00007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16</xdr:row>
          <xdr:rowOff>175260</xdr:rowOff>
        </xdr:from>
        <xdr:to>
          <xdr:col>295</xdr:col>
          <xdr:colOff>198120</xdr:colOff>
          <xdr:row>18</xdr:row>
          <xdr:rowOff>38100</xdr:rowOff>
        </xdr:to>
        <xdr:sp macro="" textlink="">
          <xdr:nvSpPr>
            <xdr:cNvPr id="20858" name="チェック25" hidden="1">
              <a:extLst>
                <a:ext uri="{63B3BB69-23CF-44E3-9099-C40C66FF867C}">
                  <a14:compatExt spid="_x0000_s20858"/>
                </a:ext>
                <a:ext uri="{FF2B5EF4-FFF2-40B4-BE49-F238E27FC236}">
                  <a16:creationId xmlns:a16="http://schemas.microsoft.com/office/drawing/2014/main" id="{00000000-0008-0000-0300-00007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17</xdr:row>
          <xdr:rowOff>175260</xdr:rowOff>
        </xdr:from>
        <xdr:to>
          <xdr:col>295</xdr:col>
          <xdr:colOff>182880</xdr:colOff>
          <xdr:row>19</xdr:row>
          <xdr:rowOff>38100</xdr:rowOff>
        </xdr:to>
        <xdr:sp macro="" textlink="">
          <xdr:nvSpPr>
            <xdr:cNvPr id="20859" name="チェック26" hidden="1">
              <a:extLst>
                <a:ext uri="{63B3BB69-23CF-44E3-9099-C40C66FF867C}">
                  <a14:compatExt spid="_x0000_s20859"/>
                </a:ext>
                <a:ext uri="{FF2B5EF4-FFF2-40B4-BE49-F238E27FC236}">
                  <a16:creationId xmlns:a16="http://schemas.microsoft.com/office/drawing/2014/main" id="{00000000-0008-0000-0300-00007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18</xdr:row>
          <xdr:rowOff>175260</xdr:rowOff>
        </xdr:from>
        <xdr:to>
          <xdr:col>296</xdr:col>
          <xdr:colOff>0</xdr:colOff>
          <xdr:row>20</xdr:row>
          <xdr:rowOff>38100</xdr:rowOff>
        </xdr:to>
        <xdr:sp macro="" textlink="">
          <xdr:nvSpPr>
            <xdr:cNvPr id="20860" name="チェック27" hidden="1">
              <a:extLst>
                <a:ext uri="{63B3BB69-23CF-44E3-9099-C40C66FF867C}">
                  <a14:compatExt spid="_x0000_s20860"/>
                </a:ext>
                <a:ext uri="{FF2B5EF4-FFF2-40B4-BE49-F238E27FC236}">
                  <a16:creationId xmlns:a16="http://schemas.microsoft.com/office/drawing/2014/main" id="{00000000-0008-0000-0300-00007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19</xdr:row>
          <xdr:rowOff>175260</xdr:rowOff>
        </xdr:from>
        <xdr:to>
          <xdr:col>295</xdr:col>
          <xdr:colOff>190500</xdr:colOff>
          <xdr:row>21</xdr:row>
          <xdr:rowOff>38100</xdr:rowOff>
        </xdr:to>
        <xdr:sp macro="" textlink="">
          <xdr:nvSpPr>
            <xdr:cNvPr id="20861" name="チェック28" hidden="1">
              <a:extLst>
                <a:ext uri="{63B3BB69-23CF-44E3-9099-C40C66FF867C}">
                  <a14:compatExt spid="_x0000_s20861"/>
                </a:ext>
                <a:ext uri="{FF2B5EF4-FFF2-40B4-BE49-F238E27FC236}">
                  <a16:creationId xmlns:a16="http://schemas.microsoft.com/office/drawing/2014/main" id="{00000000-0008-0000-0300-00007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20</xdr:row>
          <xdr:rowOff>175260</xdr:rowOff>
        </xdr:from>
        <xdr:to>
          <xdr:col>295</xdr:col>
          <xdr:colOff>213360</xdr:colOff>
          <xdr:row>22</xdr:row>
          <xdr:rowOff>38100</xdr:rowOff>
        </xdr:to>
        <xdr:sp macro="" textlink="">
          <xdr:nvSpPr>
            <xdr:cNvPr id="20862" name="チェック29" hidden="1">
              <a:extLst>
                <a:ext uri="{63B3BB69-23CF-44E3-9099-C40C66FF867C}">
                  <a14:compatExt spid="_x0000_s20862"/>
                </a:ext>
                <a:ext uri="{FF2B5EF4-FFF2-40B4-BE49-F238E27FC236}">
                  <a16:creationId xmlns:a16="http://schemas.microsoft.com/office/drawing/2014/main" id="{00000000-0008-0000-0300-00007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21</xdr:row>
          <xdr:rowOff>160020</xdr:rowOff>
        </xdr:from>
        <xdr:to>
          <xdr:col>295</xdr:col>
          <xdr:colOff>213360</xdr:colOff>
          <xdr:row>23</xdr:row>
          <xdr:rowOff>30480</xdr:rowOff>
        </xdr:to>
        <xdr:sp macro="" textlink="">
          <xdr:nvSpPr>
            <xdr:cNvPr id="20863" name="チェック30" hidden="1">
              <a:extLst>
                <a:ext uri="{63B3BB69-23CF-44E3-9099-C40C66FF867C}">
                  <a14:compatExt spid="_x0000_s20863"/>
                </a:ext>
                <a:ext uri="{FF2B5EF4-FFF2-40B4-BE49-F238E27FC236}">
                  <a16:creationId xmlns:a16="http://schemas.microsoft.com/office/drawing/2014/main" id="{00000000-0008-0000-0300-00007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22</xdr:row>
          <xdr:rowOff>160020</xdr:rowOff>
        </xdr:from>
        <xdr:to>
          <xdr:col>295</xdr:col>
          <xdr:colOff>213360</xdr:colOff>
          <xdr:row>24</xdr:row>
          <xdr:rowOff>30480</xdr:rowOff>
        </xdr:to>
        <xdr:sp macro="" textlink="">
          <xdr:nvSpPr>
            <xdr:cNvPr id="20864" name="チェック31" hidden="1">
              <a:extLst>
                <a:ext uri="{63B3BB69-23CF-44E3-9099-C40C66FF867C}">
                  <a14:compatExt spid="_x0000_s20864"/>
                </a:ext>
                <a:ext uri="{FF2B5EF4-FFF2-40B4-BE49-F238E27FC236}">
                  <a16:creationId xmlns:a16="http://schemas.microsoft.com/office/drawing/2014/main" id="{00000000-0008-0000-0300-00008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23</xdr:row>
          <xdr:rowOff>160020</xdr:rowOff>
        </xdr:from>
        <xdr:to>
          <xdr:col>295</xdr:col>
          <xdr:colOff>213360</xdr:colOff>
          <xdr:row>25</xdr:row>
          <xdr:rowOff>30480</xdr:rowOff>
        </xdr:to>
        <xdr:sp macro="" textlink="">
          <xdr:nvSpPr>
            <xdr:cNvPr id="20865" name="チェック32" hidden="1">
              <a:extLst>
                <a:ext uri="{63B3BB69-23CF-44E3-9099-C40C66FF867C}">
                  <a14:compatExt spid="_x0000_s20865"/>
                </a:ext>
                <a:ext uri="{FF2B5EF4-FFF2-40B4-BE49-F238E27FC236}">
                  <a16:creationId xmlns:a16="http://schemas.microsoft.com/office/drawing/2014/main" id="{00000000-0008-0000-0300-00008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24</xdr:row>
          <xdr:rowOff>160020</xdr:rowOff>
        </xdr:from>
        <xdr:to>
          <xdr:col>295</xdr:col>
          <xdr:colOff>198120</xdr:colOff>
          <xdr:row>26</xdr:row>
          <xdr:rowOff>30480</xdr:rowOff>
        </xdr:to>
        <xdr:sp macro="" textlink="">
          <xdr:nvSpPr>
            <xdr:cNvPr id="20866" name="チェック33" hidden="1">
              <a:extLst>
                <a:ext uri="{63B3BB69-23CF-44E3-9099-C40C66FF867C}">
                  <a14:compatExt spid="_x0000_s20866"/>
                </a:ext>
                <a:ext uri="{FF2B5EF4-FFF2-40B4-BE49-F238E27FC236}">
                  <a16:creationId xmlns:a16="http://schemas.microsoft.com/office/drawing/2014/main" id="{00000000-0008-0000-0300-00008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25</xdr:row>
          <xdr:rowOff>160020</xdr:rowOff>
        </xdr:from>
        <xdr:to>
          <xdr:col>295</xdr:col>
          <xdr:colOff>213360</xdr:colOff>
          <xdr:row>27</xdr:row>
          <xdr:rowOff>30480</xdr:rowOff>
        </xdr:to>
        <xdr:sp macro="" textlink="">
          <xdr:nvSpPr>
            <xdr:cNvPr id="20867" name="チェック34" hidden="1">
              <a:extLst>
                <a:ext uri="{63B3BB69-23CF-44E3-9099-C40C66FF867C}">
                  <a14:compatExt spid="_x0000_s20867"/>
                </a:ext>
                <a:ext uri="{FF2B5EF4-FFF2-40B4-BE49-F238E27FC236}">
                  <a16:creationId xmlns:a16="http://schemas.microsoft.com/office/drawing/2014/main" id="{00000000-0008-0000-0300-00008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12</xdr:row>
          <xdr:rowOff>160020</xdr:rowOff>
        </xdr:from>
        <xdr:to>
          <xdr:col>304</xdr:col>
          <xdr:colOff>190500</xdr:colOff>
          <xdr:row>14</xdr:row>
          <xdr:rowOff>30480</xdr:rowOff>
        </xdr:to>
        <xdr:sp macro="" textlink="">
          <xdr:nvSpPr>
            <xdr:cNvPr id="20868" name="チェック35" hidden="1">
              <a:extLst>
                <a:ext uri="{63B3BB69-23CF-44E3-9099-C40C66FF867C}">
                  <a14:compatExt spid="_x0000_s20868"/>
                </a:ext>
                <a:ext uri="{FF2B5EF4-FFF2-40B4-BE49-F238E27FC236}">
                  <a16:creationId xmlns:a16="http://schemas.microsoft.com/office/drawing/2014/main" id="{00000000-0008-0000-0300-00008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13</xdr:row>
          <xdr:rowOff>182880</xdr:rowOff>
        </xdr:from>
        <xdr:to>
          <xdr:col>304</xdr:col>
          <xdr:colOff>182880</xdr:colOff>
          <xdr:row>14</xdr:row>
          <xdr:rowOff>251460</xdr:rowOff>
        </xdr:to>
        <xdr:sp macro="" textlink="">
          <xdr:nvSpPr>
            <xdr:cNvPr id="20869" name="チェック36" hidden="1">
              <a:extLst>
                <a:ext uri="{63B3BB69-23CF-44E3-9099-C40C66FF867C}">
                  <a14:compatExt spid="_x0000_s20869"/>
                </a:ext>
                <a:ext uri="{FF2B5EF4-FFF2-40B4-BE49-F238E27FC236}">
                  <a16:creationId xmlns:a16="http://schemas.microsoft.com/office/drawing/2014/main" id="{00000000-0008-0000-0300-00008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14</xdr:row>
          <xdr:rowOff>373380</xdr:rowOff>
        </xdr:from>
        <xdr:to>
          <xdr:col>304</xdr:col>
          <xdr:colOff>198120</xdr:colOff>
          <xdr:row>16</xdr:row>
          <xdr:rowOff>45720</xdr:rowOff>
        </xdr:to>
        <xdr:sp macro="" textlink="">
          <xdr:nvSpPr>
            <xdr:cNvPr id="20870" name="チェック37" hidden="1">
              <a:extLst>
                <a:ext uri="{63B3BB69-23CF-44E3-9099-C40C66FF867C}">
                  <a14:compatExt spid="_x0000_s20870"/>
                </a:ext>
                <a:ext uri="{FF2B5EF4-FFF2-40B4-BE49-F238E27FC236}">
                  <a16:creationId xmlns:a16="http://schemas.microsoft.com/office/drawing/2014/main" id="{00000000-0008-0000-0300-00008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15</xdr:row>
          <xdr:rowOff>160020</xdr:rowOff>
        </xdr:from>
        <xdr:to>
          <xdr:col>304</xdr:col>
          <xdr:colOff>182880</xdr:colOff>
          <xdr:row>17</xdr:row>
          <xdr:rowOff>30480</xdr:rowOff>
        </xdr:to>
        <xdr:sp macro="" textlink="">
          <xdr:nvSpPr>
            <xdr:cNvPr id="20871" name="チェック38" hidden="1">
              <a:extLst>
                <a:ext uri="{63B3BB69-23CF-44E3-9099-C40C66FF867C}">
                  <a14:compatExt spid="_x0000_s20871"/>
                </a:ext>
                <a:ext uri="{FF2B5EF4-FFF2-40B4-BE49-F238E27FC236}">
                  <a16:creationId xmlns:a16="http://schemas.microsoft.com/office/drawing/2014/main" id="{00000000-0008-0000-0300-00008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16</xdr:row>
          <xdr:rowOff>160020</xdr:rowOff>
        </xdr:from>
        <xdr:to>
          <xdr:col>304</xdr:col>
          <xdr:colOff>160020</xdr:colOff>
          <xdr:row>18</xdr:row>
          <xdr:rowOff>30480</xdr:rowOff>
        </xdr:to>
        <xdr:sp macro="" textlink="">
          <xdr:nvSpPr>
            <xdr:cNvPr id="20872" name="チェック39" hidden="1">
              <a:extLst>
                <a:ext uri="{63B3BB69-23CF-44E3-9099-C40C66FF867C}">
                  <a14:compatExt spid="_x0000_s20872"/>
                </a:ext>
                <a:ext uri="{FF2B5EF4-FFF2-40B4-BE49-F238E27FC236}">
                  <a16:creationId xmlns:a16="http://schemas.microsoft.com/office/drawing/2014/main" id="{00000000-0008-0000-0300-00008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17</xdr:row>
          <xdr:rowOff>152400</xdr:rowOff>
        </xdr:from>
        <xdr:to>
          <xdr:col>304</xdr:col>
          <xdr:colOff>198120</xdr:colOff>
          <xdr:row>19</xdr:row>
          <xdr:rowOff>30480</xdr:rowOff>
        </xdr:to>
        <xdr:sp macro="" textlink="">
          <xdr:nvSpPr>
            <xdr:cNvPr id="20873" name="チェック40" hidden="1">
              <a:extLst>
                <a:ext uri="{63B3BB69-23CF-44E3-9099-C40C66FF867C}">
                  <a14:compatExt spid="_x0000_s20873"/>
                </a:ext>
                <a:ext uri="{FF2B5EF4-FFF2-40B4-BE49-F238E27FC236}">
                  <a16:creationId xmlns:a16="http://schemas.microsoft.com/office/drawing/2014/main" id="{00000000-0008-0000-0300-00008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18</xdr:row>
          <xdr:rowOff>160020</xdr:rowOff>
        </xdr:from>
        <xdr:to>
          <xdr:col>304</xdr:col>
          <xdr:colOff>182880</xdr:colOff>
          <xdr:row>20</xdr:row>
          <xdr:rowOff>30480</xdr:rowOff>
        </xdr:to>
        <xdr:sp macro="" textlink="">
          <xdr:nvSpPr>
            <xdr:cNvPr id="20874" name="チェック41" hidden="1">
              <a:extLst>
                <a:ext uri="{63B3BB69-23CF-44E3-9099-C40C66FF867C}">
                  <a14:compatExt spid="_x0000_s20874"/>
                </a:ext>
                <a:ext uri="{FF2B5EF4-FFF2-40B4-BE49-F238E27FC236}">
                  <a16:creationId xmlns:a16="http://schemas.microsoft.com/office/drawing/2014/main" id="{00000000-0008-0000-0300-00008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19</xdr:row>
          <xdr:rowOff>160020</xdr:rowOff>
        </xdr:from>
        <xdr:to>
          <xdr:col>304</xdr:col>
          <xdr:colOff>160020</xdr:colOff>
          <xdr:row>21</xdr:row>
          <xdr:rowOff>30480</xdr:rowOff>
        </xdr:to>
        <xdr:sp macro="" textlink="">
          <xdr:nvSpPr>
            <xdr:cNvPr id="20875" name="チェック42" hidden="1">
              <a:extLst>
                <a:ext uri="{63B3BB69-23CF-44E3-9099-C40C66FF867C}">
                  <a14:compatExt spid="_x0000_s20875"/>
                </a:ext>
                <a:ext uri="{FF2B5EF4-FFF2-40B4-BE49-F238E27FC236}">
                  <a16:creationId xmlns:a16="http://schemas.microsoft.com/office/drawing/2014/main" id="{00000000-0008-0000-0300-00008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20</xdr:row>
          <xdr:rowOff>175260</xdr:rowOff>
        </xdr:from>
        <xdr:to>
          <xdr:col>304</xdr:col>
          <xdr:colOff>198120</xdr:colOff>
          <xdr:row>22</xdr:row>
          <xdr:rowOff>38100</xdr:rowOff>
        </xdr:to>
        <xdr:sp macro="" textlink="">
          <xdr:nvSpPr>
            <xdr:cNvPr id="20876" name="チェック43" hidden="1">
              <a:extLst>
                <a:ext uri="{63B3BB69-23CF-44E3-9099-C40C66FF867C}">
                  <a14:compatExt spid="_x0000_s20876"/>
                </a:ext>
                <a:ext uri="{FF2B5EF4-FFF2-40B4-BE49-F238E27FC236}">
                  <a16:creationId xmlns:a16="http://schemas.microsoft.com/office/drawing/2014/main" id="{00000000-0008-0000-0300-00008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21</xdr:row>
          <xdr:rowOff>160020</xdr:rowOff>
        </xdr:from>
        <xdr:to>
          <xdr:col>304</xdr:col>
          <xdr:colOff>198120</xdr:colOff>
          <xdr:row>23</xdr:row>
          <xdr:rowOff>30480</xdr:rowOff>
        </xdr:to>
        <xdr:sp macro="" textlink="">
          <xdr:nvSpPr>
            <xdr:cNvPr id="20877" name="チェック44" hidden="1">
              <a:extLst>
                <a:ext uri="{63B3BB69-23CF-44E3-9099-C40C66FF867C}">
                  <a14:compatExt spid="_x0000_s20877"/>
                </a:ext>
                <a:ext uri="{FF2B5EF4-FFF2-40B4-BE49-F238E27FC236}">
                  <a16:creationId xmlns:a16="http://schemas.microsoft.com/office/drawing/2014/main" id="{00000000-0008-0000-0300-00008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22</xdr:row>
          <xdr:rowOff>160020</xdr:rowOff>
        </xdr:from>
        <xdr:to>
          <xdr:col>304</xdr:col>
          <xdr:colOff>190500</xdr:colOff>
          <xdr:row>24</xdr:row>
          <xdr:rowOff>30480</xdr:rowOff>
        </xdr:to>
        <xdr:sp macro="" textlink="">
          <xdr:nvSpPr>
            <xdr:cNvPr id="20878" name="チェック45" hidden="1">
              <a:extLst>
                <a:ext uri="{63B3BB69-23CF-44E3-9099-C40C66FF867C}">
                  <a14:compatExt spid="_x0000_s20878"/>
                </a:ext>
                <a:ext uri="{FF2B5EF4-FFF2-40B4-BE49-F238E27FC236}">
                  <a16:creationId xmlns:a16="http://schemas.microsoft.com/office/drawing/2014/main" id="{00000000-0008-0000-0300-00008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23</xdr:row>
          <xdr:rowOff>152400</xdr:rowOff>
        </xdr:from>
        <xdr:to>
          <xdr:col>304</xdr:col>
          <xdr:colOff>190500</xdr:colOff>
          <xdr:row>25</xdr:row>
          <xdr:rowOff>30480</xdr:rowOff>
        </xdr:to>
        <xdr:sp macro="" textlink="">
          <xdr:nvSpPr>
            <xdr:cNvPr id="20879" name="チェック46" hidden="1">
              <a:extLst>
                <a:ext uri="{63B3BB69-23CF-44E3-9099-C40C66FF867C}">
                  <a14:compatExt spid="_x0000_s20879"/>
                </a:ext>
                <a:ext uri="{FF2B5EF4-FFF2-40B4-BE49-F238E27FC236}">
                  <a16:creationId xmlns:a16="http://schemas.microsoft.com/office/drawing/2014/main" id="{00000000-0008-0000-0300-00008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24</xdr:row>
          <xdr:rowOff>160020</xdr:rowOff>
        </xdr:from>
        <xdr:to>
          <xdr:col>304</xdr:col>
          <xdr:colOff>190500</xdr:colOff>
          <xdr:row>26</xdr:row>
          <xdr:rowOff>30480</xdr:rowOff>
        </xdr:to>
        <xdr:sp macro="" textlink="">
          <xdr:nvSpPr>
            <xdr:cNvPr id="20880" name="チェック47" hidden="1">
              <a:extLst>
                <a:ext uri="{63B3BB69-23CF-44E3-9099-C40C66FF867C}">
                  <a14:compatExt spid="_x0000_s20880"/>
                </a:ext>
                <a:ext uri="{FF2B5EF4-FFF2-40B4-BE49-F238E27FC236}">
                  <a16:creationId xmlns:a16="http://schemas.microsoft.com/office/drawing/2014/main" id="{00000000-0008-0000-0300-00009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25</xdr:row>
          <xdr:rowOff>160020</xdr:rowOff>
        </xdr:from>
        <xdr:to>
          <xdr:col>304</xdr:col>
          <xdr:colOff>190500</xdr:colOff>
          <xdr:row>27</xdr:row>
          <xdr:rowOff>30480</xdr:rowOff>
        </xdr:to>
        <xdr:sp macro="" textlink="">
          <xdr:nvSpPr>
            <xdr:cNvPr id="20881" name="チェック48" hidden="1">
              <a:extLst>
                <a:ext uri="{63B3BB69-23CF-44E3-9099-C40C66FF867C}">
                  <a14:compatExt spid="_x0000_s20881"/>
                </a:ext>
                <a:ext uri="{FF2B5EF4-FFF2-40B4-BE49-F238E27FC236}">
                  <a16:creationId xmlns:a16="http://schemas.microsoft.com/office/drawing/2014/main" id="{00000000-0008-0000-0300-00009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12</xdr:row>
          <xdr:rowOff>160020</xdr:rowOff>
        </xdr:from>
        <xdr:to>
          <xdr:col>313</xdr:col>
          <xdr:colOff>190500</xdr:colOff>
          <xdr:row>14</xdr:row>
          <xdr:rowOff>30480</xdr:rowOff>
        </xdr:to>
        <xdr:sp macro="" textlink="">
          <xdr:nvSpPr>
            <xdr:cNvPr id="20882" name="チェック49" hidden="1">
              <a:extLst>
                <a:ext uri="{63B3BB69-23CF-44E3-9099-C40C66FF867C}">
                  <a14:compatExt spid="_x0000_s20882"/>
                </a:ext>
                <a:ext uri="{FF2B5EF4-FFF2-40B4-BE49-F238E27FC236}">
                  <a16:creationId xmlns:a16="http://schemas.microsoft.com/office/drawing/2014/main" id="{00000000-0008-0000-0300-00009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13</xdr:row>
          <xdr:rowOff>182880</xdr:rowOff>
        </xdr:from>
        <xdr:to>
          <xdr:col>313</xdr:col>
          <xdr:colOff>152400</xdr:colOff>
          <xdr:row>14</xdr:row>
          <xdr:rowOff>251460</xdr:rowOff>
        </xdr:to>
        <xdr:sp macro="" textlink="">
          <xdr:nvSpPr>
            <xdr:cNvPr id="20883" name="チェック50" hidden="1">
              <a:extLst>
                <a:ext uri="{63B3BB69-23CF-44E3-9099-C40C66FF867C}">
                  <a14:compatExt spid="_x0000_s20883"/>
                </a:ext>
                <a:ext uri="{FF2B5EF4-FFF2-40B4-BE49-F238E27FC236}">
                  <a16:creationId xmlns:a16="http://schemas.microsoft.com/office/drawing/2014/main" id="{00000000-0008-0000-0300-00009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14</xdr:row>
          <xdr:rowOff>373380</xdr:rowOff>
        </xdr:from>
        <xdr:to>
          <xdr:col>313</xdr:col>
          <xdr:colOff>190500</xdr:colOff>
          <xdr:row>16</xdr:row>
          <xdr:rowOff>45720</xdr:rowOff>
        </xdr:to>
        <xdr:sp macro="" textlink="">
          <xdr:nvSpPr>
            <xdr:cNvPr id="20884" name="チェック51" hidden="1">
              <a:extLst>
                <a:ext uri="{63B3BB69-23CF-44E3-9099-C40C66FF867C}">
                  <a14:compatExt spid="_x0000_s20884"/>
                </a:ext>
                <a:ext uri="{FF2B5EF4-FFF2-40B4-BE49-F238E27FC236}">
                  <a16:creationId xmlns:a16="http://schemas.microsoft.com/office/drawing/2014/main" id="{00000000-0008-0000-0300-00009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15</xdr:row>
          <xdr:rowOff>160020</xdr:rowOff>
        </xdr:from>
        <xdr:to>
          <xdr:col>313</xdr:col>
          <xdr:colOff>182880</xdr:colOff>
          <xdr:row>17</xdr:row>
          <xdr:rowOff>30480</xdr:rowOff>
        </xdr:to>
        <xdr:sp macro="" textlink="">
          <xdr:nvSpPr>
            <xdr:cNvPr id="20885" name="チェック52" hidden="1">
              <a:extLst>
                <a:ext uri="{63B3BB69-23CF-44E3-9099-C40C66FF867C}">
                  <a14:compatExt spid="_x0000_s20885"/>
                </a:ext>
                <a:ext uri="{FF2B5EF4-FFF2-40B4-BE49-F238E27FC236}">
                  <a16:creationId xmlns:a16="http://schemas.microsoft.com/office/drawing/2014/main" id="{00000000-0008-0000-0300-00009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16</xdr:row>
          <xdr:rowOff>175260</xdr:rowOff>
        </xdr:from>
        <xdr:to>
          <xdr:col>313</xdr:col>
          <xdr:colOff>198120</xdr:colOff>
          <xdr:row>18</xdr:row>
          <xdr:rowOff>38100</xdr:rowOff>
        </xdr:to>
        <xdr:sp macro="" textlink="">
          <xdr:nvSpPr>
            <xdr:cNvPr id="20886" name="チェック53" hidden="1">
              <a:extLst>
                <a:ext uri="{63B3BB69-23CF-44E3-9099-C40C66FF867C}">
                  <a14:compatExt spid="_x0000_s20886"/>
                </a:ext>
                <a:ext uri="{FF2B5EF4-FFF2-40B4-BE49-F238E27FC236}">
                  <a16:creationId xmlns:a16="http://schemas.microsoft.com/office/drawing/2014/main" id="{00000000-0008-0000-0300-00009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17</xdr:row>
          <xdr:rowOff>152400</xdr:rowOff>
        </xdr:from>
        <xdr:to>
          <xdr:col>313</xdr:col>
          <xdr:colOff>213360</xdr:colOff>
          <xdr:row>19</xdr:row>
          <xdr:rowOff>30480</xdr:rowOff>
        </xdr:to>
        <xdr:sp macro="" textlink="">
          <xdr:nvSpPr>
            <xdr:cNvPr id="20887" name="チェック54" hidden="1">
              <a:extLst>
                <a:ext uri="{63B3BB69-23CF-44E3-9099-C40C66FF867C}">
                  <a14:compatExt spid="_x0000_s20887"/>
                </a:ext>
                <a:ext uri="{FF2B5EF4-FFF2-40B4-BE49-F238E27FC236}">
                  <a16:creationId xmlns:a16="http://schemas.microsoft.com/office/drawing/2014/main" id="{00000000-0008-0000-0300-00009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18</xdr:row>
          <xdr:rowOff>152400</xdr:rowOff>
        </xdr:from>
        <xdr:to>
          <xdr:col>313</xdr:col>
          <xdr:colOff>198120</xdr:colOff>
          <xdr:row>20</xdr:row>
          <xdr:rowOff>30480</xdr:rowOff>
        </xdr:to>
        <xdr:sp macro="" textlink="">
          <xdr:nvSpPr>
            <xdr:cNvPr id="20888" name="チェック55" hidden="1">
              <a:extLst>
                <a:ext uri="{63B3BB69-23CF-44E3-9099-C40C66FF867C}">
                  <a14:compatExt spid="_x0000_s20888"/>
                </a:ext>
                <a:ext uri="{FF2B5EF4-FFF2-40B4-BE49-F238E27FC236}">
                  <a16:creationId xmlns:a16="http://schemas.microsoft.com/office/drawing/2014/main" id="{00000000-0008-0000-0300-00009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19</xdr:row>
          <xdr:rowOff>152400</xdr:rowOff>
        </xdr:from>
        <xdr:to>
          <xdr:col>313</xdr:col>
          <xdr:colOff>190500</xdr:colOff>
          <xdr:row>21</xdr:row>
          <xdr:rowOff>30480</xdr:rowOff>
        </xdr:to>
        <xdr:sp macro="" textlink="">
          <xdr:nvSpPr>
            <xdr:cNvPr id="20889" name="チェック56" hidden="1">
              <a:extLst>
                <a:ext uri="{63B3BB69-23CF-44E3-9099-C40C66FF867C}">
                  <a14:compatExt spid="_x0000_s20889"/>
                </a:ext>
                <a:ext uri="{FF2B5EF4-FFF2-40B4-BE49-F238E27FC236}">
                  <a16:creationId xmlns:a16="http://schemas.microsoft.com/office/drawing/2014/main" id="{00000000-0008-0000-0300-00009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20</xdr:row>
          <xdr:rowOff>152400</xdr:rowOff>
        </xdr:from>
        <xdr:to>
          <xdr:col>314</xdr:col>
          <xdr:colOff>0</xdr:colOff>
          <xdr:row>22</xdr:row>
          <xdr:rowOff>30480</xdr:rowOff>
        </xdr:to>
        <xdr:sp macro="" textlink="">
          <xdr:nvSpPr>
            <xdr:cNvPr id="20890" name="チェック57" hidden="1">
              <a:extLst>
                <a:ext uri="{63B3BB69-23CF-44E3-9099-C40C66FF867C}">
                  <a14:compatExt spid="_x0000_s20890"/>
                </a:ext>
                <a:ext uri="{FF2B5EF4-FFF2-40B4-BE49-F238E27FC236}">
                  <a16:creationId xmlns:a16="http://schemas.microsoft.com/office/drawing/2014/main" id="{00000000-0008-0000-0300-00009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21</xdr:row>
          <xdr:rowOff>152400</xdr:rowOff>
        </xdr:from>
        <xdr:to>
          <xdr:col>313</xdr:col>
          <xdr:colOff>175260</xdr:colOff>
          <xdr:row>23</xdr:row>
          <xdr:rowOff>30480</xdr:rowOff>
        </xdr:to>
        <xdr:sp macro="" textlink="">
          <xdr:nvSpPr>
            <xdr:cNvPr id="20891" name="チェック58" hidden="1">
              <a:extLst>
                <a:ext uri="{63B3BB69-23CF-44E3-9099-C40C66FF867C}">
                  <a14:compatExt spid="_x0000_s20891"/>
                </a:ext>
                <a:ext uri="{FF2B5EF4-FFF2-40B4-BE49-F238E27FC236}">
                  <a16:creationId xmlns:a16="http://schemas.microsoft.com/office/drawing/2014/main" id="{00000000-0008-0000-0300-00009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22</xdr:row>
          <xdr:rowOff>182880</xdr:rowOff>
        </xdr:from>
        <xdr:to>
          <xdr:col>313</xdr:col>
          <xdr:colOff>190500</xdr:colOff>
          <xdr:row>24</xdr:row>
          <xdr:rowOff>60960</xdr:rowOff>
        </xdr:to>
        <xdr:sp macro="" textlink="">
          <xdr:nvSpPr>
            <xdr:cNvPr id="20892" name="チェック59" hidden="1">
              <a:extLst>
                <a:ext uri="{63B3BB69-23CF-44E3-9099-C40C66FF867C}">
                  <a14:compatExt spid="_x0000_s20892"/>
                </a:ext>
                <a:ext uri="{FF2B5EF4-FFF2-40B4-BE49-F238E27FC236}">
                  <a16:creationId xmlns:a16="http://schemas.microsoft.com/office/drawing/2014/main" id="{00000000-0008-0000-0300-00009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23</xdr:row>
          <xdr:rowOff>160020</xdr:rowOff>
        </xdr:from>
        <xdr:to>
          <xdr:col>313</xdr:col>
          <xdr:colOff>198120</xdr:colOff>
          <xdr:row>25</xdr:row>
          <xdr:rowOff>30480</xdr:rowOff>
        </xdr:to>
        <xdr:sp macro="" textlink="">
          <xdr:nvSpPr>
            <xdr:cNvPr id="20893" name="チェック60" hidden="1">
              <a:extLst>
                <a:ext uri="{63B3BB69-23CF-44E3-9099-C40C66FF867C}">
                  <a14:compatExt spid="_x0000_s20893"/>
                </a:ext>
                <a:ext uri="{FF2B5EF4-FFF2-40B4-BE49-F238E27FC236}">
                  <a16:creationId xmlns:a16="http://schemas.microsoft.com/office/drawing/2014/main" id="{00000000-0008-0000-0300-00009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24</xdr:row>
          <xdr:rowOff>160020</xdr:rowOff>
        </xdr:from>
        <xdr:to>
          <xdr:col>313</xdr:col>
          <xdr:colOff>190500</xdr:colOff>
          <xdr:row>26</xdr:row>
          <xdr:rowOff>30480</xdr:rowOff>
        </xdr:to>
        <xdr:sp macro="" textlink="">
          <xdr:nvSpPr>
            <xdr:cNvPr id="20894" name="チェック61" hidden="1">
              <a:extLst>
                <a:ext uri="{63B3BB69-23CF-44E3-9099-C40C66FF867C}">
                  <a14:compatExt spid="_x0000_s20894"/>
                </a:ext>
                <a:ext uri="{FF2B5EF4-FFF2-40B4-BE49-F238E27FC236}">
                  <a16:creationId xmlns:a16="http://schemas.microsoft.com/office/drawing/2014/main" id="{00000000-0008-0000-0300-00009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25</xdr:row>
          <xdr:rowOff>152400</xdr:rowOff>
        </xdr:from>
        <xdr:to>
          <xdr:col>313</xdr:col>
          <xdr:colOff>182880</xdr:colOff>
          <xdr:row>27</xdr:row>
          <xdr:rowOff>30480</xdr:rowOff>
        </xdr:to>
        <xdr:sp macro="" textlink="">
          <xdr:nvSpPr>
            <xdr:cNvPr id="20895" name="チェック62" hidden="1">
              <a:extLst>
                <a:ext uri="{63B3BB69-23CF-44E3-9099-C40C66FF867C}">
                  <a14:compatExt spid="_x0000_s20895"/>
                </a:ext>
                <a:ext uri="{FF2B5EF4-FFF2-40B4-BE49-F238E27FC236}">
                  <a16:creationId xmlns:a16="http://schemas.microsoft.com/office/drawing/2014/main" id="{00000000-0008-0000-0300-00009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198120</xdr:colOff>
          <xdr:row>39</xdr:row>
          <xdr:rowOff>175260</xdr:rowOff>
        </xdr:from>
        <xdr:to>
          <xdr:col>303</xdr:col>
          <xdr:colOff>190500</xdr:colOff>
          <xdr:row>41</xdr:row>
          <xdr:rowOff>38100</xdr:rowOff>
        </xdr:to>
        <xdr:sp macro="" textlink="">
          <xdr:nvSpPr>
            <xdr:cNvPr id="20896" name="チェック63" hidden="1">
              <a:extLst>
                <a:ext uri="{63B3BB69-23CF-44E3-9099-C40C66FF867C}">
                  <a14:compatExt spid="_x0000_s20896"/>
                </a:ext>
                <a:ext uri="{FF2B5EF4-FFF2-40B4-BE49-F238E27FC236}">
                  <a16:creationId xmlns:a16="http://schemas.microsoft.com/office/drawing/2014/main" id="{00000000-0008-0000-0300-0000A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182880</xdr:colOff>
          <xdr:row>39</xdr:row>
          <xdr:rowOff>175260</xdr:rowOff>
        </xdr:from>
        <xdr:to>
          <xdr:col>306</xdr:col>
          <xdr:colOff>182880</xdr:colOff>
          <xdr:row>41</xdr:row>
          <xdr:rowOff>38100</xdr:rowOff>
        </xdr:to>
        <xdr:sp macro="" textlink="">
          <xdr:nvSpPr>
            <xdr:cNvPr id="20897" name="チェック64" hidden="1">
              <a:extLst>
                <a:ext uri="{63B3BB69-23CF-44E3-9099-C40C66FF867C}">
                  <a14:compatExt spid="_x0000_s20897"/>
                </a:ext>
                <a:ext uri="{FF2B5EF4-FFF2-40B4-BE49-F238E27FC236}">
                  <a16:creationId xmlns:a16="http://schemas.microsoft.com/office/drawing/2014/main" id="{00000000-0008-0000-0300-0000A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39</xdr:row>
          <xdr:rowOff>152400</xdr:rowOff>
        </xdr:from>
        <xdr:to>
          <xdr:col>309</xdr:col>
          <xdr:colOff>198120</xdr:colOff>
          <xdr:row>41</xdr:row>
          <xdr:rowOff>30480</xdr:rowOff>
        </xdr:to>
        <xdr:sp macro="" textlink="">
          <xdr:nvSpPr>
            <xdr:cNvPr id="20898" name="チェック65" hidden="1">
              <a:extLst>
                <a:ext uri="{63B3BB69-23CF-44E3-9099-C40C66FF867C}">
                  <a14:compatExt spid="_x0000_s20898"/>
                </a:ext>
                <a:ext uri="{FF2B5EF4-FFF2-40B4-BE49-F238E27FC236}">
                  <a16:creationId xmlns:a16="http://schemas.microsoft.com/office/drawing/2014/main" id="{00000000-0008-0000-0300-0000A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182880</xdr:colOff>
          <xdr:row>40</xdr:row>
          <xdr:rowOff>160020</xdr:rowOff>
        </xdr:from>
        <xdr:to>
          <xdr:col>306</xdr:col>
          <xdr:colOff>175260</xdr:colOff>
          <xdr:row>42</xdr:row>
          <xdr:rowOff>30480</xdr:rowOff>
        </xdr:to>
        <xdr:sp macro="" textlink="">
          <xdr:nvSpPr>
            <xdr:cNvPr id="20899" name="チェック66" hidden="1">
              <a:extLst>
                <a:ext uri="{63B3BB69-23CF-44E3-9099-C40C66FF867C}">
                  <a14:compatExt spid="_x0000_s20899"/>
                </a:ext>
                <a:ext uri="{FF2B5EF4-FFF2-40B4-BE49-F238E27FC236}">
                  <a16:creationId xmlns:a16="http://schemas.microsoft.com/office/drawing/2014/main" id="{00000000-0008-0000-0300-0000A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40</xdr:row>
          <xdr:rowOff>152400</xdr:rowOff>
        </xdr:from>
        <xdr:to>
          <xdr:col>309</xdr:col>
          <xdr:colOff>175260</xdr:colOff>
          <xdr:row>42</xdr:row>
          <xdr:rowOff>30480</xdr:rowOff>
        </xdr:to>
        <xdr:sp macro="" textlink="">
          <xdr:nvSpPr>
            <xdr:cNvPr id="20900" name="チェック67" hidden="1">
              <a:extLst>
                <a:ext uri="{63B3BB69-23CF-44E3-9099-C40C66FF867C}">
                  <a14:compatExt spid="_x0000_s20900"/>
                </a:ext>
                <a:ext uri="{FF2B5EF4-FFF2-40B4-BE49-F238E27FC236}">
                  <a16:creationId xmlns:a16="http://schemas.microsoft.com/office/drawing/2014/main" id="{00000000-0008-0000-0300-0000A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41</xdr:row>
          <xdr:rowOff>160020</xdr:rowOff>
        </xdr:from>
        <xdr:to>
          <xdr:col>295</xdr:col>
          <xdr:colOff>213360</xdr:colOff>
          <xdr:row>43</xdr:row>
          <xdr:rowOff>30480</xdr:rowOff>
        </xdr:to>
        <xdr:sp macro="" textlink="">
          <xdr:nvSpPr>
            <xdr:cNvPr id="20901" name="チェック68" hidden="1">
              <a:extLst>
                <a:ext uri="{63B3BB69-23CF-44E3-9099-C40C66FF867C}">
                  <a14:compatExt spid="_x0000_s20901"/>
                </a:ext>
                <a:ext uri="{FF2B5EF4-FFF2-40B4-BE49-F238E27FC236}">
                  <a16:creationId xmlns:a16="http://schemas.microsoft.com/office/drawing/2014/main" id="{00000000-0008-0000-0300-0000A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41</xdr:row>
          <xdr:rowOff>160020</xdr:rowOff>
        </xdr:from>
        <xdr:to>
          <xdr:col>303</xdr:col>
          <xdr:colOff>175260</xdr:colOff>
          <xdr:row>43</xdr:row>
          <xdr:rowOff>30480</xdr:rowOff>
        </xdr:to>
        <xdr:sp macro="" textlink="">
          <xdr:nvSpPr>
            <xdr:cNvPr id="20902" name="チェック69" hidden="1">
              <a:extLst>
                <a:ext uri="{63B3BB69-23CF-44E3-9099-C40C66FF867C}">
                  <a14:compatExt spid="_x0000_s20902"/>
                </a:ext>
                <a:ext uri="{FF2B5EF4-FFF2-40B4-BE49-F238E27FC236}">
                  <a16:creationId xmlns:a16="http://schemas.microsoft.com/office/drawing/2014/main" id="{00000000-0008-0000-0300-0000A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198120</xdr:colOff>
          <xdr:row>41</xdr:row>
          <xdr:rowOff>160020</xdr:rowOff>
        </xdr:from>
        <xdr:to>
          <xdr:col>310</xdr:col>
          <xdr:colOff>190500</xdr:colOff>
          <xdr:row>43</xdr:row>
          <xdr:rowOff>30480</xdr:rowOff>
        </xdr:to>
        <xdr:sp macro="" textlink="">
          <xdr:nvSpPr>
            <xdr:cNvPr id="20903" name="チェック70" hidden="1">
              <a:extLst>
                <a:ext uri="{63B3BB69-23CF-44E3-9099-C40C66FF867C}">
                  <a14:compatExt spid="_x0000_s20903"/>
                </a:ext>
                <a:ext uri="{FF2B5EF4-FFF2-40B4-BE49-F238E27FC236}">
                  <a16:creationId xmlns:a16="http://schemas.microsoft.com/office/drawing/2014/main" id="{00000000-0008-0000-0300-0000A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42</xdr:row>
          <xdr:rowOff>160020</xdr:rowOff>
        </xdr:from>
        <xdr:to>
          <xdr:col>295</xdr:col>
          <xdr:colOff>190500</xdr:colOff>
          <xdr:row>44</xdr:row>
          <xdr:rowOff>30480</xdr:rowOff>
        </xdr:to>
        <xdr:sp macro="" textlink="">
          <xdr:nvSpPr>
            <xdr:cNvPr id="20904" name="チェック71" hidden="1">
              <a:extLst>
                <a:ext uri="{63B3BB69-23CF-44E3-9099-C40C66FF867C}">
                  <a14:compatExt spid="_x0000_s20904"/>
                </a:ext>
                <a:ext uri="{FF2B5EF4-FFF2-40B4-BE49-F238E27FC236}">
                  <a16:creationId xmlns:a16="http://schemas.microsoft.com/office/drawing/2014/main" id="{00000000-0008-0000-0300-0000A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198120</xdr:colOff>
          <xdr:row>42</xdr:row>
          <xdr:rowOff>175260</xdr:rowOff>
        </xdr:from>
        <xdr:to>
          <xdr:col>305</xdr:col>
          <xdr:colOff>198120</xdr:colOff>
          <xdr:row>44</xdr:row>
          <xdr:rowOff>38100</xdr:rowOff>
        </xdr:to>
        <xdr:sp macro="" textlink="">
          <xdr:nvSpPr>
            <xdr:cNvPr id="20905" name="チェック72" hidden="1">
              <a:extLst>
                <a:ext uri="{63B3BB69-23CF-44E3-9099-C40C66FF867C}">
                  <a14:compatExt spid="_x0000_s20905"/>
                </a:ext>
                <a:ext uri="{FF2B5EF4-FFF2-40B4-BE49-F238E27FC236}">
                  <a16:creationId xmlns:a16="http://schemas.microsoft.com/office/drawing/2014/main" id="{00000000-0008-0000-0300-0000A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43</xdr:row>
          <xdr:rowOff>175260</xdr:rowOff>
        </xdr:from>
        <xdr:to>
          <xdr:col>295</xdr:col>
          <xdr:colOff>213360</xdr:colOff>
          <xdr:row>45</xdr:row>
          <xdr:rowOff>38100</xdr:rowOff>
        </xdr:to>
        <xdr:sp macro="" textlink="">
          <xdr:nvSpPr>
            <xdr:cNvPr id="20906" name="チェック73" hidden="1">
              <a:extLst>
                <a:ext uri="{63B3BB69-23CF-44E3-9099-C40C66FF867C}">
                  <a14:compatExt spid="_x0000_s20906"/>
                </a:ext>
                <a:ext uri="{FF2B5EF4-FFF2-40B4-BE49-F238E27FC236}">
                  <a16:creationId xmlns:a16="http://schemas.microsoft.com/office/drawing/2014/main" id="{00000000-0008-0000-0300-0000A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43</xdr:row>
          <xdr:rowOff>160020</xdr:rowOff>
        </xdr:from>
        <xdr:to>
          <xdr:col>301</xdr:col>
          <xdr:colOff>198120</xdr:colOff>
          <xdr:row>45</xdr:row>
          <xdr:rowOff>30480</xdr:rowOff>
        </xdr:to>
        <xdr:sp macro="" textlink="">
          <xdr:nvSpPr>
            <xdr:cNvPr id="20907" name="チェック74" hidden="1">
              <a:extLst>
                <a:ext uri="{63B3BB69-23CF-44E3-9099-C40C66FF867C}">
                  <a14:compatExt spid="_x0000_s20907"/>
                </a:ext>
                <a:ext uri="{FF2B5EF4-FFF2-40B4-BE49-F238E27FC236}">
                  <a16:creationId xmlns:a16="http://schemas.microsoft.com/office/drawing/2014/main" id="{00000000-0008-0000-0300-0000A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43</xdr:row>
          <xdr:rowOff>152400</xdr:rowOff>
        </xdr:from>
        <xdr:to>
          <xdr:col>309</xdr:col>
          <xdr:colOff>22860</xdr:colOff>
          <xdr:row>45</xdr:row>
          <xdr:rowOff>30480</xdr:rowOff>
        </xdr:to>
        <xdr:sp macro="" textlink="">
          <xdr:nvSpPr>
            <xdr:cNvPr id="20908" name="チェック75" hidden="1">
              <a:extLst>
                <a:ext uri="{63B3BB69-23CF-44E3-9099-C40C66FF867C}">
                  <a14:compatExt spid="_x0000_s20908"/>
                </a:ext>
                <a:ext uri="{FF2B5EF4-FFF2-40B4-BE49-F238E27FC236}">
                  <a16:creationId xmlns:a16="http://schemas.microsoft.com/office/drawing/2014/main" id="{00000000-0008-0000-0300-0000A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44</xdr:row>
          <xdr:rowOff>160020</xdr:rowOff>
        </xdr:from>
        <xdr:to>
          <xdr:col>295</xdr:col>
          <xdr:colOff>198120</xdr:colOff>
          <xdr:row>46</xdr:row>
          <xdr:rowOff>30480</xdr:rowOff>
        </xdr:to>
        <xdr:sp macro="" textlink="">
          <xdr:nvSpPr>
            <xdr:cNvPr id="20909" name="チェック76" hidden="1">
              <a:extLst>
                <a:ext uri="{63B3BB69-23CF-44E3-9099-C40C66FF867C}">
                  <a14:compatExt spid="_x0000_s20909"/>
                </a:ext>
                <a:ext uri="{FF2B5EF4-FFF2-40B4-BE49-F238E27FC236}">
                  <a16:creationId xmlns:a16="http://schemas.microsoft.com/office/drawing/2014/main" id="{00000000-0008-0000-0300-0000A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44</xdr:row>
          <xdr:rowOff>160020</xdr:rowOff>
        </xdr:from>
        <xdr:to>
          <xdr:col>301</xdr:col>
          <xdr:colOff>182880</xdr:colOff>
          <xdr:row>46</xdr:row>
          <xdr:rowOff>30480</xdr:rowOff>
        </xdr:to>
        <xdr:sp macro="" textlink="">
          <xdr:nvSpPr>
            <xdr:cNvPr id="20910" name="チェック77" hidden="1">
              <a:extLst>
                <a:ext uri="{63B3BB69-23CF-44E3-9099-C40C66FF867C}">
                  <a14:compatExt spid="_x0000_s20910"/>
                </a:ext>
                <a:ext uri="{FF2B5EF4-FFF2-40B4-BE49-F238E27FC236}">
                  <a16:creationId xmlns:a16="http://schemas.microsoft.com/office/drawing/2014/main" id="{00000000-0008-0000-0300-0000A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44</xdr:row>
          <xdr:rowOff>160020</xdr:rowOff>
        </xdr:from>
        <xdr:to>
          <xdr:col>308</xdr:col>
          <xdr:colOff>182880</xdr:colOff>
          <xdr:row>46</xdr:row>
          <xdr:rowOff>30480</xdr:rowOff>
        </xdr:to>
        <xdr:sp macro="" textlink="">
          <xdr:nvSpPr>
            <xdr:cNvPr id="20911" name="チェック78" hidden="1">
              <a:extLst>
                <a:ext uri="{63B3BB69-23CF-44E3-9099-C40C66FF867C}">
                  <a14:compatExt spid="_x0000_s20911"/>
                </a:ext>
                <a:ext uri="{FF2B5EF4-FFF2-40B4-BE49-F238E27FC236}">
                  <a16:creationId xmlns:a16="http://schemas.microsoft.com/office/drawing/2014/main" id="{00000000-0008-0000-0300-0000A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45</xdr:row>
          <xdr:rowOff>152400</xdr:rowOff>
        </xdr:from>
        <xdr:to>
          <xdr:col>295</xdr:col>
          <xdr:colOff>198120</xdr:colOff>
          <xdr:row>47</xdr:row>
          <xdr:rowOff>30480</xdr:rowOff>
        </xdr:to>
        <xdr:sp macro="" textlink="">
          <xdr:nvSpPr>
            <xdr:cNvPr id="20912" name="チェック79" hidden="1">
              <a:extLst>
                <a:ext uri="{63B3BB69-23CF-44E3-9099-C40C66FF867C}">
                  <a14:compatExt spid="_x0000_s20912"/>
                </a:ext>
                <a:ext uri="{FF2B5EF4-FFF2-40B4-BE49-F238E27FC236}">
                  <a16:creationId xmlns:a16="http://schemas.microsoft.com/office/drawing/2014/main" id="{00000000-0008-0000-0300-0000B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45</xdr:row>
          <xdr:rowOff>144780</xdr:rowOff>
        </xdr:from>
        <xdr:to>
          <xdr:col>301</xdr:col>
          <xdr:colOff>175260</xdr:colOff>
          <xdr:row>47</xdr:row>
          <xdr:rowOff>60960</xdr:rowOff>
        </xdr:to>
        <xdr:sp macro="" textlink="">
          <xdr:nvSpPr>
            <xdr:cNvPr id="20913" name="チェック80" hidden="1">
              <a:extLst>
                <a:ext uri="{63B3BB69-23CF-44E3-9099-C40C66FF867C}">
                  <a14:compatExt spid="_x0000_s20913"/>
                </a:ext>
                <a:ext uri="{FF2B5EF4-FFF2-40B4-BE49-F238E27FC236}">
                  <a16:creationId xmlns:a16="http://schemas.microsoft.com/office/drawing/2014/main" id="{00000000-0008-0000-0300-0000B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45</xdr:row>
          <xdr:rowOff>152400</xdr:rowOff>
        </xdr:from>
        <xdr:to>
          <xdr:col>308</xdr:col>
          <xdr:colOff>190500</xdr:colOff>
          <xdr:row>47</xdr:row>
          <xdr:rowOff>30480</xdr:rowOff>
        </xdr:to>
        <xdr:sp macro="" textlink="">
          <xdr:nvSpPr>
            <xdr:cNvPr id="20914" name="チェック81" hidden="1">
              <a:extLst>
                <a:ext uri="{63B3BB69-23CF-44E3-9099-C40C66FF867C}">
                  <a14:compatExt spid="_x0000_s20914"/>
                </a:ext>
                <a:ext uri="{FF2B5EF4-FFF2-40B4-BE49-F238E27FC236}">
                  <a16:creationId xmlns:a16="http://schemas.microsoft.com/office/drawing/2014/main" id="{00000000-0008-0000-0300-0000B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46</xdr:row>
          <xdr:rowOff>160020</xdr:rowOff>
        </xdr:from>
        <xdr:to>
          <xdr:col>295</xdr:col>
          <xdr:colOff>213360</xdr:colOff>
          <xdr:row>48</xdr:row>
          <xdr:rowOff>30480</xdr:rowOff>
        </xdr:to>
        <xdr:sp macro="" textlink="">
          <xdr:nvSpPr>
            <xdr:cNvPr id="20915" name="チェック82" hidden="1">
              <a:extLst>
                <a:ext uri="{63B3BB69-23CF-44E3-9099-C40C66FF867C}">
                  <a14:compatExt spid="_x0000_s20915"/>
                </a:ext>
                <a:ext uri="{FF2B5EF4-FFF2-40B4-BE49-F238E27FC236}">
                  <a16:creationId xmlns:a16="http://schemas.microsoft.com/office/drawing/2014/main" id="{00000000-0008-0000-0300-0000B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46</xdr:row>
          <xdr:rowOff>160020</xdr:rowOff>
        </xdr:from>
        <xdr:to>
          <xdr:col>301</xdr:col>
          <xdr:colOff>182880</xdr:colOff>
          <xdr:row>48</xdr:row>
          <xdr:rowOff>30480</xdr:rowOff>
        </xdr:to>
        <xdr:sp macro="" textlink="">
          <xdr:nvSpPr>
            <xdr:cNvPr id="20916" name="チェック83" hidden="1">
              <a:extLst>
                <a:ext uri="{63B3BB69-23CF-44E3-9099-C40C66FF867C}">
                  <a14:compatExt spid="_x0000_s20916"/>
                </a:ext>
                <a:ext uri="{FF2B5EF4-FFF2-40B4-BE49-F238E27FC236}">
                  <a16:creationId xmlns:a16="http://schemas.microsoft.com/office/drawing/2014/main" id="{00000000-0008-0000-0300-0000B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46</xdr:row>
          <xdr:rowOff>152400</xdr:rowOff>
        </xdr:from>
        <xdr:to>
          <xdr:col>308</xdr:col>
          <xdr:colOff>198120</xdr:colOff>
          <xdr:row>48</xdr:row>
          <xdr:rowOff>30480</xdr:rowOff>
        </xdr:to>
        <xdr:sp macro="" textlink="">
          <xdr:nvSpPr>
            <xdr:cNvPr id="20917" name="チェック84" hidden="1">
              <a:extLst>
                <a:ext uri="{63B3BB69-23CF-44E3-9099-C40C66FF867C}">
                  <a14:compatExt spid="_x0000_s20917"/>
                </a:ext>
                <a:ext uri="{FF2B5EF4-FFF2-40B4-BE49-F238E27FC236}">
                  <a16:creationId xmlns:a16="http://schemas.microsoft.com/office/drawing/2014/main" id="{00000000-0008-0000-0300-0000B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46</xdr:row>
          <xdr:rowOff>160020</xdr:rowOff>
        </xdr:from>
        <xdr:to>
          <xdr:col>315</xdr:col>
          <xdr:colOff>190500</xdr:colOff>
          <xdr:row>48</xdr:row>
          <xdr:rowOff>30480</xdr:rowOff>
        </xdr:to>
        <xdr:sp macro="" textlink="">
          <xdr:nvSpPr>
            <xdr:cNvPr id="20918" name="チェック85" hidden="1">
              <a:extLst>
                <a:ext uri="{63B3BB69-23CF-44E3-9099-C40C66FF867C}">
                  <a14:compatExt spid="_x0000_s20918"/>
                </a:ext>
                <a:ext uri="{FF2B5EF4-FFF2-40B4-BE49-F238E27FC236}">
                  <a16:creationId xmlns:a16="http://schemas.microsoft.com/office/drawing/2014/main" id="{00000000-0008-0000-0300-0000B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198120</xdr:colOff>
          <xdr:row>52</xdr:row>
          <xdr:rowOff>175260</xdr:rowOff>
        </xdr:from>
        <xdr:to>
          <xdr:col>303</xdr:col>
          <xdr:colOff>190500</xdr:colOff>
          <xdr:row>54</xdr:row>
          <xdr:rowOff>38100</xdr:rowOff>
        </xdr:to>
        <xdr:sp macro="" textlink="">
          <xdr:nvSpPr>
            <xdr:cNvPr id="20919" name="Check Box 2487" hidden="1">
              <a:extLst>
                <a:ext uri="{63B3BB69-23CF-44E3-9099-C40C66FF867C}">
                  <a14:compatExt spid="_x0000_s20919"/>
                </a:ext>
                <a:ext uri="{FF2B5EF4-FFF2-40B4-BE49-F238E27FC236}">
                  <a16:creationId xmlns:a16="http://schemas.microsoft.com/office/drawing/2014/main" id="{00000000-0008-0000-0300-0000B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182880</xdr:colOff>
          <xdr:row>52</xdr:row>
          <xdr:rowOff>175260</xdr:rowOff>
        </xdr:from>
        <xdr:to>
          <xdr:col>306</xdr:col>
          <xdr:colOff>182880</xdr:colOff>
          <xdr:row>54</xdr:row>
          <xdr:rowOff>38100</xdr:rowOff>
        </xdr:to>
        <xdr:sp macro="" textlink="">
          <xdr:nvSpPr>
            <xdr:cNvPr id="20920" name="Check Box 2488" hidden="1">
              <a:extLst>
                <a:ext uri="{63B3BB69-23CF-44E3-9099-C40C66FF867C}">
                  <a14:compatExt spid="_x0000_s20920"/>
                </a:ext>
                <a:ext uri="{FF2B5EF4-FFF2-40B4-BE49-F238E27FC236}">
                  <a16:creationId xmlns:a16="http://schemas.microsoft.com/office/drawing/2014/main" id="{00000000-0008-0000-0300-0000B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52</xdr:row>
          <xdr:rowOff>152400</xdr:rowOff>
        </xdr:from>
        <xdr:to>
          <xdr:col>309</xdr:col>
          <xdr:colOff>198120</xdr:colOff>
          <xdr:row>54</xdr:row>
          <xdr:rowOff>30480</xdr:rowOff>
        </xdr:to>
        <xdr:sp macro="" textlink="">
          <xdr:nvSpPr>
            <xdr:cNvPr id="20921" name="Check Box 2489" hidden="1">
              <a:extLst>
                <a:ext uri="{63B3BB69-23CF-44E3-9099-C40C66FF867C}">
                  <a14:compatExt spid="_x0000_s20921"/>
                </a:ext>
                <a:ext uri="{FF2B5EF4-FFF2-40B4-BE49-F238E27FC236}">
                  <a16:creationId xmlns:a16="http://schemas.microsoft.com/office/drawing/2014/main" id="{00000000-0008-0000-0300-0000B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182880</xdr:colOff>
          <xdr:row>53</xdr:row>
          <xdr:rowOff>160020</xdr:rowOff>
        </xdr:from>
        <xdr:to>
          <xdr:col>306</xdr:col>
          <xdr:colOff>175260</xdr:colOff>
          <xdr:row>55</xdr:row>
          <xdr:rowOff>30480</xdr:rowOff>
        </xdr:to>
        <xdr:sp macro="" textlink="">
          <xdr:nvSpPr>
            <xdr:cNvPr id="20922" name="Check Box 2490" hidden="1">
              <a:extLst>
                <a:ext uri="{63B3BB69-23CF-44E3-9099-C40C66FF867C}">
                  <a14:compatExt spid="_x0000_s20922"/>
                </a:ext>
                <a:ext uri="{FF2B5EF4-FFF2-40B4-BE49-F238E27FC236}">
                  <a16:creationId xmlns:a16="http://schemas.microsoft.com/office/drawing/2014/main" id="{00000000-0008-0000-0300-0000B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53</xdr:row>
          <xdr:rowOff>152400</xdr:rowOff>
        </xdr:from>
        <xdr:to>
          <xdr:col>309</xdr:col>
          <xdr:colOff>175260</xdr:colOff>
          <xdr:row>55</xdr:row>
          <xdr:rowOff>30480</xdr:rowOff>
        </xdr:to>
        <xdr:sp macro="" textlink="">
          <xdr:nvSpPr>
            <xdr:cNvPr id="20923" name="Check Box 2491" hidden="1">
              <a:extLst>
                <a:ext uri="{63B3BB69-23CF-44E3-9099-C40C66FF867C}">
                  <a14:compatExt spid="_x0000_s20923"/>
                </a:ext>
                <a:ext uri="{FF2B5EF4-FFF2-40B4-BE49-F238E27FC236}">
                  <a16:creationId xmlns:a16="http://schemas.microsoft.com/office/drawing/2014/main" id="{00000000-0008-0000-0300-0000B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54</xdr:row>
          <xdr:rowOff>160020</xdr:rowOff>
        </xdr:from>
        <xdr:to>
          <xdr:col>295</xdr:col>
          <xdr:colOff>213360</xdr:colOff>
          <xdr:row>56</xdr:row>
          <xdr:rowOff>30480</xdr:rowOff>
        </xdr:to>
        <xdr:sp macro="" textlink="">
          <xdr:nvSpPr>
            <xdr:cNvPr id="20924" name="Check Box 2492" hidden="1">
              <a:extLst>
                <a:ext uri="{63B3BB69-23CF-44E3-9099-C40C66FF867C}">
                  <a14:compatExt spid="_x0000_s20924"/>
                </a:ext>
                <a:ext uri="{FF2B5EF4-FFF2-40B4-BE49-F238E27FC236}">
                  <a16:creationId xmlns:a16="http://schemas.microsoft.com/office/drawing/2014/main" id="{00000000-0008-0000-0300-0000B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54</xdr:row>
          <xdr:rowOff>160020</xdr:rowOff>
        </xdr:from>
        <xdr:to>
          <xdr:col>303</xdr:col>
          <xdr:colOff>175260</xdr:colOff>
          <xdr:row>56</xdr:row>
          <xdr:rowOff>30480</xdr:rowOff>
        </xdr:to>
        <xdr:sp macro="" textlink="">
          <xdr:nvSpPr>
            <xdr:cNvPr id="20925" name="Check Box 2493" hidden="1">
              <a:extLst>
                <a:ext uri="{63B3BB69-23CF-44E3-9099-C40C66FF867C}">
                  <a14:compatExt spid="_x0000_s20925"/>
                </a:ext>
                <a:ext uri="{FF2B5EF4-FFF2-40B4-BE49-F238E27FC236}">
                  <a16:creationId xmlns:a16="http://schemas.microsoft.com/office/drawing/2014/main" id="{00000000-0008-0000-0300-0000B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198120</xdr:colOff>
          <xdr:row>54</xdr:row>
          <xdr:rowOff>160020</xdr:rowOff>
        </xdr:from>
        <xdr:to>
          <xdr:col>310</xdr:col>
          <xdr:colOff>190500</xdr:colOff>
          <xdr:row>56</xdr:row>
          <xdr:rowOff>30480</xdr:rowOff>
        </xdr:to>
        <xdr:sp macro="" textlink="">
          <xdr:nvSpPr>
            <xdr:cNvPr id="20926" name="Check Box 2494" hidden="1">
              <a:extLst>
                <a:ext uri="{63B3BB69-23CF-44E3-9099-C40C66FF867C}">
                  <a14:compatExt spid="_x0000_s20926"/>
                </a:ext>
                <a:ext uri="{FF2B5EF4-FFF2-40B4-BE49-F238E27FC236}">
                  <a16:creationId xmlns:a16="http://schemas.microsoft.com/office/drawing/2014/main" id="{00000000-0008-0000-0300-0000B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55</xdr:row>
          <xdr:rowOff>160020</xdr:rowOff>
        </xdr:from>
        <xdr:to>
          <xdr:col>295</xdr:col>
          <xdr:colOff>190500</xdr:colOff>
          <xdr:row>57</xdr:row>
          <xdr:rowOff>30480</xdr:rowOff>
        </xdr:to>
        <xdr:sp macro="" textlink="">
          <xdr:nvSpPr>
            <xdr:cNvPr id="20927" name="Check Box 2495" hidden="1">
              <a:extLst>
                <a:ext uri="{63B3BB69-23CF-44E3-9099-C40C66FF867C}">
                  <a14:compatExt spid="_x0000_s20927"/>
                </a:ext>
                <a:ext uri="{FF2B5EF4-FFF2-40B4-BE49-F238E27FC236}">
                  <a16:creationId xmlns:a16="http://schemas.microsoft.com/office/drawing/2014/main" id="{00000000-0008-0000-0300-0000B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198120</xdr:colOff>
          <xdr:row>55</xdr:row>
          <xdr:rowOff>175260</xdr:rowOff>
        </xdr:from>
        <xdr:to>
          <xdr:col>305</xdr:col>
          <xdr:colOff>198120</xdr:colOff>
          <xdr:row>57</xdr:row>
          <xdr:rowOff>38100</xdr:rowOff>
        </xdr:to>
        <xdr:sp macro="" textlink="">
          <xdr:nvSpPr>
            <xdr:cNvPr id="20928" name="Check Box 2496" hidden="1">
              <a:extLst>
                <a:ext uri="{63B3BB69-23CF-44E3-9099-C40C66FF867C}">
                  <a14:compatExt spid="_x0000_s20928"/>
                </a:ext>
                <a:ext uri="{FF2B5EF4-FFF2-40B4-BE49-F238E27FC236}">
                  <a16:creationId xmlns:a16="http://schemas.microsoft.com/office/drawing/2014/main" id="{00000000-0008-0000-0300-0000C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56</xdr:row>
          <xdr:rowOff>175260</xdr:rowOff>
        </xdr:from>
        <xdr:to>
          <xdr:col>295</xdr:col>
          <xdr:colOff>213360</xdr:colOff>
          <xdr:row>58</xdr:row>
          <xdr:rowOff>38100</xdr:rowOff>
        </xdr:to>
        <xdr:sp macro="" textlink="">
          <xdr:nvSpPr>
            <xdr:cNvPr id="20929" name="Check Box 2497" hidden="1">
              <a:extLst>
                <a:ext uri="{63B3BB69-23CF-44E3-9099-C40C66FF867C}">
                  <a14:compatExt spid="_x0000_s20929"/>
                </a:ext>
                <a:ext uri="{FF2B5EF4-FFF2-40B4-BE49-F238E27FC236}">
                  <a16:creationId xmlns:a16="http://schemas.microsoft.com/office/drawing/2014/main" id="{00000000-0008-0000-0300-0000C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56</xdr:row>
          <xdr:rowOff>160020</xdr:rowOff>
        </xdr:from>
        <xdr:to>
          <xdr:col>301</xdr:col>
          <xdr:colOff>198120</xdr:colOff>
          <xdr:row>58</xdr:row>
          <xdr:rowOff>30480</xdr:rowOff>
        </xdr:to>
        <xdr:sp macro="" textlink="">
          <xdr:nvSpPr>
            <xdr:cNvPr id="20930" name="Check Box 2498" hidden="1">
              <a:extLst>
                <a:ext uri="{63B3BB69-23CF-44E3-9099-C40C66FF867C}">
                  <a14:compatExt spid="_x0000_s20930"/>
                </a:ext>
                <a:ext uri="{FF2B5EF4-FFF2-40B4-BE49-F238E27FC236}">
                  <a16:creationId xmlns:a16="http://schemas.microsoft.com/office/drawing/2014/main" id="{00000000-0008-0000-0300-0000C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56</xdr:row>
          <xdr:rowOff>152400</xdr:rowOff>
        </xdr:from>
        <xdr:to>
          <xdr:col>309</xdr:col>
          <xdr:colOff>22860</xdr:colOff>
          <xdr:row>58</xdr:row>
          <xdr:rowOff>30480</xdr:rowOff>
        </xdr:to>
        <xdr:sp macro="" textlink="">
          <xdr:nvSpPr>
            <xdr:cNvPr id="20931" name="Check Box 2499" hidden="1">
              <a:extLst>
                <a:ext uri="{63B3BB69-23CF-44E3-9099-C40C66FF867C}">
                  <a14:compatExt spid="_x0000_s20931"/>
                </a:ext>
                <a:ext uri="{FF2B5EF4-FFF2-40B4-BE49-F238E27FC236}">
                  <a16:creationId xmlns:a16="http://schemas.microsoft.com/office/drawing/2014/main" id="{00000000-0008-0000-0300-0000C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57</xdr:row>
          <xdr:rowOff>160020</xdr:rowOff>
        </xdr:from>
        <xdr:to>
          <xdr:col>295</xdr:col>
          <xdr:colOff>198120</xdr:colOff>
          <xdr:row>59</xdr:row>
          <xdr:rowOff>30480</xdr:rowOff>
        </xdr:to>
        <xdr:sp macro="" textlink="">
          <xdr:nvSpPr>
            <xdr:cNvPr id="20932" name="Check Box 2500" hidden="1">
              <a:extLst>
                <a:ext uri="{63B3BB69-23CF-44E3-9099-C40C66FF867C}">
                  <a14:compatExt spid="_x0000_s20932"/>
                </a:ext>
                <a:ext uri="{FF2B5EF4-FFF2-40B4-BE49-F238E27FC236}">
                  <a16:creationId xmlns:a16="http://schemas.microsoft.com/office/drawing/2014/main" id="{00000000-0008-0000-0300-0000C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57</xdr:row>
          <xdr:rowOff>160020</xdr:rowOff>
        </xdr:from>
        <xdr:to>
          <xdr:col>301</xdr:col>
          <xdr:colOff>182880</xdr:colOff>
          <xdr:row>59</xdr:row>
          <xdr:rowOff>30480</xdr:rowOff>
        </xdr:to>
        <xdr:sp macro="" textlink="">
          <xdr:nvSpPr>
            <xdr:cNvPr id="20933" name="Check Box 2501" hidden="1">
              <a:extLst>
                <a:ext uri="{63B3BB69-23CF-44E3-9099-C40C66FF867C}">
                  <a14:compatExt spid="_x0000_s20933"/>
                </a:ext>
                <a:ext uri="{FF2B5EF4-FFF2-40B4-BE49-F238E27FC236}">
                  <a16:creationId xmlns:a16="http://schemas.microsoft.com/office/drawing/2014/main" id="{00000000-0008-0000-0300-0000C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57</xdr:row>
          <xdr:rowOff>160020</xdr:rowOff>
        </xdr:from>
        <xdr:to>
          <xdr:col>308</xdr:col>
          <xdr:colOff>182880</xdr:colOff>
          <xdr:row>59</xdr:row>
          <xdr:rowOff>30480</xdr:rowOff>
        </xdr:to>
        <xdr:sp macro="" textlink="">
          <xdr:nvSpPr>
            <xdr:cNvPr id="20934" name="Check Box 2502" hidden="1">
              <a:extLst>
                <a:ext uri="{63B3BB69-23CF-44E3-9099-C40C66FF867C}">
                  <a14:compatExt spid="_x0000_s20934"/>
                </a:ext>
                <a:ext uri="{FF2B5EF4-FFF2-40B4-BE49-F238E27FC236}">
                  <a16:creationId xmlns:a16="http://schemas.microsoft.com/office/drawing/2014/main" id="{00000000-0008-0000-0300-0000C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58</xdr:row>
          <xdr:rowOff>152400</xdr:rowOff>
        </xdr:from>
        <xdr:to>
          <xdr:col>295</xdr:col>
          <xdr:colOff>198120</xdr:colOff>
          <xdr:row>60</xdr:row>
          <xdr:rowOff>30480</xdr:rowOff>
        </xdr:to>
        <xdr:sp macro="" textlink="">
          <xdr:nvSpPr>
            <xdr:cNvPr id="20935" name="Check Box 2503" hidden="1">
              <a:extLst>
                <a:ext uri="{63B3BB69-23CF-44E3-9099-C40C66FF867C}">
                  <a14:compatExt spid="_x0000_s20935"/>
                </a:ext>
                <a:ext uri="{FF2B5EF4-FFF2-40B4-BE49-F238E27FC236}">
                  <a16:creationId xmlns:a16="http://schemas.microsoft.com/office/drawing/2014/main" id="{00000000-0008-0000-0300-0000C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58</xdr:row>
          <xdr:rowOff>144780</xdr:rowOff>
        </xdr:from>
        <xdr:to>
          <xdr:col>301</xdr:col>
          <xdr:colOff>175260</xdr:colOff>
          <xdr:row>60</xdr:row>
          <xdr:rowOff>60960</xdr:rowOff>
        </xdr:to>
        <xdr:sp macro="" textlink="">
          <xdr:nvSpPr>
            <xdr:cNvPr id="20936" name="Check Box 2504" hidden="1">
              <a:extLst>
                <a:ext uri="{63B3BB69-23CF-44E3-9099-C40C66FF867C}">
                  <a14:compatExt spid="_x0000_s20936"/>
                </a:ext>
                <a:ext uri="{FF2B5EF4-FFF2-40B4-BE49-F238E27FC236}">
                  <a16:creationId xmlns:a16="http://schemas.microsoft.com/office/drawing/2014/main" id="{00000000-0008-0000-0300-0000C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58</xdr:row>
          <xdr:rowOff>152400</xdr:rowOff>
        </xdr:from>
        <xdr:to>
          <xdr:col>308</xdr:col>
          <xdr:colOff>190500</xdr:colOff>
          <xdr:row>60</xdr:row>
          <xdr:rowOff>30480</xdr:rowOff>
        </xdr:to>
        <xdr:sp macro="" textlink="">
          <xdr:nvSpPr>
            <xdr:cNvPr id="20937" name="Check Box 2505" hidden="1">
              <a:extLst>
                <a:ext uri="{63B3BB69-23CF-44E3-9099-C40C66FF867C}">
                  <a14:compatExt spid="_x0000_s20937"/>
                </a:ext>
                <a:ext uri="{FF2B5EF4-FFF2-40B4-BE49-F238E27FC236}">
                  <a16:creationId xmlns:a16="http://schemas.microsoft.com/office/drawing/2014/main" id="{00000000-0008-0000-0300-0000C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59</xdr:row>
          <xdr:rowOff>160020</xdr:rowOff>
        </xdr:from>
        <xdr:to>
          <xdr:col>295</xdr:col>
          <xdr:colOff>213360</xdr:colOff>
          <xdr:row>61</xdr:row>
          <xdr:rowOff>30480</xdr:rowOff>
        </xdr:to>
        <xdr:sp macro="" textlink="">
          <xdr:nvSpPr>
            <xdr:cNvPr id="20938" name="Check Box 2506" hidden="1">
              <a:extLst>
                <a:ext uri="{63B3BB69-23CF-44E3-9099-C40C66FF867C}">
                  <a14:compatExt spid="_x0000_s20938"/>
                </a:ext>
                <a:ext uri="{FF2B5EF4-FFF2-40B4-BE49-F238E27FC236}">
                  <a16:creationId xmlns:a16="http://schemas.microsoft.com/office/drawing/2014/main" id="{00000000-0008-0000-0300-0000C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59</xdr:row>
          <xdr:rowOff>160020</xdr:rowOff>
        </xdr:from>
        <xdr:to>
          <xdr:col>301</xdr:col>
          <xdr:colOff>182880</xdr:colOff>
          <xdr:row>61</xdr:row>
          <xdr:rowOff>30480</xdr:rowOff>
        </xdr:to>
        <xdr:sp macro="" textlink="">
          <xdr:nvSpPr>
            <xdr:cNvPr id="20939" name="Check Box 2507" hidden="1">
              <a:extLst>
                <a:ext uri="{63B3BB69-23CF-44E3-9099-C40C66FF867C}">
                  <a14:compatExt spid="_x0000_s20939"/>
                </a:ext>
                <a:ext uri="{FF2B5EF4-FFF2-40B4-BE49-F238E27FC236}">
                  <a16:creationId xmlns:a16="http://schemas.microsoft.com/office/drawing/2014/main" id="{00000000-0008-0000-0300-0000C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59</xdr:row>
          <xdr:rowOff>152400</xdr:rowOff>
        </xdr:from>
        <xdr:to>
          <xdr:col>308</xdr:col>
          <xdr:colOff>198120</xdr:colOff>
          <xdr:row>61</xdr:row>
          <xdr:rowOff>30480</xdr:rowOff>
        </xdr:to>
        <xdr:sp macro="" textlink="">
          <xdr:nvSpPr>
            <xdr:cNvPr id="20940" name="Check Box 2508" hidden="1">
              <a:extLst>
                <a:ext uri="{63B3BB69-23CF-44E3-9099-C40C66FF867C}">
                  <a14:compatExt spid="_x0000_s20940"/>
                </a:ext>
                <a:ext uri="{FF2B5EF4-FFF2-40B4-BE49-F238E27FC236}">
                  <a16:creationId xmlns:a16="http://schemas.microsoft.com/office/drawing/2014/main" id="{00000000-0008-0000-0300-0000C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59</xdr:row>
          <xdr:rowOff>160020</xdr:rowOff>
        </xdr:from>
        <xdr:to>
          <xdr:col>315</xdr:col>
          <xdr:colOff>190500</xdr:colOff>
          <xdr:row>61</xdr:row>
          <xdr:rowOff>30480</xdr:rowOff>
        </xdr:to>
        <xdr:sp macro="" textlink="">
          <xdr:nvSpPr>
            <xdr:cNvPr id="20941" name="Check Box 2509" hidden="1">
              <a:extLst>
                <a:ext uri="{63B3BB69-23CF-44E3-9099-C40C66FF867C}">
                  <a14:compatExt spid="_x0000_s20941"/>
                </a:ext>
                <a:ext uri="{FF2B5EF4-FFF2-40B4-BE49-F238E27FC236}">
                  <a16:creationId xmlns:a16="http://schemas.microsoft.com/office/drawing/2014/main" id="{00000000-0008-0000-0300-0000C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198120</xdr:colOff>
          <xdr:row>65</xdr:row>
          <xdr:rowOff>175260</xdr:rowOff>
        </xdr:from>
        <xdr:to>
          <xdr:col>303</xdr:col>
          <xdr:colOff>190500</xdr:colOff>
          <xdr:row>67</xdr:row>
          <xdr:rowOff>38100</xdr:rowOff>
        </xdr:to>
        <xdr:sp macro="" textlink="">
          <xdr:nvSpPr>
            <xdr:cNvPr id="20942" name="Check Box 2510" hidden="1">
              <a:extLst>
                <a:ext uri="{63B3BB69-23CF-44E3-9099-C40C66FF867C}">
                  <a14:compatExt spid="_x0000_s20942"/>
                </a:ext>
                <a:ext uri="{FF2B5EF4-FFF2-40B4-BE49-F238E27FC236}">
                  <a16:creationId xmlns:a16="http://schemas.microsoft.com/office/drawing/2014/main" id="{00000000-0008-0000-0300-0000C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190500</xdr:colOff>
          <xdr:row>65</xdr:row>
          <xdr:rowOff>175260</xdr:rowOff>
        </xdr:from>
        <xdr:to>
          <xdr:col>306</xdr:col>
          <xdr:colOff>190500</xdr:colOff>
          <xdr:row>67</xdr:row>
          <xdr:rowOff>38100</xdr:rowOff>
        </xdr:to>
        <xdr:sp macro="" textlink="">
          <xdr:nvSpPr>
            <xdr:cNvPr id="20943" name="Check Box 2511" hidden="1">
              <a:extLst>
                <a:ext uri="{63B3BB69-23CF-44E3-9099-C40C66FF867C}">
                  <a14:compatExt spid="_x0000_s20943"/>
                </a:ext>
                <a:ext uri="{FF2B5EF4-FFF2-40B4-BE49-F238E27FC236}">
                  <a16:creationId xmlns:a16="http://schemas.microsoft.com/office/drawing/2014/main" id="{00000000-0008-0000-0300-0000C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65</xdr:row>
          <xdr:rowOff>152400</xdr:rowOff>
        </xdr:from>
        <xdr:to>
          <xdr:col>309</xdr:col>
          <xdr:colOff>198120</xdr:colOff>
          <xdr:row>67</xdr:row>
          <xdr:rowOff>30480</xdr:rowOff>
        </xdr:to>
        <xdr:sp macro="" textlink="">
          <xdr:nvSpPr>
            <xdr:cNvPr id="20944" name="Check Box 2512" hidden="1">
              <a:extLst>
                <a:ext uri="{63B3BB69-23CF-44E3-9099-C40C66FF867C}">
                  <a14:compatExt spid="_x0000_s20944"/>
                </a:ext>
                <a:ext uri="{FF2B5EF4-FFF2-40B4-BE49-F238E27FC236}">
                  <a16:creationId xmlns:a16="http://schemas.microsoft.com/office/drawing/2014/main" id="{00000000-0008-0000-0300-0000D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182880</xdr:colOff>
          <xdr:row>66</xdr:row>
          <xdr:rowOff>160020</xdr:rowOff>
        </xdr:from>
        <xdr:to>
          <xdr:col>306</xdr:col>
          <xdr:colOff>175260</xdr:colOff>
          <xdr:row>68</xdr:row>
          <xdr:rowOff>30480</xdr:rowOff>
        </xdr:to>
        <xdr:sp macro="" textlink="">
          <xdr:nvSpPr>
            <xdr:cNvPr id="20945" name="Check Box 2513" hidden="1">
              <a:extLst>
                <a:ext uri="{63B3BB69-23CF-44E3-9099-C40C66FF867C}">
                  <a14:compatExt spid="_x0000_s20945"/>
                </a:ext>
                <a:ext uri="{FF2B5EF4-FFF2-40B4-BE49-F238E27FC236}">
                  <a16:creationId xmlns:a16="http://schemas.microsoft.com/office/drawing/2014/main" id="{00000000-0008-0000-0300-0000D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66</xdr:row>
          <xdr:rowOff>152400</xdr:rowOff>
        </xdr:from>
        <xdr:to>
          <xdr:col>309</xdr:col>
          <xdr:colOff>175260</xdr:colOff>
          <xdr:row>68</xdr:row>
          <xdr:rowOff>30480</xdr:rowOff>
        </xdr:to>
        <xdr:sp macro="" textlink="">
          <xdr:nvSpPr>
            <xdr:cNvPr id="20946" name="Check Box 2514" hidden="1">
              <a:extLst>
                <a:ext uri="{63B3BB69-23CF-44E3-9099-C40C66FF867C}">
                  <a14:compatExt spid="_x0000_s20946"/>
                </a:ext>
                <a:ext uri="{FF2B5EF4-FFF2-40B4-BE49-F238E27FC236}">
                  <a16:creationId xmlns:a16="http://schemas.microsoft.com/office/drawing/2014/main" id="{00000000-0008-0000-0300-0000D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67</xdr:row>
          <xdr:rowOff>160020</xdr:rowOff>
        </xdr:from>
        <xdr:to>
          <xdr:col>295</xdr:col>
          <xdr:colOff>213360</xdr:colOff>
          <xdr:row>69</xdr:row>
          <xdr:rowOff>30480</xdr:rowOff>
        </xdr:to>
        <xdr:sp macro="" textlink="">
          <xdr:nvSpPr>
            <xdr:cNvPr id="20947" name="Check Box 2515" hidden="1">
              <a:extLst>
                <a:ext uri="{63B3BB69-23CF-44E3-9099-C40C66FF867C}">
                  <a14:compatExt spid="_x0000_s20947"/>
                </a:ext>
                <a:ext uri="{FF2B5EF4-FFF2-40B4-BE49-F238E27FC236}">
                  <a16:creationId xmlns:a16="http://schemas.microsoft.com/office/drawing/2014/main" id="{00000000-0008-0000-0300-0000D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67</xdr:row>
          <xdr:rowOff>160020</xdr:rowOff>
        </xdr:from>
        <xdr:to>
          <xdr:col>303</xdr:col>
          <xdr:colOff>175260</xdr:colOff>
          <xdr:row>69</xdr:row>
          <xdr:rowOff>30480</xdr:rowOff>
        </xdr:to>
        <xdr:sp macro="" textlink="">
          <xdr:nvSpPr>
            <xdr:cNvPr id="20948" name="Check Box 2516" hidden="1">
              <a:extLst>
                <a:ext uri="{63B3BB69-23CF-44E3-9099-C40C66FF867C}">
                  <a14:compatExt spid="_x0000_s20948"/>
                </a:ext>
                <a:ext uri="{FF2B5EF4-FFF2-40B4-BE49-F238E27FC236}">
                  <a16:creationId xmlns:a16="http://schemas.microsoft.com/office/drawing/2014/main" id="{00000000-0008-0000-0300-0000D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198120</xdr:colOff>
          <xdr:row>67</xdr:row>
          <xdr:rowOff>160020</xdr:rowOff>
        </xdr:from>
        <xdr:to>
          <xdr:col>310</xdr:col>
          <xdr:colOff>190500</xdr:colOff>
          <xdr:row>69</xdr:row>
          <xdr:rowOff>30480</xdr:rowOff>
        </xdr:to>
        <xdr:sp macro="" textlink="">
          <xdr:nvSpPr>
            <xdr:cNvPr id="20949" name="Check Box 2517" hidden="1">
              <a:extLst>
                <a:ext uri="{63B3BB69-23CF-44E3-9099-C40C66FF867C}">
                  <a14:compatExt spid="_x0000_s20949"/>
                </a:ext>
                <a:ext uri="{FF2B5EF4-FFF2-40B4-BE49-F238E27FC236}">
                  <a16:creationId xmlns:a16="http://schemas.microsoft.com/office/drawing/2014/main" id="{00000000-0008-0000-0300-0000D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68</xdr:row>
          <xdr:rowOff>160020</xdr:rowOff>
        </xdr:from>
        <xdr:to>
          <xdr:col>295</xdr:col>
          <xdr:colOff>190500</xdr:colOff>
          <xdr:row>70</xdr:row>
          <xdr:rowOff>30480</xdr:rowOff>
        </xdr:to>
        <xdr:sp macro="" textlink="">
          <xdr:nvSpPr>
            <xdr:cNvPr id="20950" name="Check Box 2518" hidden="1">
              <a:extLst>
                <a:ext uri="{63B3BB69-23CF-44E3-9099-C40C66FF867C}">
                  <a14:compatExt spid="_x0000_s20950"/>
                </a:ext>
                <a:ext uri="{FF2B5EF4-FFF2-40B4-BE49-F238E27FC236}">
                  <a16:creationId xmlns:a16="http://schemas.microsoft.com/office/drawing/2014/main" id="{00000000-0008-0000-0300-0000D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198120</xdr:colOff>
          <xdr:row>68</xdr:row>
          <xdr:rowOff>175260</xdr:rowOff>
        </xdr:from>
        <xdr:to>
          <xdr:col>305</xdr:col>
          <xdr:colOff>198120</xdr:colOff>
          <xdr:row>70</xdr:row>
          <xdr:rowOff>38100</xdr:rowOff>
        </xdr:to>
        <xdr:sp macro="" textlink="">
          <xdr:nvSpPr>
            <xdr:cNvPr id="20951" name="Check Box 2519" hidden="1">
              <a:extLst>
                <a:ext uri="{63B3BB69-23CF-44E3-9099-C40C66FF867C}">
                  <a14:compatExt spid="_x0000_s20951"/>
                </a:ext>
                <a:ext uri="{FF2B5EF4-FFF2-40B4-BE49-F238E27FC236}">
                  <a16:creationId xmlns:a16="http://schemas.microsoft.com/office/drawing/2014/main" id="{00000000-0008-0000-0300-0000D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69</xdr:row>
          <xdr:rowOff>175260</xdr:rowOff>
        </xdr:from>
        <xdr:to>
          <xdr:col>295</xdr:col>
          <xdr:colOff>213360</xdr:colOff>
          <xdr:row>71</xdr:row>
          <xdr:rowOff>38100</xdr:rowOff>
        </xdr:to>
        <xdr:sp macro="" textlink="">
          <xdr:nvSpPr>
            <xdr:cNvPr id="20952" name="Check Box 2520" hidden="1">
              <a:extLst>
                <a:ext uri="{63B3BB69-23CF-44E3-9099-C40C66FF867C}">
                  <a14:compatExt spid="_x0000_s20952"/>
                </a:ext>
                <a:ext uri="{FF2B5EF4-FFF2-40B4-BE49-F238E27FC236}">
                  <a16:creationId xmlns:a16="http://schemas.microsoft.com/office/drawing/2014/main" id="{00000000-0008-0000-0300-0000D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69</xdr:row>
          <xdr:rowOff>160020</xdr:rowOff>
        </xdr:from>
        <xdr:to>
          <xdr:col>301</xdr:col>
          <xdr:colOff>198120</xdr:colOff>
          <xdr:row>71</xdr:row>
          <xdr:rowOff>30480</xdr:rowOff>
        </xdr:to>
        <xdr:sp macro="" textlink="">
          <xdr:nvSpPr>
            <xdr:cNvPr id="20953" name="Check Box 2521" hidden="1">
              <a:extLst>
                <a:ext uri="{63B3BB69-23CF-44E3-9099-C40C66FF867C}">
                  <a14:compatExt spid="_x0000_s20953"/>
                </a:ext>
                <a:ext uri="{FF2B5EF4-FFF2-40B4-BE49-F238E27FC236}">
                  <a16:creationId xmlns:a16="http://schemas.microsoft.com/office/drawing/2014/main" id="{00000000-0008-0000-0300-0000D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69</xdr:row>
          <xdr:rowOff>152400</xdr:rowOff>
        </xdr:from>
        <xdr:to>
          <xdr:col>309</xdr:col>
          <xdr:colOff>22860</xdr:colOff>
          <xdr:row>71</xdr:row>
          <xdr:rowOff>30480</xdr:rowOff>
        </xdr:to>
        <xdr:sp macro="" textlink="">
          <xdr:nvSpPr>
            <xdr:cNvPr id="20954" name="Check Box 2522" hidden="1">
              <a:extLst>
                <a:ext uri="{63B3BB69-23CF-44E3-9099-C40C66FF867C}">
                  <a14:compatExt spid="_x0000_s20954"/>
                </a:ext>
                <a:ext uri="{FF2B5EF4-FFF2-40B4-BE49-F238E27FC236}">
                  <a16:creationId xmlns:a16="http://schemas.microsoft.com/office/drawing/2014/main" id="{00000000-0008-0000-0300-0000D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70</xdr:row>
          <xdr:rowOff>160020</xdr:rowOff>
        </xdr:from>
        <xdr:to>
          <xdr:col>295</xdr:col>
          <xdr:colOff>198120</xdr:colOff>
          <xdr:row>72</xdr:row>
          <xdr:rowOff>30480</xdr:rowOff>
        </xdr:to>
        <xdr:sp macro="" textlink="">
          <xdr:nvSpPr>
            <xdr:cNvPr id="20955" name="Check Box 2523" hidden="1">
              <a:extLst>
                <a:ext uri="{63B3BB69-23CF-44E3-9099-C40C66FF867C}">
                  <a14:compatExt spid="_x0000_s20955"/>
                </a:ext>
                <a:ext uri="{FF2B5EF4-FFF2-40B4-BE49-F238E27FC236}">
                  <a16:creationId xmlns:a16="http://schemas.microsoft.com/office/drawing/2014/main" id="{00000000-0008-0000-0300-0000D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70</xdr:row>
          <xdr:rowOff>160020</xdr:rowOff>
        </xdr:from>
        <xdr:to>
          <xdr:col>301</xdr:col>
          <xdr:colOff>182880</xdr:colOff>
          <xdr:row>72</xdr:row>
          <xdr:rowOff>30480</xdr:rowOff>
        </xdr:to>
        <xdr:sp macro="" textlink="">
          <xdr:nvSpPr>
            <xdr:cNvPr id="20956" name="Check Box 2524" hidden="1">
              <a:extLst>
                <a:ext uri="{63B3BB69-23CF-44E3-9099-C40C66FF867C}">
                  <a14:compatExt spid="_x0000_s20956"/>
                </a:ext>
                <a:ext uri="{FF2B5EF4-FFF2-40B4-BE49-F238E27FC236}">
                  <a16:creationId xmlns:a16="http://schemas.microsoft.com/office/drawing/2014/main" id="{00000000-0008-0000-0300-0000D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70</xdr:row>
          <xdr:rowOff>160020</xdr:rowOff>
        </xdr:from>
        <xdr:to>
          <xdr:col>308</xdr:col>
          <xdr:colOff>182880</xdr:colOff>
          <xdr:row>72</xdr:row>
          <xdr:rowOff>30480</xdr:rowOff>
        </xdr:to>
        <xdr:sp macro="" textlink="">
          <xdr:nvSpPr>
            <xdr:cNvPr id="20957" name="Check Box 2525" hidden="1">
              <a:extLst>
                <a:ext uri="{63B3BB69-23CF-44E3-9099-C40C66FF867C}">
                  <a14:compatExt spid="_x0000_s20957"/>
                </a:ext>
                <a:ext uri="{FF2B5EF4-FFF2-40B4-BE49-F238E27FC236}">
                  <a16:creationId xmlns:a16="http://schemas.microsoft.com/office/drawing/2014/main" id="{00000000-0008-0000-0300-0000D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71</xdr:row>
          <xdr:rowOff>152400</xdr:rowOff>
        </xdr:from>
        <xdr:to>
          <xdr:col>295</xdr:col>
          <xdr:colOff>198120</xdr:colOff>
          <xdr:row>73</xdr:row>
          <xdr:rowOff>30480</xdr:rowOff>
        </xdr:to>
        <xdr:sp macro="" textlink="">
          <xdr:nvSpPr>
            <xdr:cNvPr id="20958" name="Check Box 2526" hidden="1">
              <a:extLst>
                <a:ext uri="{63B3BB69-23CF-44E3-9099-C40C66FF867C}">
                  <a14:compatExt spid="_x0000_s20958"/>
                </a:ext>
                <a:ext uri="{FF2B5EF4-FFF2-40B4-BE49-F238E27FC236}">
                  <a16:creationId xmlns:a16="http://schemas.microsoft.com/office/drawing/2014/main" id="{00000000-0008-0000-0300-0000D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71</xdr:row>
          <xdr:rowOff>144780</xdr:rowOff>
        </xdr:from>
        <xdr:to>
          <xdr:col>301</xdr:col>
          <xdr:colOff>175260</xdr:colOff>
          <xdr:row>73</xdr:row>
          <xdr:rowOff>60960</xdr:rowOff>
        </xdr:to>
        <xdr:sp macro="" textlink="">
          <xdr:nvSpPr>
            <xdr:cNvPr id="20959" name="Check Box 2527" hidden="1">
              <a:extLst>
                <a:ext uri="{63B3BB69-23CF-44E3-9099-C40C66FF867C}">
                  <a14:compatExt spid="_x0000_s20959"/>
                </a:ext>
                <a:ext uri="{FF2B5EF4-FFF2-40B4-BE49-F238E27FC236}">
                  <a16:creationId xmlns:a16="http://schemas.microsoft.com/office/drawing/2014/main" id="{00000000-0008-0000-0300-0000D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71</xdr:row>
          <xdr:rowOff>152400</xdr:rowOff>
        </xdr:from>
        <xdr:to>
          <xdr:col>308</xdr:col>
          <xdr:colOff>190500</xdr:colOff>
          <xdr:row>73</xdr:row>
          <xdr:rowOff>30480</xdr:rowOff>
        </xdr:to>
        <xdr:sp macro="" textlink="">
          <xdr:nvSpPr>
            <xdr:cNvPr id="20960" name="Check Box 2528" hidden="1">
              <a:extLst>
                <a:ext uri="{63B3BB69-23CF-44E3-9099-C40C66FF867C}">
                  <a14:compatExt spid="_x0000_s20960"/>
                </a:ext>
                <a:ext uri="{FF2B5EF4-FFF2-40B4-BE49-F238E27FC236}">
                  <a16:creationId xmlns:a16="http://schemas.microsoft.com/office/drawing/2014/main" id="{00000000-0008-0000-0300-0000E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213360</xdr:colOff>
          <xdr:row>72</xdr:row>
          <xdr:rowOff>160020</xdr:rowOff>
        </xdr:from>
        <xdr:to>
          <xdr:col>295</xdr:col>
          <xdr:colOff>213360</xdr:colOff>
          <xdr:row>74</xdr:row>
          <xdr:rowOff>30480</xdr:rowOff>
        </xdr:to>
        <xdr:sp macro="" textlink="">
          <xdr:nvSpPr>
            <xdr:cNvPr id="20961" name="Check Box 2529" hidden="1">
              <a:extLst>
                <a:ext uri="{63B3BB69-23CF-44E3-9099-C40C66FF867C}">
                  <a14:compatExt spid="_x0000_s20961"/>
                </a:ext>
                <a:ext uri="{FF2B5EF4-FFF2-40B4-BE49-F238E27FC236}">
                  <a16:creationId xmlns:a16="http://schemas.microsoft.com/office/drawing/2014/main" id="{00000000-0008-0000-0300-0000E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198120</xdr:colOff>
          <xdr:row>72</xdr:row>
          <xdr:rowOff>160020</xdr:rowOff>
        </xdr:from>
        <xdr:to>
          <xdr:col>301</xdr:col>
          <xdr:colOff>182880</xdr:colOff>
          <xdr:row>74</xdr:row>
          <xdr:rowOff>30480</xdr:rowOff>
        </xdr:to>
        <xdr:sp macro="" textlink="">
          <xdr:nvSpPr>
            <xdr:cNvPr id="20962" name="Check Box 2530" hidden="1">
              <a:extLst>
                <a:ext uri="{63B3BB69-23CF-44E3-9099-C40C66FF867C}">
                  <a14:compatExt spid="_x0000_s20962"/>
                </a:ext>
                <a:ext uri="{FF2B5EF4-FFF2-40B4-BE49-F238E27FC236}">
                  <a16:creationId xmlns:a16="http://schemas.microsoft.com/office/drawing/2014/main" id="{00000000-0008-0000-0300-0000E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198120</xdr:colOff>
          <xdr:row>72</xdr:row>
          <xdr:rowOff>152400</xdr:rowOff>
        </xdr:from>
        <xdr:to>
          <xdr:col>308</xdr:col>
          <xdr:colOff>198120</xdr:colOff>
          <xdr:row>74</xdr:row>
          <xdr:rowOff>30480</xdr:rowOff>
        </xdr:to>
        <xdr:sp macro="" textlink="">
          <xdr:nvSpPr>
            <xdr:cNvPr id="20963" name="Check Box 2531" hidden="1">
              <a:extLst>
                <a:ext uri="{63B3BB69-23CF-44E3-9099-C40C66FF867C}">
                  <a14:compatExt spid="_x0000_s20963"/>
                </a:ext>
                <a:ext uri="{FF2B5EF4-FFF2-40B4-BE49-F238E27FC236}">
                  <a16:creationId xmlns:a16="http://schemas.microsoft.com/office/drawing/2014/main" id="{00000000-0008-0000-0300-0000E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72</xdr:row>
          <xdr:rowOff>160020</xdr:rowOff>
        </xdr:from>
        <xdr:to>
          <xdr:col>315</xdr:col>
          <xdr:colOff>190500</xdr:colOff>
          <xdr:row>74</xdr:row>
          <xdr:rowOff>30480</xdr:rowOff>
        </xdr:to>
        <xdr:sp macro="" textlink="">
          <xdr:nvSpPr>
            <xdr:cNvPr id="20964" name="Check Box 2532" hidden="1">
              <a:extLst>
                <a:ext uri="{63B3BB69-23CF-44E3-9099-C40C66FF867C}">
                  <a14:compatExt spid="_x0000_s20964"/>
                </a:ext>
                <a:ext uri="{FF2B5EF4-FFF2-40B4-BE49-F238E27FC236}">
                  <a16:creationId xmlns:a16="http://schemas.microsoft.com/office/drawing/2014/main" id="{00000000-0008-0000-0300-0000E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329</xdr:col>
          <xdr:colOff>182880</xdr:colOff>
          <xdr:row>2</xdr:row>
          <xdr:rowOff>7620</xdr:rowOff>
        </xdr:from>
        <xdr:to>
          <xdr:col>330</xdr:col>
          <xdr:colOff>190500</xdr:colOff>
          <xdr:row>5</xdr:row>
          <xdr:rowOff>7620</xdr:rowOff>
        </xdr:to>
        <xdr:sp macro="" textlink="">
          <xdr:nvSpPr>
            <xdr:cNvPr id="20965" name="チェック17" hidden="1">
              <a:extLst>
                <a:ext uri="{63B3BB69-23CF-44E3-9099-C40C66FF867C}">
                  <a14:compatExt spid="_x0000_s20965"/>
                </a:ext>
                <a:ext uri="{FF2B5EF4-FFF2-40B4-BE49-F238E27FC236}">
                  <a16:creationId xmlns:a16="http://schemas.microsoft.com/office/drawing/2014/main" id="{00000000-0008-0000-0300-0000E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334</xdr:col>
          <xdr:colOff>190500</xdr:colOff>
          <xdr:row>2</xdr:row>
          <xdr:rowOff>7620</xdr:rowOff>
        </xdr:from>
        <xdr:to>
          <xdr:col>335</xdr:col>
          <xdr:colOff>175260</xdr:colOff>
          <xdr:row>5</xdr:row>
          <xdr:rowOff>7620</xdr:rowOff>
        </xdr:to>
        <xdr:sp macro="" textlink="">
          <xdr:nvSpPr>
            <xdr:cNvPr id="20966" name="チェック18" hidden="1">
              <a:extLst>
                <a:ext uri="{63B3BB69-23CF-44E3-9099-C40C66FF867C}">
                  <a14:compatExt spid="_x0000_s20966"/>
                </a:ext>
                <a:ext uri="{FF2B5EF4-FFF2-40B4-BE49-F238E27FC236}">
                  <a16:creationId xmlns:a16="http://schemas.microsoft.com/office/drawing/2014/main" id="{00000000-0008-0000-0300-0000E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xdr:row>
          <xdr:rowOff>22860</xdr:rowOff>
        </xdr:from>
        <xdr:to>
          <xdr:col>340</xdr:col>
          <xdr:colOff>160020</xdr:colOff>
          <xdr:row>5</xdr:row>
          <xdr:rowOff>7620</xdr:rowOff>
        </xdr:to>
        <xdr:sp macro="" textlink="">
          <xdr:nvSpPr>
            <xdr:cNvPr id="20967" name="チェック19" hidden="1">
              <a:extLst>
                <a:ext uri="{63B3BB69-23CF-44E3-9099-C40C66FF867C}">
                  <a14:compatExt spid="_x0000_s20967"/>
                </a:ext>
                <a:ext uri="{FF2B5EF4-FFF2-40B4-BE49-F238E27FC236}">
                  <a16:creationId xmlns:a16="http://schemas.microsoft.com/office/drawing/2014/main" id="{00000000-0008-0000-0300-0000E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182880</xdr:colOff>
          <xdr:row>2</xdr:row>
          <xdr:rowOff>22860</xdr:rowOff>
        </xdr:from>
        <xdr:to>
          <xdr:col>345</xdr:col>
          <xdr:colOff>175260</xdr:colOff>
          <xdr:row>5</xdr:row>
          <xdr:rowOff>7620</xdr:rowOff>
        </xdr:to>
        <xdr:sp macro="" textlink="">
          <xdr:nvSpPr>
            <xdr:cNvPr id="20968" name="チェック20" hidden="1">
              <a:extLst>
                <a:ext uri="{63B3BB69-23CF-44E3-9099-C40C66FF867C}">
                  <a14:compatExt spid="_x0000_s20968"/>
                </a:ext>
                <a:ext uri="{FF2B5EF4-FFF2-40B4-BE49-F238E27FC236}">
                  <a16:creationId xmlns:a16="http://schemas.microsoft.com/office/drawing/2014/main" id="{00000000-0008-0000-0300-0000E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12</xdr:row>
          <xdr:rowOff>160020</xdr:rowOff>
        </xdr:from>
        <xdr:to>
          <xdr:col>331</xdr:col>
          <xdr:colOff>213360</xdr:colOff>
          <xdr:row>14</xdr:row>
          <xdr:rowOff>30480</xdr:rowOff>
        </xdr:to>
        <xdr:sp macro="" textlink="">
          <xdr:nvSpPr>
            <xdr:cNvPr id="20969" name="チェック21" hidden="1">
              <a:extLst>
                <a:ext uri="{63B3BB69-23CF-44E3-9099-C40C66FF867C}">
                  <a14:compatExt spid="_x0000_s20969"/>
                </a:ext>
                <a:ext uri="{FF2B5EF4-FFF2-40B4-BE49-F238E27FC236}">
                  <a16:creationId xmlns:a16="http://schemas.microsoft.com/office/drawing/2014/main" id="{00000000-0008-0000-0300-0000E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14</xdr:row>
          <xdr:rowOff>30480</xdr:rowOff>
        </xdr:from>
        <xdr:to>
          <xdr:col>331</xdr:col>
          <xdr:colOff>198120</xdr:colOff>
          <xdr:row>14</xdr:row>
          <xdr:rowOff>274320</xdr:rowOff>
        </xdr:to>
        <xdr:sp macro="" textlink="">
          <xdr:nvSpPr>
            <xdr:cNvPr id="20970" name="チェック22" hidden="1">
              <a:extLst>
                <a:ext uri="{63B3BB69-23CF-44E3-9099-C40C66FF867C}">
                  <a14:compatExt spid="_x0000_s20970"/>
                </a:ext>
                <a:ext uri="{FF2B5EF4-FFF2-40B4-BE49-F238E27FC236}">
                  <a16:creationId xmlns:a16="http://schemas.microsoft.com/office/drawing/2014/main" id="{00000000-0008-0000-0300-0000E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14</xdr:row>
          <xdr:rowOff>365760</xdr:rowOff>
        </xdr:from>
        <xdr:to>
          <xdr:col>331</xdr:col>
          <xdr:colOff>213360</xdr:colOff>
          <xdr:row>16</xdr:row>
          <xdr:rowOff>45720</xdr:rowOff>
        </xdr:to>
        <xdr:sp macro="" textlink="">
          <xdr:nvSpPr>
            <xdr:cNvPr id="20971" name="チェック23" hidden="1">
              <a:extLst>
                <a:ext uri="{63B3BB69-23CF-44E3-9099-C40C66FF867C}">
                  <a14:compatExt spid="_x0000_s20971"/>
                </a:ext>
                <a:ext uri="{FF2B5EF4-FFF2-40B4-BE49-F238E27FC236}">
                  <a16:creationId xmlns:a16="http://schemas.microsoft.com/office/drawing/2014/main" id="{00000000-0008-0000-0300-0000E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15</xdr:row>
          <xdr:rowOff>160020</xdr:rowOff>
        </xdr:from>
        <xdr:to>
          <xdr:col>331</xdr:col>
          <xdr:colOff>213360</xdr:colOff>
          <xdr:row>17</xdr:row>
          <xdr:rowOff>30480</xdr:rowOff>
        </xdr:to>
        <xdr:sp macro="" textlink="">
          <xdr:nvSpPr>
            <xdr:cNvPr id="20972" name="チェック24" hidden="1">
              <a:extLst>
                <a:ext uri="{63B3BB69-23CF-44E3-9099-C40C66FF867C}">
                  <a14:compatExt spid="_x0000_s20972"/>
                </a:ext>
                <a:ext uri="{FF2B5EF4-FFF2-40B4-BE49-F238E27FC236}">
                  <a16:creationId xmlns:a16="http://schemas.microsoft.com/office/drawing/2014/main" id="{00000000-0008-0000-0300-0000E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16</xdr:row>
          <xdr:rowOff>175260</xdr:rowOff>
        </xdr:from>
        <xdr:to>
          <xdr:col>331</xdr:col>
          <xdr:colOff>198120</xdr:colOff>
          <xdr:row>18</xdr:row>
          <xdr:rowOff>38100</xdr:rowOff>
        </xdr:to>
        <xdr:sp macro="" textlink="">
          <xdr:nvSpPr>
            <xdr:cNvPr id="20973" name="チェック25" hidden="1">
              <a:extLst>
                <a:ext uri="{63B3BB69-23CF-44E3-9099-C40C66FF867C}">
                  <a14:compatExt spid="_x0000_s20973"/>
                </a:ext>
                <a:ext uri="{FF2B5EF4-FFF2-40B4-BE49-F238E27FC236}">
                  <a16:creationId xmlns:a16="http://schemas.microsoft.com/office/drawing/2014/main" id="{00000000-0008-0000-0300-0000E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17</xdr:row>
          <xdr:rowOff>175260</xdr:rowOff>
        </xdr:from>
        <xdr:to>
          <xdr:col>331</xdr:col>
          <xdr:colOff>182880</xdr:colOff>
          <xdr:row>19</xdr:row>
          <xdr:rowOff>38100</xdr:rowOff>
        </xdr:to>
        <xdr:sp macro="" textlink="">
          <xdr:nvSpPr>
            <xdr:cNvPr id="20974" name="チェック26" hidden="1">
              <a:extLst>
                <a:ext uri="{63B3BB69-23CF-44E3-9099-C40C66FF867C}">
                  <a14:compatExt spid="_x0000_s20974"/>
                </a:ext>
                <a:ext uri="{FF2B5EF4-FFF2-40B4-BE49-F238E27FC236}">
                  <a16:creationId xmlns:a16="http://schemas.microsoft.com/office/drawing/2014/main" id="{00000000-0008-0000-0300-0000E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18</xdr:row>
          <xdr:rowOff>175260</xdr:rowOff>
        </xdr:from>
        <xdr:to>
          <xdr:col>332</xdr:col>
          <xdr:colOff>0</xdr:colOff>
          <xdr:row>20</xdr:row>
          <xdr:rowOff>38100</xdr:rowOff>
        </xdr:to>
        <xdr:sp macro="" textlink="">
          <xdr:nvSpPr>
            <xdr:cNvPr id="20975" name="チェック27" hidden="1">
              <a:extLst>
                <a:ext uri="{63B3BB69-23CF-44E3-9099-C40C66FF867C}">
                  <a14:compatExt spid="_x0000_s20975"/>
                </a:ext>
                <a:ext uri="{FF2B5EF4-FFF2-40B4-BE49-F238E27FC236}">
                  <a16:creationId xmlns:a16="http://schemas.microsoft.com/office/drawing/2014/main" id="{00000000-0008-0000-0300-0000E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19</xdr:row>
          <xdr:rowOff>175260</xdr:rowOff>
        </xdr:from>
        <xdr:to>
          <xdr:col>331</xdr:col>
          <xdr:colOff>190500</xdr:colOff>
          <xdr:row>21</xdr:row>
          <xdr:rowOff>38100</xdr:rowOff>
        </xdr:to>
        <xdr:sp macro="" textlink="">
          <xdr:nvSpPr>
            <xdr:cNvPr id="20976" name="チェック28" hidden="1">
              <a:extLst>
                <a:ext uri="{63B3BB69-23CF-44E3-9099-C40C66FF867C}">
                  <a14:compatExt spid="_x0000_s20976"/>
                </a:ext>
                <a:ext uri="{FF2B5EF4-FFF2-40B4-BE49-F238E27FC236}">
                  <a16:creationId xmlns:a16="http://schemas.microsoft.com/office/drawing/2014/main" id="{00000000-0008-0000-0300-0000F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20</xdr:row>
          <xdr:rowOff>175260</xdr:rowOff>
        </xdr:from>
        <xdr:to>
          <xdr:col>331</xdr:col>
          <xdr:colOff>213360</xdr:colOff>
          <xdr:row>22</xdr:row>
          <xdr:rowOff>38100</xdr:rowOff>
        </xdr:to>
        <xdr:sp macro="" textlink="">
          <xdr:nvSpPr>
            <xdr:cNvPr id="20977" name="チェック29" hidden="1">
              <a:extLst>
                <a:ext uri="{63B3BB69-23CF-44E3-9099-C40C66FF867C}">
                  <a14:compatExt spid="_x0000_s20977"/>
                </a:ext>
                <a:ext uri="{FF2B5EF4-FFF2-40B4-BE49-F238E27FC236}">
                  <a16:creationId xmlns:a16="http://schemas.microsoft.com/office/drawing/2014/main" id="{00000000-0008-0000-0300-0000F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21</xdr:row>
          <xdr:rowOff>160020</xdr:rowOff>
        </xdr:from>
        <xdr:to>
          <xdr:col>331</xdr:col>
          <xdr:colOff>213360</xdr:colOff>
          <xdr:row>23</xdr:row>
          <xdr:rowOff>30480</xdr:rowOff>
        </xdr:to>
        <xdr:sp macro="" textlink="">
          <xdr:nvSpPr>
            <xdr:cNvPr id="20978" name="チェック30" hidden="1">
              <a:extLst>
                <a:ext uri="{63B3BB69-23CF-44E3-9099-C40C66FF867C}">
                  <a14:compatExt spid="_x0000_s20978"/>
                </a:ext>
                <a:ext uri="{FF2B5EF4-FFF2-40B4-BE49-F238E27FC236}">
                  <a16:creationId xmlns:a16="http://schemas.microsoft.com/office/drawing/2014/main" id="{00000000-0008-0000-0300-0000F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22</xdr:row>
          <xdr:rowOff>160020</xdr:rowOff>
        </xdr:from>
        <xdr:to>
          <xdr:col>331</xdr:col>
          <xdr:colOff>213360</xdr:colOff>
          <xdr:row>24</xdr:row>
          <xdr:rowOff>30480</xdr:rowOff>
        </xdr:to>
        <xdr:sp macro="" textlink="">
          <xdr:nvSpPr>
            <xdr:cNvPr id="20979" name="チェック31" hidden="1">
              <a:extLst>
                <a:ext uri="{63B3BB69-23CF-44E3-9099-C40C66FF867C}">
                  <a14:compatExt spid="_x0000_s20979"/>
                </a:ext>
                <a:ext uri="{FF2B5EF4-FFF2-40B4-BE49-F238E27FC236}">
                  <a16:creationId xmlns:a16="http://schemas.microsoft.com/office/drawing/2014/main" id="{00000000-0008-0000-0300-0000F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23</xdr:row>
          <xdr:rowOff>160020</xdr:rowOff>
        </xdr:from>
        <xdr:to>
          <xdr:col>331</xdr:col>
          <xdr:colOff>213360</xdr:colOff>
          <xdr:row>25</xdr:row>
          <xdr:rowOff>30480</xdr:rowOff>
        </xdr:to>
        <xdr:sp macro="" textlink="">
          <xdr:nvSpPr>
            <xdr:cNvPr id="20980" name="チェック32" hidden="1">
              <a:extLst>
                <a:ext uri="{63B3BB69-23CF-44E3-9099-C40C66FF867C}">
                  <a14:compatExt spid="_x0000_s20980"/>
                </a:ext>
                <a:ext uri="{FF2B5EF4-FFF2-40B4-BE49-F238E27FC236}">
                  <a16:creationId xmlns:a16="http://schemas.microsoft.com/office/drawing/2014/main" id="{00000000-0008-0000-0300-0000F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24</xdr:row>
          <xdr:rowOff>160020</xdr:rowOff>
        </xdr:from>
        <xdr:to>
          <xdr:col>331</xdr:col>
          <xdr:colOff>198120</xdr:colOff>
          <xdr:row>26</xdr:row>
          <xdr:rowOff>30480</xdr:rowOff>
        </xdr:to>
        <xdr:sp macro="" textlink="">
          <xdr:nvSpPr>
            <xdr:cNvPr id="20981" name="チェック33" hidden="1">
              <a:extLst>
                <a:ext uri="{63B3BB69-23CF-44E3-9099-C40C66FF867C}">
                  <a14:compatExt spid="_x0000_s20981"/>
                </a:ext>
                <a:ext uri="{FF2B5EF4-FFF2-40B4-BE49-F238E27FC236}">
                  <a16:creationId xmlns:a16="http://schemas.microsoft.com/office/drawing/2014/main" id="{00000000-0008-0000-0300-0000F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25</xdr:row>
          <xdr:rowOff>160020</xdr:rowOff>
        </xdr:from>
        <xdr:to>
          <xdr:col>331</xdr:col>
          <xdr:colOff>213360</xdr:colOff>
          <xdr:row>27</xdr:row>
          <xdr:rowOff>30480</xdr:rowOff>
        </xdr:to>
        <xdr:sp macro="" textlink="">
          <xdr:nvSpPr>
            <xdr:cNvPr id="20982" name="チェック34" hidden="1">
              <a:extLst>
                <a:ext uri="{63B3BB69-23CF-44E3-9099-C40C66FF867C}">
                  <a14:compatExt spid="_x0000_s20982"/>
                </a:ext>
                <a:ext uri="{FF2B5EF4-FFF2-40B4-BE49-F238E27FC236}">
                  <a16:creationId xmlns:a16="http://schemas.microsoft.com/office/drawing/2014/main" id="{00000000-0008-0000-0300-0000F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12</xdr:row>
          <xdr:rowOff>160020</xdr:rowOff>
        </xdr:from>
        <xdr:to>
          <xdr:col>340</xdr:col>
          <xdr:colOff>190500</xdr:colOff>
          <xdr:row>14</xdr:row>
          <xdr:rowOff>30480</xdr:rowOff>
        </xdr:to>
        <xdr:sp macro="" textlink="">
          <xdr:nvSpPr>
            <xdr:cNvPr id="20983" name="チェック35" hidden="1">
              <a:extLst>
                <a:ext uri="{63B3BB69-23CF-44E3-9099-C40C66FF867C}">
                  <a14:compatExt spid="_x0000_s20983"/>
                </a:ext>
                <a:ext uri="{FF2B5EF4-FFF2-40B4-BE49-F238E27FC236}">
                  <a16:creationId xmlns:a16="http://schemas.microsoft.com/office/drawing/2014/main" id="{00000000-0008-0000-0300-0000F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13</xdr:row>
          <xdr:rowOff>182880</xdr:rowOff>
        </xdr:from>
        <xdr:to>
          <xdr:col>340</xdr:col>
          <xdr:colOff>182880</xdr:colOff>
          <xdr:row>14</xdr:row>
          <xdr:rowOff>251460</xdr:rowOff>
        </xdr:to>
        <xdr:sp macro="" textlink="">
          <xdr:nvSpPr>
            <xdr:cNvPr id="20984" name="チェック36" hidden="1">
              <a:extLst>
                <a:ext uri="{63B3BB69-23CF-44E3-9099-C40C66FF867C}">
                  <a14:compatExt spid="_x0000_s20984"/>
                </a:ext>
                <a:ext uri="{FF2B5EF4-FFF2-40B4-BE49-F238E27FC236}">
                  <a16:creationId xmlns:a16="http://schemas.microsoft.com/office/drawing/2014/main" id="{00000000-0008-0000-0300-0000F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14</xdr:row>
          <xdr:rowOff>373380</xdr:rowOff>
        </xdr:from>
        <xdr:to>
          <xdr:col>340</xdr:col>
          <xdr:colOff>198120</xdr:colOff>
          <xdr:row>16</xdr:row>
          <xdr:rowOff>45720</xdr:rowOff>
        </xdr:to>
        <xdr:sp macro="" textlink="">
          <xdr:nvSpPr>
            <xdr:cNvPr id="20985" name="チェック37" hidden="1">
              <a:extLst>
                <a:ext uri="{63B3BB69-23CF-44E3-9099-C40C66FF867C}">
                  <a14:compatExt spid="_x0000_s20985"/>
                </a:ext>
                <a:ext uri="{FF2B5EF4-FFF2-40B4-BE49-F238E27FC236}">
                  <a16:creationId xmlns:a16="http://schemas.microsoft.com/office/drawing/2014/main" id="{00000000-0008-0000-0300-0000F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15</xdr:row>
          <xdr:rowOff>160020</xdr:rowOff>
        </xdr:from>
        <xdr:to>
          <xdr:col>340</xdr:col>
          <xdr:colOff>182880</xdr:colOff>
          <xdr:row>17</xdr:row>
          <xdr:rowOff>30480</xdr:rowOff>
        </xdr:to>
        <xdr:sp macro="" textlink="">
          <xdr:nvSpPr>
            <xdr:cNvPr id="20986" name="チェック38" hidden="1">
              <a:extLst>
                <a:ext uri="{63B3BB69-23CF-44E3-9099-C40C66FF867C}">
                  <a14:compatExt spid="_x0000_s20986"/>
                </a:ext>
                <a:ext uri="{FF2B5EF4-FFF2-40B4-BE49-F238E27FC236}">
                  <a16:creationId xmlns:a16="http://schemas.microsoft.com/office/drawing/2014/main" id="{00000000-0008-0000-0300-0000F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16</xdr:row>
          <xdr:rowOff>160020</xdr:rowOff>
        </xdr:from>
        <xdr:to>
          <xdr:col>340</xdr:col>
          <xdr:colOff>160020</xdr:colOff>
          <xdr:row>18</xdr:row>
          <xdr:rowOff>30480</xdr:rowOff>
        </xdr:to>
        <xdr:sp macro="" textlink="">
          <xdr:nvSpPr>
            <xdr:cNvPr id="20987" name="チェック39" hidden="1">
              <a:extLst>
                <a:ext uri="{63B3BB69-23CF-44E3-9099-C40C66FF867C}">
                  <a14:compatExt spid="_x0000_s20987"/>
                </a:ext>
                <a:ext uri="{FF2B5EF4-FFF2-40B4-BE49-F238E27FC236}">
                  <a16:creationId xmlns:a16="http://schemas.microsoft.com/office/drawing/2014/main" id="{00000000-0008-0000-0300-0000F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17</xdr:row>
          <xdr:rowOff>152400</xdr:rowOff>
        </xdr:from>
        <xdr:to>
          <xdr:col>340</xdr:col>
          <xdr:colOff>198120</xdr:colOff>
          <xdr:row>19</xdr:row>
          <xdr:rowOff>30480</xdr:rowOff>
        </xdr:to>
        <xdr:sp macro="" textlink="">
          <xdr:nvSpPr>
            <xdr:cNvPr id="20988" name="チェック40" hidden="1">
              <a:extLst>
                <a:ext uri="{63B3BB69-23CF-44E3-9099-C40C66FF867C}">
                  <a14:compatExt spid="_x0000_s20988"/>
                </a:ext>
                <a:ext uri="{FF2B5EF4-FFF2-40B4-BE49-F238E27FC236}">
                  <a16:creationId xmlns:a16="http://schemas.microsoft.com/office/drawing/2014/main" id="{00000000-0008-0000-0300-0000F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18</xdr:row>
          <xdr:rowOff>160020</xdr:rowOff>
        </xdr:from>
        <xdr:to>
          <xdr:col>340</xdr:col>
          <xdr:colOff>182880</xdr:colOff>
          <xdr:row>20</xdr:row>
          <xdr:rowOff>30480</xdr:rowOff>
        </xdr:to>
        <xdr:sp macro="" textlink="">
          <xdr:nvSpPr>
            <xdr:cNvPr id="20989" name="チェック41" hidden="1">
              <a:extLst>
                <a:ext uri="{63B3BB69-23CF-44E3-9099-C40C66FF867C}">
                  <a14:compatExt spid="_x0000_s20989"/>
                </a:ext>
                <a:ext uri="{FF2B5EF4-FFF2-40B4-BE49-F238E27FC236}">
                  <a16:creationId xmlns:a16="http://schemas.microsoft.com/office/drawing/2014/main" id="{00000000-0008-0000-0300-0000F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19</xdr:row>
          <xdr:rowOff>160020</xdr:rowOff>
        </xdr:from>
        <xdr:to>
          <xdr:col>340</xdr:col>
          <xdr:colOff>160020</xdr:colOff>
          <xdr:row>21</xdr:row>
          <xdr:rowOff>30480</xdr:rowOff>
        </xdr:to>
        <xdr:sp macro="" textlink="">
          <xdr:nvSpPr>
            <xdr:cNvPr id="20990" name="チェック42" hidden="1">
              <a:extLst>
                <a:ext uri="{63B3BB69-23CF-44E3-9099-C40C66FF867C}">
                  <a14:compatExt spid="_x0000_s20990"/>
                </a:ext>
                <a:ext uri="{FF2B5EF4-FFF2-40B4-BE49-F238E27FC236}">
                  <a16:creationId xmlns:a16="http://schemas.microsoft.com/office/drawing/2014/main" id="{00000000-0008-0000-0300-0000F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20</xdr:row>
          <xdr:rowOff>175260</xdr:rowOff>
        </xdr:from>
        <xdr:to>
          <xdr:col>340</xdr:col>
          <xdr:colOff>198120</xdr:colOff>
          <xdr:row>22</xdr:row>
          <xdr:rowOff>38100</xdr:rowOff>
        </xdr:to>
        <xdr:sp macro="" textlink="">
          <xdr:nvSpPr>
            <xdr:cNvPr id="20991" name="チェック43" hidden="1">
              <a:extLst>
                <a:ext uri="{63B3BB69-23CF-44E3-9099-C40C66FF867C}">
                  <a14:compatExt spid="_x0000_s20991"/>
                </a:ext>
                <a:ext uri="{FF2B5EF4-FFF2-40B4-BE49-F238E27FC236}">
                  <a16:creationId xmlns:a16="http://schemas.microsoft.com/office/drawing/2014/main" id="{00000000-0008-0000-0300-0000F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21</xdr:row>
          <xdr:rowOff>160020</xdr:rowOff>
        </xdr:from>
        <xdr:to>
          <xdr:col>340</xdr:col>
          <xdr:colOff>198120</xdr:colOff>
          <xdr:row>23</xdr:row>
          <xdr:rowOff>30480</xdr:rowOff>
        </xdr:to>
        <xdr:sp macro="" textlink="">
          <xdr:nvSpPr>
            <xdr:cNvPr id="20992" name="チェック44" hidden="1">
              <a:extLst>
                <a:ext uri="{63B3BB69-23CF-44E3-9099-C40C66FF867C}">
                  <a14:compatExt spid="_x0000_s20992"/>
                </a:ext>
                <a:ext uri="{FF2B5EF4-FFF2-40B4-BE49-F238E27FC236}">
                  <a16:creationId xmlns:a16="http://schemas.microsoft.com/office/drawing/2014/main" id="{00000000-0008-0000-0300-00000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22</xdr:row>
          <xdr:rowOff>160020</xdr:rowOff>
        </xdr:from>
        <xdr:to>
          <xdr:col>340</xdr:col>
          <xdr:colOff>190500</xdr:colOff>
          <xdr:row>24</xdr:row>
          <xdr:rowOff>30480</xdr:rowOff>
        </xdr:to>
        <xdr:sp macro="" textlink="">
          <xdr:nvSpPr>
            <xdr:cNvPr id="20993" name="チェック45" hidden="1">
              <a:extLst>
                <a:ext uri="{63B3BB69-23CF-44E3-9099-C40C66FF867C}">
                  <a14:compatExt spid="_x0000_s20993"/>
                </a:ext>
                <a:ext uri="{FF2B5EF4-FFF2-40B4-BE49-F238E27FC236}">
                  <a16:creationId xmlns:a16="http://schemas.microsoft.com/office/drawing/2014/main" id="{00000000-0008-0000-0300-00000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23</xdr:row>
          <xdr:rowOff>152400</xdr:rowOff>
        </xdr:from>
        <xdr:to>
          <xdr:col>340</xdr:col>
          <xdr:colOff>190500</xdr:colOff>
          <xdr:row>25</xdr:row>
          <xdr:rowOff>30480</xdr:rowOff>
        </xdr:to>
        <xdr:sp macro="" textlink="">
          <xdr:nvSpPr>
            <xdr:cNvPr id="20994" name="チェック46" hidden="1">
              <a:extLst>
                <a:ext uri="{63B3BB69-23CF-44E3-9099-C40C66FF867C}">
                  <a14:compatExt spid="_x0000_s20994"/>
                </a:ext>
                <a:ext uri="{FF2B5EF4-FFF2-40B4-BE49-F238E27FC236}">
                  <a16:creationId xmlns:a16="http://schemas.microsoft.com/office/drawing/2014/main" id="{00000000-0008-0000-0300-00000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24</xdr:row>
          <xdr:rowOff>160020</xdr:rowOff>
        </xdr:from>
        <xdr:to>
          <xdr:col>340</xdr:col>
          <xdr:colOff>190500</xdr:colOff>
          <xdr:row>26</xdr:row>
          <xdr:rowOff>30480</xdr:rowOff>
        </xdr:to>
        <xdr:sp macro="" textlink="">
          <xdr:nvSpPr>
            <xdr:cNvPr id="20995" name="チェック47" hidden="1">
              <a:extLst>
                <a:ext uri="{63B3BB69-23CF-44E3-9099-C40C66FF867C}">
                  <a14:compatExt spid="_x0000_s20995"/>
                </a:ext>
                <a:ext uri="{FF2B5EF4-FFF2-40B4-BE49-F238E27FC236}">
                  <a16:creationId xmlns:a16="http://schemas.microsoft.com/office/drawing/2014/main" id="{00000000-0008-0000-0300-00000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25</xdr:row>
          <xdr:rowOff>160020</xdr:rowOff>
        </xdr:from>
        <xdr:to>
          <xdr:col>340</xdr:col>
          <xdr:colOff>190500</xdr:colOff>
          <xdr:row>27</xdr:row>
          <xdr:rowOff>30480</xdr:rowOff>
        </xdr:to>
        <xdr:sp macro="" textlink="">
          <xdr:nvSpPr>
            <xdr:cNvPr id="20996" name="チェック48" hidden="1">
              <a:extLst>
                <a:ext uri="{63B3BB69-23CF-44E3-9099-C40C66FF867C}">
                  <a14:compatExt spid="_x0000_s20996"/>
                </a:ext>
                <a:ext uri="{FF2B5EF4-FFF2-40B4-BE49-F238E27FC236}">
                  <a16:creationId xmlns:a16="http://schemas.microsoft.com/office/drawing/2014/main" id="{00000000-0008-0000-0300-00000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12</xdr:row>
          <xdr:rowOff>160020</xdr:rowOff>
        </xdr:from>
        <xdr:to>
          <xdr:col>349</xdr:col>
          <xdr:colOff>190500</xdr:colOff>
          <xdr:row>14</xdr:row>
          <xdr:rowOff>30480</xdr:rowOff>
        </xdr:to>
        <xdr:sp macro="" textlink="">
          <xdr:nvSpPr>
            <xdr:cNvPr id="20997" name="チェック49" hidden="1">
              <a:extLst>
                <a:ext uri="{63B3BB69-23CF-44E3-9099-C40C66FF867C}">
                  <a14:compatExt spid="_x0000_s20997"/>
                </a:ext>
                <a:ext uri="{FF2B5EF4-FFF2-40B4-BE49-F238E27FC236}">
                  <a16:creationId xmlns:a16="http://schemas.microsoft.com/office/drawing/2014/main" id="{00000000-0008-0000-0300-00000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13</xdr:row>
          <xdr:rowOff>182880</xdr:rowOff>
        </xdr:from>
        <xdr:to>
          <xdr:col>349</xdr:col>
          <xdr:colOff>152400</xdr:colOff>
          <xdr:row>14</xdr:row>
          <xdr:rowOff>251460</xdr:rowOff>
        </xdr:to>
        <xdr:sp macro="" textlink="">
          <xdr:nvSpPr>
            <xdr:cNvPr id="20998" name="チェック50" hidden="1">
              <a:extLst>
                <a:ext uri="{63B3BB69-23CF-44E3-9099-C40C66FF867C}">
                  <a14:compatExt spid="_x0000_s20998"/>
                </a:ext>
                <a:ext uri="{FF2B5EF4-FFF2-40B4-BE49-F238E27FC236}">
                  <a16:creationId xmlns:a16="http://schemas.microsoft.com/office/drawing/2014/main" id="{00000000-0008-0000-0300-00000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14</xdr:row>
          <xdr:rowOff>373380</xdr:rowOff>
        </xdr:from>
        <xdr:to>
          <xdr:col>349</xdr:col>
          <xdr:colOff>190500</xdr:colOff>
          <xdr:row>16</xdr:row>
          <xdr:rowOff>45720</xdr:rowOff>
        </xdr:to>
        <xdr:sp macro="" textlink="">
          <xdr:nvSpPr>
            <xdr:cNvPr id="20999" name="チェック51" hidden="1">
              <a:extLst>
                <a:ext uri="{63B3BB69-23CF-44E3-9099-C40C66FF867C}">
                  <a14:compatExt spid="_x0000_s20999"/>
                </a:ext>
                <a:ext uri="{FF2B5EF4-FFF2-40B4-BE49-F238E27FC236}">
                  <a16:creationId xmlns:a16="http://schemas.microsoft.com/office/drawing/2014/main" id="{00000000-0008-0000-0300-00000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15</xdr:row>
          <xdr:rowOff>160020</xdr:rowOff>
        </xdr:from>
        <xdr:to>
          <xdr:col>349</xdr:col>
          <xdr:colOff>182880</xdr:colOff>
          <xdr:row>17</xdr:row>
          <xdr:rowOff>30480</xdr:rowOff>
        </xdr:to>
        <xdr:sp macro="" textlink="">
          <xdr:nvSpPr>
            <xdr:cNvPr id="21000" name="チェック52" hidden="1">
              <a:extLst>
                <a:ext uri="{63B3BB69-23CF-44E3-9099-C40C66FF867C}">
                  <a14:compatExt spid="_x0000_s21000"/>
                </a:ext>
                <a:ext uri="{FF2B5EF4-FFF2-40B4-BE49-F238E27FC236}">
                  <a16:creationId xmlns:a16="http://schemas.microsoft.com/office/drawing/2014/main" id="{00000000-0008-0000-0300-00000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16</xdr:row>
          <xdr:rowOff>175260</xdr:rowOff>
        </xdr:from>
        <xdr:to>
          <xdr:col>349</xdr:col>
          <xdr:colOff>198120</xdr:colOff>
          <xdr:row>18</xdr:row>
          <xdr:rowOff>38100</xdr:rowOff>
        </xdr:to>
        <xdr:sp macro="" textlink="">
          <xdr:nvSpPr>
            <xdr:cNvPr id="21001" name="チェック53" hidden="1">
              <a:extLst>
                <a:ext uri="{63B3BB69-23CF-44E3-9099-C40C66FF867C}">
                  <a14:compatExt spid="_x0000_s21001"/>
                </a:ext>
                <a:ext uri="{FF2B5EF4-FFF2-40B4-BE49-F238E27FC236}">
                  <a16:creationId xmlns:a16="http://schemas.microsoft.com/office/drawing/2014/main" id="{00000000-0008-0000-0300-00000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17</xdr:row>
          <xdr:rowOff>152400</xdr:rowOff>
        </xdr:from>
        <xdr:to>
          <xdr:col>349</xdr:col>
          <xdr:colOff>213360</xdr:colOff>
          <xdr:row>19</xdr:row>
          <xdr:rowOff>30480</xdr:rowOff>
        </xdr:to>
        <xdr:sp macro="" textlink="">
          <xdr:nvSpPr>
            <xdr:cNvPr id="21002" name="チェック54" hidden="1">
              <a:extLst>
                <a:ext uri="{63B3BB69-23CF-44E3-9099-C40C66FF867C}">
                  <a14:compatExt spid="_x0000_s21002"/>
                </a:ext>
                <a:ext uri="{FF2B5EF4-FFF2-40B4-BE49-F238E27FC236}">
                  <a16:creationId xmlns:a16="http://schemas.microsoft.com/office/drawing/2014/main" id="{00000000-0008-0000-0300-00000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18</xdr:row>
          <xdr:rowOff>152400</xdr:rowOff>
        </xdr:from>
        <xdr:to>
          <xdr:col>349</xdr:col>
          <xdr:colOff>198120</xdr:colOff>
          <xdr:row>20</xdr:row>
          <xdr:rowOff>30480</xdr:rowOff>
        </xdr:to>
        <xdr:sp macro="" textlink="">
          <xdr:nvSpPr>
            <xdr:cNvPr id="21003" name="チェック55" hidden="1">
              <a:extLst>
                <a:ext uri="{63B3BB69-23CF-44E3-9099-C40C66FF867C}">
                  <a14:compatExt spid="_x0000_s21003"/>
                </a:ext>
                <a:ext uri="{FF2B5EF4-FFF2-40B4-BE49-F238E27FC236}">
                  <a16:creationId xmlns:a16="http://schemas.microsoft.com/office/drawing/2014/main" id="{00000000-0008-0000-0300-00000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19</xdr:row>
          <xdr:rowOff>152400</xdr:rowOff>
        </xdr:from>
        <xdr:to>
          <xdr:col>349</xdr:col>
          <xdr:colOff>190500</xdr:colOff>
          <xdr:row>21</xdr:row>
          <xdr:rowOff>30480</xdr:rowOff>
        </xdr:to>
        <xdr:sp macro="" textlink="">
          <xdr:nvSpPr>
            <xdr:cNvPr id="21004" name="チェック56" hidden="1">
              <a:extLst>
                <a:ext uri="{63B3BB69-23CF-44E3-9099-C40C66FF867C}">
                  <a14:compatExt spid="_x0000_s21004"/>
                </a:ext>
                <a:ext uri="{FF2B5EF4-FFF2-40B4-BE49-F238E27FC236}">
                  <a16:creationId xmlns:a16="http://schemas.microsoft.com/office/drawing/2014/main" id="{00000000-0008-0000-0300-00000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20</xdr:row>
          <xdr:rowOff>152400</xdr:rowOff>
        </xdr:from>
        <xdr:to>
          <xdr:col>350</xdr:col>
          <xdr:colOff>0</xdr:colOff>
          <xdr:row>22</xdr:row>
          <xdr:rowOff>30480</xdr:rowOff>
        </xdr:to>
        <xdr:sp macro="" textlink="">
          <xdr:nvSpPr>
            <xdr:cNvPr id="21005" name="チェック57" hidden="1">
              <a:extLst>
                <a:ext uri="{63B3BB69-23CF-44E3-9099-C40C66FF867C}">
                  <a14:compatExt spid="_x0000_s21005"/>
                </a:ext>
                <a:ext uri="{FF2B5EF4-FFF2-40B4-BE49-F238E27FC236}">
                  <a16:creationId xmlns:a16="http://schemas.microsoft.com/office/drawing/2014/main" id="{00000000-0008-0000-0300-00000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21</xdr:row>
          <xdr:rowOff>152400</xdr:rowOff>
        </xdr:from>
        <xdr:to>
          <xdr:col>349</xdr:col>
          <xdr:colOff>175260</xdr:colOff>
          <xdr:row>23</xdr:row>
          <xdr:rowOff>30480</xdr:rowOff>
        </xdr:to>
        <xdr:sp macro="" textlink="">
          <xdr:nvSpPr>
            <xdr:cNvPr id="21006" name="チェック58" hidden="1">
              <a:extLst>
                <a:ext uri="{63B3BB69-23CF-44E3-9099-C40C66FF867C}">
                  <a14:compatExt spid="_x0000_s21006"/>
                </a:ext>
                <a:ext uri="{FF2B5EF4-FFF2-40B4-BE49-F238E27FC236}">
                  <a16:creationId xmlns:a16="http://schemas.microsoft.com/office/drawing/2014/main" id="{00000000-0008-0000-0300-00000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22</xdr:row>
          <xdr:rowOff>182880</xdr:rowOff>
        </xdr:from>
        <xdr:to>
          <xdr:col>349</xdr:col>
          <xdr:colOff>190500</xdr:colOff>
          <xdr:row>24</xdr:row>
          <xdr:rowOff>60960</xdr:rowOff>
        </xdr:to>
        <xdr:sp macro="" textlink="">
          <xdr:nvSpPr>
            <xdr:cNvPr id="21007" name="チェック59" hidden="1">
              <a:extLst>
                <a:ext uri="{63B3BB69-23CF-44E3-9099-C40C66FF867C}">
                  <a14:compatExt spid="_x0000_s21007"/>
                </a:ext>
                <a:ext uri="{FF2B5EF4-FFF2-40B4-BE49-F238E27FC236}">
                  <a16:creationId xmlns:a16="http://schemas.microsoft.com/office/drawing/2014/main" id="{00000000-0008-0000-0300-00000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23</xdr:row>
          <xdr:rowOff>160020</xdr:rowOff>
        </xdr:from>
        <xdr:to>
          <xdr:col>349</xdr:col>
          <xdr:colOff>198120</xdr:colOff>
          <xdr:row>25</xdr:row>
          <xdr:rowOff>30480</xdr:rowOff>
        </xdr:to>
        <xdr:sp macro="" textlink="">
          <xdr:nvSpPr>
            <xdr:cNvPr id="21008" name="チェック60" hidden="1">
              <a:extLst>
                <a:ext uri="{63B3BB69-23CF-44E3-9099-C40C66FF867C}">
                  <a14:compatExt spid="_x0000_s21008"/>
                </a:ext>
                <a:ext uri="{FF2B5EF4-FFF2-40B4-BE49-F238E27FC236}">
                  <a16:creationId xmlns:a16="http://schemas.microsoft.com/office/drawing/2014/main" id="{00000000-0008-0000-0300-00001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24</xdr:row>
          <xdr:rowOff>160020</xdr:rowOff>
        </xdr:from>
        <xdr:to>
          <xdr:col>349</xdr:col>
          <xdr:colOff>190500</xdr:colOff>
          <xdr:row>26</xdr:row>
          <xdr:rowOff>30480</xdr:rowOff>
        </xdr:to>
        <xdr:sp macro="" textlink="">
          <xdr:nvSpPr>
            <xdr:cNvPr id="21009" name="チェック61" hidden="1">
              <a:extLst>
                <a:ext uri="{63B3BB69-23CF-44E3-9099-C40C66FF867C}">
                  <a14:compatExt spid="_x0000_s21009"/>
                </a:ext>
                <a:ext uri="{FF2B5EF4-FFF2-40B4-BE49-F238E27FC236}">
                  <a16:creationId xmlns:a16="http://schemas.microsoft.com/office/drawing/2014/main" id="{00000000-0008-0000-0300-00001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25</xdr:row>
          <xdr:rowOff>152400</xdr:rowOff>
        </xdr:from>
        <xdr:to>
          <xdr:col>349</xdr:col>
          <xdr:colOff>182880</xdr:colOff>
          <xdr:row>27</xdr:row>
          <xdr:rowOff>30480</xdr:rowOff>
        </xdr:to>
        <xdr:sp macro="" textlink="">
          <xdr:nvSpPr>
            <xdr:cNvPr id="21010" name="チェック62" hidden="1">
              <a:extLst>
                <a:ext uri="{63B3BB69-23CF-44E3-9099-C40C66FF867C}">
                  <a14:compatExt spid="_x0000_s21010"/>
                </a:ext>
                <a:ext uri="{FF2B5EF4-FFF2-40B4-BE49-F238E27FC236}">
                  <a16:creationId xmlns:a16="http://schemas.microsoft.com/office/drawing/2014/main" id="{00000000-0008-0000-0300-00001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198120</xdr:colOff>
          <xdr:row>39</xdr:row>
          <xdr:rowOff>175260</xdr:rowOff>
        </xdr:from>
        <xdr:to>
          <xdr:col>339</xdr:col>
          <xdr:colOff>190500</xdr:colOff>
          <xdr:row>41</xdr:row>
          <xdr:rowOff>38100</xdr:rowOff>
        </xdr:to>
        <xdr:sp macro="" textlink="">
          <xdr:nvSpPr>
            <xdr:cNvPr id="21011" name="チェック63" hidden="1">
              <a:extLst>
                <a:ext uri="{63B3BB69-23CF-44E3-9099-C40C66FF867C}">
                  <a14:compatExt spid="_x0000_s21011"/>
                </a:ext>
                <a:ext uri="{FF2B5EF4-FFF2-40B4-BE49-F238E27FC236}">
                  <a16:creationId xmlns:a16="http://schemas.microsoft.com/office/drawing/2014/main" id="{00000000-0008-0000-0300-00001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182880</xdr:colOff>
          <xdr:row>39</xdr:row>
          <xdr:rowOff>175260</xdr:rowOff>
        </xdr:from>
        <xdr:to>
          <xdr:col>342</xdr:col>
          <xdr:colOff>182880</xdr:colOff>
          <xdr:row>41</xdr:row>
          <xdr:rowOff>38100</xdr:rowOff>
        </xdr:to>
        <xdr:sp macro="" textlink="">
          <xdr:nvSpPr>
            <xdr:cNvPr id="21012" name="チェック64" hidden="1">
              <a:extLst>
                <a:ext uri="{63B3BB69-23CF-44E3-9099-C40C66FF867C}">
                  <a14:compatExt spid="_x0000_s21012"/>
                </a:ext>
                <a:ext uri="{FF2B5EF4-FFF2-40B4-BE49-F238E27FC236}">
                  <a16:creationId xmlns:a16="http://schemas.microsoft.com/office/drawing/2014/main" id="{00000000-0008-0000-0300-00001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39</xdr:row>
          <xdr:rowOff>152400</xdr:rowOff>
        </xdr:from>
        <xdr:to>
          <xdr:col>345</xdr:col>
          <xdr:colOff>198120</xdr:colOff>
          <xdr:row>41</xdr:row>
          <xdr:rowOff>30480</xdr:rowOff>
        </xdr:to>
        <xdr:sp macro="" textlink="">
          <xdr:nvSpPr>
            <xdr:cNvPr id="21013" name="チェック65" hidden="1">
              <a:extLst>
                <a:ext uri="{63B3BB69-23CF-44E3-9099-C40C66FF867C}">
                  <a14:compatExt spid="_x0000_s21013"/>
                </a:ext>
                <a:ext uri="{FF2B5EF4-FFF2-40B4-BE49-F238E27FC236}">
                  <a16:creationId xmlns:a16="http://schemas.microsoft.com/office/drawing/2014/main" id="{00000000-0008-0000-0300-00001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182880</xdr:colOff>
          <xdr:row>40</xdr:row>
          <xdr:rowOff>160020</xdr:rowOff>
        </xdr:from>
        <xdr:to>
          <xdr:col>342</xdr:col>
          <xdr:colOff>175260</xdr:colOff>
          <xdr:row>42</xdr:row>
          <xdr:rowOff>30480</xdr:rowOff>
        </xdr:to>
        <xdr:sp macro="" textlink="">
          <xdr:nvSpPr>
            <xdr:cNvPr id="21014" name="チェック66" hidden="1">
              <a:extLst>
                <a:ext uri="{63B3BB69-23CF-44E3-9099-C40C66FF867C}">
                  <a14:compatExt spid="_x0000_s21014"/>
                </a:ext>
                <a:ext uri="{FF2B5EF4-FFF2-40B4-BE49-F238E27FC236}">
                  <a16:creationId xmlns:a16="http://schemas.microsoft.com/office/drawing/2014/main" id="{00000000-0008-0000-0300-00001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40</xdr:row>
          <xdr:rowOff>152400</xdr:rowOff>
        </xdr:from>
        <xdr:to>
          <xdr:col>345</xdr:col>
          <xdr:colOff>175260</xdr:colOff>
          <xdr:row>42</xdr:row>
          <xdr:rowOff>30480</xdr:rowOff>
        </xdr:to>
        <xdr:sp macro="" textlink="">
          <xdr:nvSpPr>
            <xdr:cNvPr id="21015" name="チェック67" hidden="1">
              <a:extLst>
                <a:ext uri="{63B3BB69-23CF-44E3-9099-C40C66FF867C}">
                  <a14:compatExt spid="_x0000_s21015"/>
                </a:ext>
                <a:ext uri="{FF2B5EF4-FFF2-40B4-BE49-F238E27FC236}">
                  <a16:creationId xmlns:a16="http://schemas.microsoft.com/office/drawing/2014/main" id="{00000000-0008-0000-0300-00001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41</xdr:row>
          <xdr:rowOff>160020</xdr:rowOff>
        </xdr:from>
        <xdr:to>
          <xdr:col>331</xdr:col>
          <xdr:colOff>213360</xdr:colOff>
          <xdr:row>43</xdr:row>
          <xdr:rowOff>30480</xdr:rowOff>
        </xdr:to>
        <xdr:sp macro="" textlink="">
          <xdr:nvSpPr>
            <xdr:cNvPr id="21016" name="チェック68" hidden="1">
              <a:extLst>
                <a:ext uri="{63B3BB69-23CF-44E3-9099-C40C66FF867C}">
                  <a14:compatExt spid="_x0000_s21016"/>
                </a:ext>
                <a:ext uri="{FF2B5EF4-FFF2-40B4-BE49-F238E27FC236}">
                  <a16:creationId xmlns:a16="http://schemas.microsoft.com/office/drawing/2014/main" id="{00000000-0008-0000-0300-00001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41</xdr:row>
          <xdr:rowOff>160020</xdr:rowOff>
        </xdr:from>
        <xdr:to>
          <xdr:col>339</xdr:col>
          <xdr:colOff>175260</xdr:colOff>
          <xdr:row>43</xdr:row>
          <xdr:rowOff>30480</xdr:rowOff>
        </xdr:to>
        <xdr:sp macro="" textlink="">
          <xdr:nvSpPr>
            <xdr:cNvPr id="21017" name="チェック69" hidden="1">
              <a:extLst>
                <a:ext uri="{63B3BB69-23CF-44E3-9099-C40C66FF867C}">
                  <a14:compatExt spid="_x0000_s21017"/>
                </a:ext>
                <a:ext uri="{FF2B5EF4-FFF2-40B4-BE49-F238E27FC236}">
                  <a16:creationId xmlns:a16="http://schemas.microsoft.com/office/drawing/2014/main" id="{00000000-0008-0000-0300-00001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198120</xdr:colOff>
          <xdr:row>41</xdr:row>
          <xdr:rowOff>160020</xdr:rowOff>
        </xdr:from>
        <xdr:to>
          <xdr:col>346</xdr:col>
          <xdr:colOff>190500</xdr:colOff>
          <xdr:row>43</xdr:row>
          <xdr:rowOff>30480</xdr:rowOff>
        </xdr:to>
        <xdr:sp macro="" textlink="">
          <xdr:nvSpPr>
            <xdr:cNvPr id="21018" name="チェック70" hidden="1">
              <a:extLst>
                <a:ext uri="{63B3BB69-23CF-44E3-9099-C40C66FF867C}">
                  <a14:compatExt spid="_x0000_s21018"/>
                </a:ext>
                <a:ext uri="{FF2B5EF4-FFF2-40B4-BE49-F238E27FC236}">
                  <a16:creationId xmlns:a16="http://schemas.microsoft.com/office/drawing/2014/main" id="{00000000-0008-0000-0300-00001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42</xdr:row>
          <xdr:rowOff>160020</xdr:rowOff>
        </xdr:from>
        <xdr:to>
          <xdr:col>331</xdr:col>
          <xdr:colOff>190500</xdr:colOff>
          <xdr:row>44</xdr:row>
          <xdr:rowOff>30480</xdr:rowOff>
        </xdr:to>
        <xdr:sp macro="" textlink="">
          <xdr:nvSpPr>
            <xdr:cNvPr id="21019" name="チェック71" hidden="1">
              <a:extLst>
                <a:ext uri="{63B3BB69-23CF-44E3-9099-C40C66FF867C}">
                  <a14:compatExt spid="_x0000_s21019"/>
                </a:ext>
                <a:ext uri="{FF2B5EF4-FFF2-40B4-BE49-F238E27FC236}">
                  <a16:creationId xmlns:a16="http://schemas.microsoft.com/office/drawing/2014/main" id="{00000000-0008-0000-0300-00001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198120</xdr:colOff>
          <xdr:row>42</xdr:row>
          <xdr:rowOff>175260</xdr:rowOff>
        </xdr:from>
        <xdr:to>
          <xdr:col>341</xdr:col>
          <xdr:colOff>198120</xdr:colOff>
          <xdr:row>44</xdr:row>
          <xdr:rowOff>38100</xdr:rowOff>
        </xdr:to>
        <xdr:sp macro="" textlink="">
          <xdr:nvSpPr>
            <xdr:cNvPr id="21020" name="チェック72" hidden="1">
              <a:extLst>
                <a:ext uri="{63B3BB69-23CF-44E3-9099-C40C66FF867C}">
                  <a14:compatExt spid="_x0000_s21020"/>
                </a:ext>
                <a:ext uri="{FF2B5EF4-FFF2-40B4-BE49-F238E27FC236}">
                  <a16:creationId xmlns:a16="http://schemas.microsoft.com/office/drawing/2014/main" id="{00000000-0008-0000-0300-00001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43</xdr:row>
          <xdr:rowOff>175260</xdr:rowOff>
        </xdr:from>
        <xdr:to>
          <xdr:col>331</xdr:col>
          <xdr:colOff>213360</xdr:colOff>
          <xdr:row>45</xdr:row>
          <xdr:rowOff>38100</xdr:rowOff>
        </xdr:to>
        <xdr:sp macro="" textlink="">
          <xdr:nvSpPr>
            <xdr:cNvPr id="21021" name="チェック73" hidden="1">
              <a:extLst>
                <a:ext uri="{63B3BB69-23CF-44E3-9099-C40C66FF867C}">
                  <a14:compatExt spid="_x0000_s21021"/>
                </a:ext>
                <a:ext uri="{FF2B5EF4-FFF2-40B4-BE49-F238E27FC236}">
                  <a16:creationId xmlns:a16="http://schemas.microsoft.com/office/drawing/2014/main" id="{00000000-0008-0000-0300-00001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43</xdr:row>
          <xdr:rowOff>160020</xdr:rowOff>
        </xdr:from>
        <xdr:to>
          <xdr:col>337</xdr:col>
          <xdr:colOff>198120</xdr:colOff>
          <xdr:row>45</xdr:row>
          <xdr:rowOff>30480</xdr:rowOff>
        </xdr:to>
        <xdr:sp macro="" textlink="">
          <xdr:nvSpPr>
            <xdr:cNvPr id="21022" name="チェック74" hidden="1">
              <a:extLst>
                <a:ext uri="{63B3BB69-23CF-44E3-9099-C40C66FF867C}">
                  <a14:compatExt spid="_x0000_s21022"/>
                </a:ext>
                <a:ext uri="{FF2B5EF4-FFF2-40B4-BE49-F238E27FC236}">
                  <a16:creationId xmlns:a16="http://schemas.microsoft.com/office/drawing/2014/main" id="{00000000-0008-0000-0300-00001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43</xdr:row>
          <xdr:rowOff>152400</xdr:rowOff>
        </xdr:from>
        <xdr:to>
          <xdr:col>345</xdr:col>
          <xdr:colOff>22860</xdr:colOff>
          <xdr:row>45</xdr:row>
          <xdr:rowOff>30480</xdr:rowOff>
        </xdr:to>
        <xdr:sp macro="" textlink="">
          <xdr:nvSpPr>
            <xdr:cNvPr id="21023" name="チェック75" hidden="1">
              <a:extLst>
                <a:ext uri="{63B3BB69-23CF-44E3-9099-C40C66FF867C}">
                  <a14:compatExt spid="_x0000_s21023"/>
                </a:ext>
                <a:ext uri="{FF2B5EF4-FFF2-40B4-BE49-F238E27FC236}">
                  <a16:creationId xmlns:a16="http://schemas.microsoft.com/office/drawing/2014/main" id="{00000000-0008-0000-0300-00001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44</xdr:row>
          <xdr:rowOff>160020</xdr:rowOff>
        </xdr:from>
        <xdr:to>
          <xdr:col>331</xdr:col>
          <xdr:colOff>198120</xdr:colOff>
          <xdr:row>46</xdr:row>
          <xdr:rowOff>30480</xdr:rowOff>
        </xdr:to>
        <xdr:sp macro="" textlink="">
          <xdr:nvSpPr>
            <xdr:cNvPr id="21024" name="チェック76" hidden="1">
              <a:extLst>
                <a:ext uri="{63B3BB69-23CF-44E3-9099-C40C66FF867C}">
                  <a14:compatExt spid="_x0000_s21024"/>
                </a:ext>
                <a:ext uri="{FF2B5EF4-FFF2-40B4-BE49-F238E27FC236}">
                  <a16:creationId xmlns:a16="http://schemas.microsoft.com/office/drawing/2014/main" id="{00000000-0008-0000-0300-00002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44</xdr:row>
          <xdr:rowOff>160020</xdr:rowOff>
        </xdr:from>
        <xdr:to>
          <xdr:col>337</xdr:col>
          <xdr:colOff>182880</xdr:colOff>
          <xdr:row>46</xdr:row>
          <xdr:rowOff>30480</xdr:rowOff>
        </xdr:to>
        <xdr:sp macro="" textlink="">
          <xdr:nvSpPr>
            <xdr:cNvPr id="21025" name="チェック77" hidden="1">
              <a:extLst>
                <a:ext uri="{63B3BB69-23CF-44E3-9099-C40C66FF867C}">
                  <a14:compatExt spid="_x0000_s21025"/>
                </a:ext>
                <a:ext uri="{FF2B5EF4-FFF2-40B4-BE49-F238E27FC236}">
                  <a16:creationId xmlns:a16="http://schemas.microsoft.com/office/drawing/2014/main" id="{00000000-0008-0000-0300-00002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44</xdr:row>
          <xdr:rowOff>160020</xdr:rowOff>
        </xdr:from>
        <xdr:to>
          <xdr:col>344</xdr:col>
          <xdr:colOff>182880</xdr:colOff>
          <xdr:row>46</xdr:row>
          <xdr:rowOff>30480</xdr:rowOff>
        </xdr:to>
        <xdr:sp macro="" textlink="">
          <xdr:nvSpPr>
            <xdr:cNvPr id="21026" name="チェック78" hidden="1">
              <a:extLst>
                <a:ext uri="{63B3BB69-23CF-44E3-9099-C40C66FF867C}">
                  <a14:compatExt spid="_x0000_s21026"/>
                </a:ext>
                <a:ext uri="{FF2B5EF4-FFF2-40B4-BE49-F238E27FC236}">
                  <a16:creationId xmlns:a16="http://schemas.microsoft.com/office/drawing/2014/main" id="{00000000-0008-0000-0300-00002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45</xdr:row>
          <xdr:rowOff>152400</xdr:rowOff>
        </xdr:from>
        <xdr:to>
          <xdr:col>331</xdr:col>
          <xdr:colOff>198120</xdr:colOff>
          <xdr:row>47</xdr:row>
          <xdr:rowOff>30480</xdr:rowOff>
        </xdr:to>
        <xdr:sp macro="" textlink="">
          <xdr:nvSpPr>
            <xdr:cNvPr id="21027" name="チェック79" hidden="1">
              <a:extLst>
                <a:ext uri="{63B3BB69-23CF-44E3-9099-C40C66FF867C}">
                  <a14:compatExt spid="_x0000_s21027"/>
                </a:ext>
                <a:ext uri="{FF2B5EF4-FFF2-40B4-BE49-F238E27FC236}">
                  <a16:creationId xmlns:a16="http://schemas.microsoft.com/office/drawing/2014/main" id="{00000000-0008-0000-0300-00002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45</xdr:row>
          <xdr:rowOff>144780</xdr:rowOff>
        </xdr:from>
        <xdr:to>
          <xdr:col>337</xdr:col>
          <xdr:colOff>175260</xdr:colOff>
          <xdr:row>47</xdr:row>
          <xdr:rowOff>60960</xdr:rowOff>
        </xdr:to>
        <xdr:sp macro="" textlink="">
          <xdr:nvSpPr>
            <xdr:cNvPr id="21028" name="チェック80" hidden="1">
              <a:extLst>
                <a:ext uri="{63B3BB69-23CF-44E3-9099-C40C66FF867C}">
                  <a14:compatExt spid="_x0000_s21028"/>
                </a:ext>
                <a:ext uri="{FF2B5EF4-FFF2-40B4-BE49-F238E27FC236}">
                  <a16:creationId xmlns:a16="http://schemas.microsoft.com/office/drawing/2014/main" id="{00000000-0008-0000-0300-00002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45</xdr:row>
          <xdr:rowOff>152400</xdr:rowOff>
        </xdr:from>
        <xdr:to>
          <xdr:col>344</xdr:col>
          <xdr:colOff>190500</xdr:colOff>
          <xdr:row>47</xdr:row>
          <xdr:rowOff>30480</xdr:rowOff>
        </xdr:to>
        <xdr:sp macro="" textlink="">
          <xdr:nvSpPr>
            <xdr:cNvPr id="21029" name="チェック81" hidden="1">
              <a:extLst>
                <a:ext uri="{63B3BB69-23CF-44E3-9099-C40C66FF867C}">
                  <a14:compatExt spid="_x0000_s21029"/>
                </a:ext>
                <a:ext uri="{FF2B5EF4-FFF2-40B4-BE49-F238E27FC236}">
                  <a16:creationId xmlns:a16="http://schemas.microsoft.com/office/drawing/2014/main" id="{00000000-0008-0000-0300-00002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46</xdr:row>
          <xdr:rowOff>160020</xdr:rowOff>
        </xdr:from>
        <xdr:to>
          <xdr:col>331</xdr:col>
          <xdr:colOff>213360</xdr:colOff>
          <xdr:row>48</xdr:row>
          <xdr:rowOff>30480</xdr:rowOff>
        </xdr:to>
        <xdr:sp macro="" textlink="">
          <xdr:nvSpPr>
            <xdr:cNvPr id="21030" name="チェック82" hidden="1">
              <a:extLst>
                <a:ext uri="{63B3BB69-23CF-44E3-9099-C40C66FF867C}">
                  <a14:compatExt spid="_x0000_s21030"/>
                </a:ext>
                <a:ext uri="{FF2B5EF4-FFF2-40B4-BE49-F238E27FC236}">
                  <a16:creationId xmlns:a16="http://schemas.microsoft.com/office/drawing/2014/main" id="{00000000-0008-0000-0300-00002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46</xdr:row>
          <xdr:rowOff>160020</xdr:rowOff>
        </xdr:from>
        <xdr:to>
          <xdr:col>337</xdr:col>
          <xdr:colOff>182880</xdr:colOff>
          <xdr:row>48</xdr:row>
          <xdr:rowOff>30480</xdr:rowOff>
        </xdr:to>
        <xdr:sp macro="" textlink="">
          <xdr:nvSpPr>
            <xdr:cNvPr id="21031" name="チェック83" hidden="1">
              <a:extLst>
                <a:ext uri="{63B3BB69-23CF-44E3-9099-C40C66FF867C}">
                  <a14:compatExt spid="_x0000_s21031"/>
                </a:ext>
                <a:ext uri="{FF2B5EF4-FFF2-40B4-BE49-F238E27FC236}">
                  <a16:creationId xmlns:a16="http://schemas.microsoft.com/office/drawing/2014/main" id="{00000000-0008-0000-0300-00002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46</xdr:row>
          <xdr:rowOff>152400</xdr:rowOff>
        </xdr:from>
        <xdr:to>
          <xdr:col>344</xdr:col>
          <xdr:colOff>198120</xdr:colOff>
          <xdr:row>48</xdr:row>
          <xdr:rowOff>30480</xdr:rowOff>
        </xdr:to>
        <xdr:sp macro="" textlink="">
          <xdr:nvSpPr>
            <xdr:cNvPr id="21032" name="チェック84" hidden="1">
              <a:extLst>
                <a:ext uri="{63B3BB69-23CF-44E3-9099-C40C66FF867C}">
                  <a14:compatExt spid="_x0000_s21032"/>
                </a:ext>
                <a:ext uri="{FF2B5EF4-FFF2-40B4-BE49-F238E27FC236}">
                  <a16:creationId xmlns:a16="http://schemas.microsoft.com/office/drawing/2014/main" id="{00000000-0008-0000-0300-00002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46</xdr:row>
          <xdr:rowOff>160020</xdr:rowOff>
        </xdr:from>
        <xdr:to>
          <xdr:col>351</xdr:col>
          <xdr:colOff>190500</xdr:colOff>
          <xdr:row>48</xdr:row>
          <xdr:rowOff>30480</xdr:rowOff>
        </xdr:to>
        <xdr:sp macro="" textlink="">
          <xdr:nvSpPr>
            <xdr:cNvPr id="21033" name="チェック85" hidden="1">
              <a:extLst>
                <a:ext uri="{63B3BB69-23CF-44E3-9099-C40C66FF867C}">
                  <a14:compatExt spid="_x0000_s21033"/>
                </a:ext>
                <a:ext uri="{FF2B5EF4-FFF2-40B4-BE49-F238E27FC236}">
                  <a16:creationId xmlns:a16="http://schemas.microsoft.com/office/drawing/2014/main" id="{00000000-0008-0000-0300-00002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198120</xdr:colOff>
          <xdr:row>52</xdr:row>
          <xdr:rowOff>175260</xdr:rowOff>
        </xdr:from>
        <xdr:to>
          <xdr:col>339</xdr:col>
          <xdr:colOff>190500</xdr:colOff>
          <xdr:row>54</xdr:row>
          <xdr:rowOff>38100</xdr:rowOff>
        </xdr:to>
        <xdr:sp macro="" textlink="">
          <xdr:nvSpPr>
            <xdr:cNvPr id="21034" name="Check Box 2602" hidden="1">
              <a:extLst>
                <a:ext uri="{63B3BB69-23CF-44E3-9099-C40C66FF867C}">
                  <a14:compatExt spid="_x0000_s21034"/>
                </a:ext>
                <a:ext uri="{FF2B5EF4-FFF2-40B4-BE49-F238E27FC236}">
                  <a16:creationId xmlns:a16="http://schemas.microsoft.com/office/drawing/2014/main" id="{00000000-0008-0000-0300-00002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182880</xdr:colOff>
          <xdr:row>52</xdr:row>
          <xdr:rowOff>175260</xdr:rowOff>
        </xdr:from>
        <xdr:to>
          <xdr:col>342</xdr:col>
          <xdr:colOff>182880</xdr:colOff>
          <xdr:row>54</xdr:row>
          <xdr:rowOff>38100</xdr:rowOff>
        </xdr:to>
        <xdr:sp macro="" textlink="">
          <xdr:nvSpPr>
            <xdr:cNvPr id="21035" name="Check Box 2603" hidden="1">
              <a:extLst>
                <a:ext uri="{63B3BB69-23CF-44E3-9099-C40C66FF867C}">
                  <a14:compatExt spid="_x0000_s21035"/>
                </a:ext>
                <a:ext uri="{FF2B5EF4-FFF2-40B4-BE49-F238E27FC236}">
                  <a16:creationId xmlns:a16="http://schemas.microsoft.com/office/drawing/2014/main" id="{00000000-0008-0000-0300-00002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52</xdr:row>
          <xdr:rowOff>152400</xdr:rowOff>
        </xdr:from>
        <xdr:to>
          <xdr:col>345</xdr:col>
          <xdr:colOff>198120</xdr:colOff>
          <xdr:row>54</xdr:row>
          <xdr:rowOff>30480</xdr:rowOff>
        </xdr:to>
        <xdr:sp macro="" textlink="">
          <xdr:nvSpPr>
            <xdr:cNvPr id="21036" name="Check Box 2604" hidden="1">
              <a:extLst>
                <a:ext uri="{63B3BB69-23CF-44E3-9099-C40C66FF867C}">
                  <a14:compatExt spid="_x0000_s21036"/>
                </a:ext>
                <a:ext uri="{FF2B5EF4-FFF2-40B4-BE49-F238E27FC236}">
                  <a16:creationId xmlns:a16="http://schemas.microsoft.com/office/drawing/2014/main" id="{00000000-0008-0000-0300-00002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182880</xdr:colOff>
          <xdr:row>53</xdr:row>
          <xdr:rowOff>160020</xdr:rowOff>
        </xdr:from>
        <xdr:to>
          <xdr:col>342</xdr:col>
          <xdr:colOff>175260</xdr:colOff>
          <xdr:row>55</xdr:row>
          <xdr:rowOff>30480</xdr:rowOff>
        </xdr:to>
        <xdr:sp macro="" textlink="">
          <xdr:nvSpPr>
            <xdr:cNvPr id="21037" name="Check Box 2605" hidden="1">
              <a:extLst>
                <a:ext uri="{63B3BB69-23CF-44E3-9099-C40C66FF867C}">
                  <a14:compatExt spid="_x0000_s21037"/>
                </a:ext>
                <a:ext uri="{FF2B5EF4-FFF2-40B4-BE49-F238E27FC236}">
                  <a16:creationId xmlns:a16="http://schemas.microsoft.com/office/drawing/2014/main" id="{00000000-0008-0000-0300-00002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53</xdr:row>
          <xdr:rowOff>152400</xdr:rowOff>
        </xdr:from>
        <xdr:to>
          <xdr:col>345</xdr:col>
          <xdr:colOff>175260</xdr:colOff>
          <xdr:row>55</xdr:row>
          <xdr:rowOff>30480</xdr:rowOff>
        </xdr:to>
        <xdr:sp macro="" textlink="">
          <xdr:nvSpPr>
            <xdr:cNvPr id="21038" name="Check Box 2606" hidden="1">
              <a:extLst>
                <a:ext uri="{63B3BB69-23CF-44E3-9099-C40C66FF867C}">
                  <a14:compatExt spid="_x0000_s21038"/>
                </a:ext>
                <a:ext uri="{FF2B5EF4-FFF2-40B4-BE49-F238E27FC236}">
                  <a16:creationId xmlns:a16="http://schemas.microsoft.com/office/drawing/2014/main" id="{00000000-0008-0000-0300-00002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54</xdr:row>
          <xdr:rowOff>160020</xdr:rowOff>
        </xdr:from>
        <xdr:to>
          <xdr:col>331</xdr:col>
          <xdr:colOff>213360</xdr:colOff>
          <xdr:row>56</xdr:row>
          <xdr:rowOff>30480</xdr:rowOff>
        </xdr:to>
        <xdr:sp macro="" textlink="">
          <xdr:nvSpPr>
            <xdr:cNvPr id="21039" name="Check Box 2607" hidden="1">
              <a:extLst>
                <a:ext uri="{63B3BB69-23CF-44E3-9099-C40C66FF867C}">
                  <a14:compatExt spid="_x0000_s21039"/>
                </a:ext>
                <a:ext uri="{FF2B5EF4-FFF2-40B4-BE49-F238E27FC236}">
                  <a16:creationId xmlns:a16="http://schemas.microsoft.com/office/drawing/2014/main" id="{00000000-0008-0000-0300-00002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54</xdr:row>
          <xdr:rowOff>160020</xdr:rowOff>
        </xdr:from>
        <xdr:to>
          <xdr:col>339</xdr:col>
          <xdr:colOff>175260</xdr:colOff>
          <xdr:row>56</xdr:row>
          <xdr:rowOff>30480</xdr:rowOff>
        </xdr:to>
        <xdr:sp macro="" textlink="">
          <xdr:nvSpPr>
            <xdr:cNvPr id="21040" name="Check Box 2608" hidden="1">
              <a:extLst>
                <a:ext uri="{63B3BB69-23CF-44E3-9099-C40C66FF867C}">
                  <a14:compatExt spid="_x0000_s21040"/>
                </a:ext>
                <a:ext uri="{FF2B5EF4-FFF2-40B4-BE49-F238E27FC236}">
                  <a16:creationId xmlns:a16="http://schemas.microsoft.com/office/drawing/2014/main" id="{00000000-0008-0000-0300-00003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198120</xdr:colOff>
          <xdr:row>54</xdr:row>
          <xdr:rowOff>160020</xdr:rowOff>
        </xdr:from>
        <xdr:to>
          <xdr:col>346</xdr:col>
          <xdr:colOff>190500</xdr:colOff>
          <xdr:row>56</xdr:row>
          <xdr:rowOff>30480</xdr:rowOff>
        </xdr:to>
        <xdr:sp macro="" textlink="">
          <xdr:nvSpPr>
            <xdr:cNvPr id="21041" name="Check Box 2609" hidden="1">
              <a:extLst>
                <a:ext uri="{63B3BB69-23CF-44E3-9099-C40C66FF867C}">
                  <a14:compatExt spid="_x0000_s21041"/>
                </a:ext>
                <a:ext uri="{FF2B5EF4-FFF2-40B4-BE49-F238E27FC236}">
                  <a16:creationId xmlns:a16="http://schemas.microsoft.com/office/drawing/2014/main" id="{00000000-0008-0000-0300-00003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55</xdr:row>
          <xdr:rowOff>160020</xdr:rowOff>
        </xdr:from>
        <xdr:to>
          <xdr:col>331</xdr:col>
          <xdr:colOff>190500</xdr:colOff>
          <xdr:row>57</xdr:row>
          <xdr:rowOff>30480</xdr:rowOff>
        </xdr:to>
        <xdr:sp macro="" textlink="">
          <xdr:nvSpPr>
            <xdr:cNvPr id="21042" name="Check Box 2610" hidden="1">
              <a:extLst>
                <a:ext uri="{63B3BB69-23CF-44E3-9099-C40C66FF867C}">
                  <a14:compatExt spid="_x0000_s21042"/>
                </a:ext>
                <a:ext uri="{FF2B5EF4-FFF2-40B4-BE49-F238E27FC236}">
                  <a16:creationId xmlns:a16="http://schemas.microsoft.com/office/drawing/2014/main" id="{00000000-0008-0000-0300-00003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198120</xdr:colOff>
          <xdr:row>55</xdr:row>
          <xdr:rowOff>175260</xdr:rowOff>
        </xdr:from>
        <xdr:to>
          <xdr:col>341</xdr:col>
          <xdr:colOff>198120</xdr:colOff>
          <xdr:row>57</xdr:row>
          <xdr:rowOff>38100</xdr:rowOff>
        </xdr:to>
        <xdr:sp macro="" textlink="">
          <xdr:nvSpPr>
            <xdr:cNvPr id="21043" name="Check Box 2611" hidden="1">
              <a:extLst>
                <a:ext uri="{63B3BB69-23CF-44E3-9099-C40C66FF867C}">
                  <a14:compatExt spid="_x0000_s21043"/>
                </a:ext>
                <a:ext uri="{FF2B5EF4-FFF2-40B4-BE49-F238E27FC236}">
                  <a16:creationId xmlns:a16="http://schemas.microsoft.com/office/drawing/2014/main" id="{00000000-0008-0000-0300-00003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56</xdr:row>
          <xdr:rowOff>175260</xdr:rowOff>
        </xdr:from>
        <xdr:to>
          <xdr:col>331</xdr:col>
          <xdr:colOff>213360</xdr:colOff>
          <xdr:row>58</xdr:row>
          <xdr:rowOff>38100</xdr:rowOff>
        </xdr:to>
        <xdr:sp macro="" textlink="">
          <xdr:nvSpPr>
            <xdr:cNvPr id="21044" name="Check Box 2612" hidden="1">
              <a:extLst>
                <a:ext uri="{63B3BB69-23CF-44E3-9099-C40C66FF867C}">
                  <a14:compatExt spid="_x0000_s21044"/>
                </a:ext>
                <a:ext uri="{FF2B5EF4-FFF2-40B4-BE49-F238E27FC236}">
                  <a16:creationId xmlns:a16="http://schemas.microsoft.com/office/drawing/2014/main" id="{00000000-0008-0000-0300-00003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56</xdr:row>
          <xdr:rowOff>160020</xdr:rowOff>
        </xdr:from>
        <xdr:to>
          <xdr:col>337</xdr:col>
          <xdr:colOff>198120</xdr:colOff>
          <xdr:row>58</xdr:row>
          <xdr:rowOff>30480</xdr:rowOff>
        </xdr:to>
        <xdr:sp macro="" textlink="">
          <xdr:nvSpPr>
            <xdr:cNvPr id="21045" name="Check Box 2613" hidden="1">
              <a:extLst>
                <a:ext uri="{63B3BB69-23CF-44E3-9099-C40C66FF867C}">
                  <a14:compatExt spid="_x0000_s21045"/>
                </a:ext>
                <a:ext uri="{FF2B5EF4-FFF2-40B4-BE49-F238E27FC236}">
                  <a16:creationId xmlns:a16="http://schemas.microsoft.com/office/drawing/2014/main" id="{00000000-0008-0000-0300-00003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56</xdr:row>
          <xdr:rowOff>152400</xdr:rowOff>
        </xdr:from>
        <xdr:to>
          <xdr:col>345</xdr:col>
          <xdr:colOff>22860</xdr:colOff>
          <xdr:row>58</xdr:row>
          <xdr:rowOff>30480</xdr:rowOff>
        </xdr:to>
        <xdr:sp macro="" textlink="">
          <xdr:nvSpPr>
            <xdr:cNvPr id="21046" name="Check Box 2614" hidden="1">
              <a:extLst>
                <a:ext uri="{63B3BB69-23CF-44E3-9099-C40C66FF867C}">
                  <a14:compatExt spid="_x0000_s21046"/>
                </a:ext>
                <a:ext uri="{FF2B5EF4-FFF2-40B4-BE49-F238E27FC236}">
                  <a16:creationId xmlns:a16="http://schemas.microsoft.com/office/drawing/2014/main" id="{00000000-0008-0000-0300-00003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57</xdr:row>
          <xdr:rowOff>160020</xdr:rowOff>
        </xdr:from>
        <xdr:to>
          <xdr:col>331</xdr:col>
          <xdr:colOff>198120</xdr:colOff>
          <xdr:row>59</xdr:row>
          <xdr:rowOff>30480</xdr:rowOff>
        </xdr:to>
        <xdr:sp macro="" textlink="">
          <xdr:nvSpPr>
            <xdr:cNvPr id="21047" name="Check Box 2615" hidden="1">
              <a:extLst>
                <a:ext uri="{63B3BB69-23CF-44E3-9099-C40C66FF867C}">
                  <a14:compatExt spid="_x0000_s21047"/>
                </a:ext>
                <a:ext uri="{FF2B5EF4-FFF2-40B4-BE49-F238E27FC236}">
                  <a16:creationId xmlns:a16="http://schemas.microsoft.com/office/drawing/2014/main" id="{00000000-0008-0000-0300-00003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57</xdr:row>
          <xdr:rowOff>160020</xdr:rowOff>
        </xdr:from>
        <xdr:to>
          <xdr:col>337</xdr:col>
          <xdr:colOff>182880</xdr:colOff>
          <xdr:row>59</xdr:row>
          <xdr:rowOff>30480</xdr:rowOff>
        </xdr:to>
        <xdr:sp macro="" textlink="">
          <xdr:nvSpPr>
            <xdr:cNvPr id="21048" name="Check Box 2616" hidden="1">
              <a:extLst>
                <a:ext uri="{63B3BB69-23CF-44E3-9099-C40C66FF867C}">
                  <a14:compatExt spid="_x0000_s21048"/>
                </a:ext>
                <a:ext uri="{FF2B5EF4-FFF2-40B4-BE49-F238E27FC236}">
                  <a16:creationId xmlns:a16="http://schemas.microsoft.com/office/drawing/2014/main" id="{00000000-0008-0000-0300-00003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57</xdr:row>
          <xdr:rowOff>160020</xdr:rowOff>
        </xdr:from>
        <xdr:to>
          <xdr:col>344</xdr:col>
          <xdr:colOff>182880</xdr:colOff>
          <xdr:row>59</xdr:row>
          <xdr:rowOff>30480</xdr:rowOff>
        </xdr:to>
        <xdr:sp macro="" textlink="">
          <xdr:nvSpPr>
            <xdr:cNvPr id="21049" name="Check Box 2617" hidden="1">
              <a:extLst>
                <a:ext uri="{63B3BB69-23CF-44E3-9099-C40C66FF867C}">
                  <a14:compatExt spid="_x0000_s21049"/>
                </a:ext>
                <a:ext uri="{FF2B5EF4-FFF2-40B4-BE49-F238E27FC236}">
                  <a16:creationId xmlns:a16="http://schemas.microsoft.com/office/drawing/2014/main" id="{00000000-0008-0000-0300-00003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58</xdr:row>
          <xdr:rowOff>152400</xdr:rowOff>
        </xdr:from>
        <xdr:to>
          <xdr:col>331</xdr:col>
          <xdr:colOff>198120</xdr:colOff>
          <xdr:row>60</xdr:row>
          <xdr:rowOff>30480</xdr:rowOff>
        </xdr:to>
        <xdr:sp macro="" textlink="">
          <xdr:nvSpPr>
            <xdr:cNvPr id="21050" name="Check Box 2618" hidden="1">
              <a:extLst>
                <a:ext uri="{63B3BB69-23CF-44E3-9099-C40C66FF867C}">
                  <a14:compatExt spid="_x0000_s21050"/>
                </a:ext>
                <a:ext uri="{FF2B5EF4-FFF2-40B4-BE49-F238E27FC236}">
                  <a16:creationId xmlns:a16="http://schemas.microsoft.com/office/drawing/2014/main" id="{00000000-0008-0000-0300-00003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58</xdr:row>
          <xdr:rowOff>144780</xdr:rowOff>
        </xdr:from>
        <xdr:to>
          <xdr:col>337</xdr:col>
          <xdr:colOff>175260</xdr:colOff>
          <xdr:row>60</xdr:row>
          <xdr:rowOff>60960</xdr:rowOff>
        </xdr:to>
        <xdr:sp macro="" textlink="">
          <xdr:nvSpPr>
            <xdr:cNvPr id="21051" name="Check Box 2619" hidden="1">
              <a:extLst>
                <a:ext uri="{63B3BB69-23CF-44E3-9099-C40C66FF867C}">
                  <a14:compatExt spid="_x0000_s21051"/>
                </a:ext>
                <a:ext uri="{FF2B5EF4-FFF2-40B4-BE49-F238E27FC236}">
                  <a16:creationId xmlns:a16="http://schemas.microsoft.com/office/drawing/2014/main" id="{00000000-0008-0000-0300-00003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58</xdr:row>
          <xdr:rowOff>152400</xdr:rowOff>
        </xdr:from>
        <xdr:to>
          <xdr:col>344</xdr:col>
          <xdr:colOff>190500</xdr:colOff>
          <xdr:row>60</xdr:row>
          <xdr:rowOff>30480</xdr:rowOff>
        </xdr:to>
        <xdr:sp macro="" textlink="">
          <xdr:nvSpPr>
            <xdr:cNvPr id="21052" name="Check Box 2620" hidden="1">
              <a:extLst>
                <a:ext uri="{63B3BB69-23CF-44E3-9099-C40C66FF867C}">
                  <a14:compatExt spid="_x0000_s21052"/>
                </a:ext>
                <a:ext uri="{FF2B5EF4-FFF2-40B4-BE49-F238E27FC236}">
                  <a16:creationId xmlns:a16="http://schemas.microsoft.com/office/drawing/2014/main" id="{00000000-0008-0000-0300-00003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59</xdr:row>
          <xdr:rowOff>160020</xdr:rowOff>
        </xdr:from>
        <xdr:to>
          <xdr:col>331</xdr:col>
          <xdr:colOff>213360</xdr:colOff>
          <xdr:row>61</xdr:row>
          <xdr:rowOff>30480</xdr:rowOff>
        </xdr:to>
        <xdr:sp macro="" textlink="">
          <xdr:nvSpPr>
            <xdr:cNvPr id="21053" name="Check Box 2621" hidden="1">
              <a:extLst>
                <a:ext uri="{63B3BB69-23CF-44E3-9099-C40C66FF867C}">
                  <a14:compatExt spid="_x0000_s21053"/>
                </a:ext>
                <a:ext uri="{FF2B5EF4-FFF2-40B4-BE49-F238E27FC236}">
                  <a16:creationId xmlns:a16="http://schemas.microsoft.com/office/drawing/2014/main" id="{00000000-0008-0000-0300-00003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59</xdr:row>
          <xdr:rowOff>160020</xdr:rowOff>
        </xdr:from>
        <xdr:to>
          <xdr:col>337</xdr:col>
          <xdr:colOff>182880</xdr:colOff>
          <xdr:row>61</xdr:row>
          <xdr:rowOff>30480</xdr:rowOff>
        </xdr:to>
        <xdr:sp macro="" textlink="">
          <xdr:nvSpPr>
            <xdr:cNvPr id="21054" name="Check Box 2622" hidden="1">
              <a:extLst>
                <a:ext uri="{63B3BB69-23CF-44E3-9099-C40C66FF867C}">
                  <a14:compatExt spid="_x0000_s21054"/>
                </a:ext>
                <a:ext uri="{FF2B5EF4-FFF2-40B4-BE49-F238E27FC236}">
                  <a16:creationId xmlns:a16="http://schemas.microsoft.com/office/drawing/2014/main" id="{00000000-0008-0000-0300-00003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59</xdr:row>
          <xdr:rowOff>152400</xdr:rowOff>
        </xdr:from>
        <xdr:to>
          <xdr:col>344</xdr:col>
          <xdr:colOff>198120</xdr:colOff>
          <xdr:row>61</xdr:row>
          <xdr:rowOff>30480</xdr:rowOff>
        </xdr:to>
        <xdr:sp macro="" textlink="">
          <xdr:nvSpPr>
            <xdr:cNvPr id="21055" name="Check Box 2623" hidden="1">
              <a:extLst>
                <a:ext uri="{63B3BB69-23CF-44E3-9099-C40C66FF867C}">
                  <a14:compatExt spid="_x0000_s21055"/>
                </a:ext>
                <a:ext uri="{FF2B5EF4-FFF2-40B4-BE49-F238E27FC236}">
                  <a16:creationId xmlns:a16="http://schemas.microsoft.com/office/drawing/2014/main" id="{00000000-0008-0000-0300-00003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59</xdr:row>
          <xdr:rowOff>160020</xdr:rowOff>
        </xdr:from>
        <xdr:to>
          <xdr:col>351</xdr:col>
          <xdr:colOff>190500</xdr:colOff>
          <xdr:row>61</xdr:row>
          <xdr:rowOff>30480</xdr:rowOff>
        </xdr:to>
        <xdr:sp macro="" textlink="">
          <xdr:nvSpPr>
            <xdr:cNvPr id="21056" name="Check Box 2624" hidden="1">
              <a:extLst>
                <a:ext uri="{63B3BB69-23CF-44E3-9099-C40C66FF867C}">
                  <a14:compatExt spid="_x0000_s21056"/>
                </a:ext>
                <a:ext uri="{FF2B5EF4-FFF2-40B4-BE49-F238E27FC236}">
                  <a16:creationId xmlns:a16="http://schemas.microsoft.com/office/drawing/2014/main" id="{00000000-0008-0000-0300-00004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198120</xdr:colOff>
          <xdr:row>65</xdr:row>
          <xdr:rowOff>160020</xdr:rowOff>
        </xdr:from>
        <xdr:to>
          <xdr:col>339</xdr:col>
          <xdr:colOff>190500</xdr:colOff>
          <xdr:row>67</xdr:row>
          <xdr:rowOff>30480</xdr:rowOff>
        </xdr:to>
        <xdr:sp macro="" textlink="">
          <xdr:nvSpPr>
            <xdr:cNvPr id="21057" name="Check Box 2625" hidden="1">
              <a:extLst>
                <a:ext uri="{63B3BB69-23CF-44E3-9099-C40C66FF867C}">
                  <a14:compatExt spid="_x0000_s21057"/>
                </a:ext>
                <a:ext uri="{FF2B5EF4-FFF2-40B4-BE49-F238E27FC236}">
                  <a16:creationId xmlns:a16="http://schemas.microsoft.com/office/drawing/2014/main" id="{00000000-0008-0000-0300-00004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190500</xdr:colOff>
          <xdr:row>65</xdr:row>
          <xdr:rowOff>160020</xdr:rowOff>
        </xdr:from>
        <xdr:to>
          <xdr:col>342</xdr:col>
          <xdr:colOff>190500</xdr:colOff>
          <xdr:row>67</xdr:row>
          <xdr:rowOff>30480</xdr:rowOff>
        </xdr:to>
        <xdr:sp macro="" textlink="">
          <xdr:nvSpPr>
            <xdr:cNvPr id="21058" name="Check Box 2626" hidden="1">
              <a:extLst>
                <a:ext uri="{63B3BB69-23CF-44E3-9099-C40C66FF867C}">
                  <a14:compatExt spid="_x0000_s21058"/>
                </a:ext>
                <a:ext uri="{FF2B5EF4-FFF2-40B4-BE49-F238E27FC236}">
                  <a16:creationId xmlns:a16="http://schemas.microsoft.com/office/drawing/2014/main" id="{00000000-0008-0000-0300-00004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65</xdr:row>
          <xdr:rowOff>160020</xdr:rowOff>
        </xdr:from>
        <xdr:to>
          <xdr:col>345</xdr:col>
          <xdr:colOff>198120</xdr:colOff>
          <xdr:row>67</xdr:row>
          <xdr:rowOff>38100</xdr:rowOff>
        </xdr:to>
        <xdr:sp macro="" textlink="">
          <xdr:nvSpPr>
            <xdr:cNvPr id="21059" name="Check Box 2627" hidden="1">
              <a:extLst>
                <a:ext uri="{63B3BB69-23CF-44E3-9099-C40C66FF867C}">
                  <a14:compatExt spid="_x0000_s21059"/>
                </a:ext>
                <a:ext uri="{FF2B5EF4-FFF2-40B4-BE49-F238E27FC236}">
                  <a16:creationId xmlns:a16="http://schemas.microsoft.com/office/drawing/2014/main" id="{00000000-0008-0000-0300-00004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182880</xdr:colOff>
          <xdr:row>66</xdr:row>
          <xdr:rowOff>160020</xdr:rowOff>
        </xdr:from>
        <xdr:to>
          <xdr:col>342</xdr:col>
          <xdr:colOff>175260</xdr:colOff>
          <xdr:row>68</xdr:row>
          <xdr:rowOff>30480</xdr:rowOff>
        </xdr:to>
        <xdr:sp macro="" textlink="">
          <xdr:nvSpPr>
            <xdr:cNvPr id="21060" name="Check Box 2628" hidden="1">
              <a:extLst>
                <a:ext uri="{63B3BB69-23CF-44E3-9099-C40C66FF867C}">
                  <a14:compatExt spid="_x0000_s21060"/>
                </a:ext>
                <a:ext uri="{FF2B5EF4-FFF2-40B4-BE49-F238E27FC236}">
                  <a16:creationId xmlns:a16="http://schemas.microsoft.com/office/drawing/2014/main" id="{00000000-0008-0000-0300-00004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66</xdr:row>
          <xdr:rowOff>152400</xdr:rowOff>
        </xdr:from>
        <xdr:to>
          <xdr:col>345</xdr:col>
          <xdr:colOff>175260</xdr:colOff>
          <xdr:row>68</xdr:row>
          <xdr:rowOff>30480</xdr:rowOff>
        </xdr:to>
        <xdr:sp macro="" textlink="">
          <xdr:nvSpPr>
            <xdr:cNvPr id="21061" name="Check Box 2629" hidden="1">
              <a:extLst>
                <a:ext uri="{63B3BB69-23CF-44E3-9099-C40C66FF867C}">
                  <a14:compatExt spid="_x0000_s21061"/>
                </a:ext>
                <a:ext uri="{FF2B5EF4-FFF2-40B4-BE49-F238E27FC236}">
                  <a16:creationId xmlns:a16="http://schemas.microsoft.com/office/drawing/2014/main" id="{00000000-0008-0000-0300-00004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67</xdr:row>
          <xdr:rowOff>160020</xdr:rowOff>
        </xdr:from>
        <xdr:to>
          <xdr:col>331</xdr:col>
          <xdr:colOff>213360</xdr:colOff>
          <xdr:row>69</xdr:row>
          <xdr:rowOff>30480</xdr:rowOff>
        </xdr:to>
        <xdr:sp macro="" textlink="">
          <xdr:nvSpPr>
            <xdr:cNvPr id="21062" name="Check Box 2630" hidden="1">
              <a:extLst>
                <a:ext uri="{63B3BB69-23CF-44E3-9099-C40C66FF867C}">
                  <a14:compatExt spid="_x0000_s21062"/>
                </a:ext>
                <a:ext uri="{FF2B5EF4-FFF2-40B4-BE49-F238E27FC236}">
                  <a16:creationId xmlns:a16="http://schemas.microsoft.com/office/drawing/2014/main" id="{00000000-0008-0000-0300-00004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67</xdr:row>
          <xdr:rowOff>160020</xdr:rowOff>
        </xdr:from>
        <xdr:to>
          <xdr:col>339</xdr:col>
          <xdr:colOff>175260</xdr:colOff>
          <xdr:row>69</xdr:row>
          <xdr:rowOff>30480</xdr:rowOff>
        </xdr:to>
        <xdr:sp macro="" textlink="">
          <xdr:nvSpPr>
            <xdr:cNvPr id="21063" name="Check Box 2631" hidden="1">
              <a:extLst>
                <a:ext uri="{63B3BB69-23CF-44E3-9099-C40C66FF867C}">
                  <a14:compatExt spid="_x0000_s21063"/>
                </a:ext>
                <a:ext uri="{FF2B5EF4-FFF2-40B4-BE49-F238E27FC236}">
                  <a16:creationId xmlns:a16="http://schemas.microsoft.com/office/drawing/2014/main" id="{00000000-0008-0000-0300-00004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198120</xdr:colOff>
          <xdr:row>67</xdr:row>
          <xdr:rowOff>160020</xdr:rowOff>
        </xdr:from>
        <xdr:to>
          <xdr:col>346</xdr:col>
          <xdr:colOff>190500</xdr:colOff>
          <xdr:row>69</xdr:row>
          <xdr:rowOff>30480</xdr:rowOff>
        </xdr:to>
        <xdr:sp macro="" textlink="">
          <xdr:nvSpPr>
            <xdr:cNvPr id="21064" name="Check Box 2632" hidden="1">
              <a:extLst>
                <a:ext uri="{63B3BB69-23CF-44E3-9099-C40C66FF867C}">
                  <a14:compatExt spid="_x0000_s21064"/>
                </a:ext>
                <a:ext uri="{FF2B5EF4-FFF2-40B4-BE49-F238E27FC236}">
                  <a16:creationId xmlns:a16="http://schemas.microsoft.com/office/drawing/2014/main" id="{00000000-0008-0000-0300-00004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68</xdr:row>
          <xdr:rowOff>160020</xdr:rowOff>
        </xdr:from>
        <xdr:to>
          <xdr:col>331</xdr:col>
          <xdr:colOff>190500</xdr:colOff>
          <xdr:row>70</xdr:row>
          <xdr:rowOff>30480</xdr:rowOff>
        </xdr:to>
        <xdr:sp macro="" textlink="">
          <xdr:nvSpPr>
            <xdr:cNvPr id="21065" name="Check Box 2633" hidden="1">
              <a:extLst>
                <a:ext uri="{63B3BB69-23CF-44E3-9099-C40C66FF867C}">
                  <a14:compatExt spid="_x0000_s21065"/>
                </a:ext>
                <a:ext uri="{FF2B5EF4-FFF2-40B4-BE49-F238E27FC236}">
                  <a16:creationId xmlns:a16="http://schemas.microsoft.com/office/drawing/2014/main" id="{00000000-0008-0000-0300-00004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198120</xdr:colOff>
          <xdr:row>68</xdr:row>
          <xdr:rowOff>175260</xdr:rowOff>
        </xdr:from>
        <xdr:to>
          <xdr:col>341</xdr:col>
          <xdr:colOff>198120</xdr:colOff>
          <xdr:row>70</xdr:row>
          <xdr:rowOff>38100</xdr:rowOff>
        </xdr:to>
        <xdr:sp macro="" textlink="">
          <xdr:nvSpPr>
            <xdr:cNvPr id="21066" name="Check Box 2634" hidden="1">
              <a:extLst>
                <a:ext uri="{63B3BB69-23CF-44E3-9099-C40C66FF867C}">
                  <a14:compatExt spid="_x0000_s21066"/>
                </a:ext>
                <a:ext uri="{FF2B5EF4-FFF2-40B4-BE49-F238E27FC236}">
                  <a16:creationId xmlns:a16="http://schemas.microsoft.com/office/drawing/2014/main" id="{00000000-0008-0000-0300-00004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69</xdr:row>
          <xdr:rowOff>175260</xdr:rowOff>
        </xdr:from>
        <xdr:to>
          <xdr:col>331</xdr:col>
          <xdr:colOff>213360</xdr:colOff>
          <xdr:row>71</xdr:row>
          <xdr:rowOff>38100</xdr:rowOff>
        </xdr:to>
        <xdr:sp macro="" textlink="">
          <xdr:nvSpPr>
            <xdr:cNvPr id="21067" name="Check Box 2635" hidden="1">
              <a:extLst>
                <a:ext uri="{63B3BB69-23CF-44E3-9099-C40C66FF867C}">
                  <a14:compatExt spid="_x0000_s21067"/>
                </a:ext>
                <a:ext uri="{FF2B5EF4-FFF2-40B4-BE49-F238E27FC236}">
                  <a16:creationId xmlns:a16="http://schemas.microsoft.com/office/drawing/2014/main" id="{00000000-0008-0000-0300-00004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69</xdr:row>
          <xdr:rowOff>160020</xdr:rowOff>
        </xdr:from>
        <xdr:to>
          <xdr:col>337</xdr:col>
          <xdr:colOff>198120</xdr:colOff>
          <xdr:row>71</xdr:row>
          <xdr:rowOff>30480</xdr:rowOff>
        </xdr:to>
        <xdr:sp macro="" textlink="">
          <xdr:nvSpPr>
            <xdr:cNvPr id="21068" name="Check Box 2636" hidden="1">
              <a:extLst>
                <a:ext uri="{63B3BB69-23CF-44E3-9099-C40C66FF867C}">
                  <a14:compatExt spid="_x0000_s21068"/>
                </a:ext>
                <a:ext uri="{FF2B5EF4-FFF2-40B4-BE49-F238E27FC236}">
                  <a16:creationId xmlns:a16="http://schemas.microsoft.com/office/drawing/2014/main" id="{00000000-0008-0000-0300-00004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69</xdr:row>
          <xdr:rowOff>152400</xdr:rowOff>
        </xdr:from>
        <xdr:to>
          <xdr:col>345</xdr:col>
          <xdr:colOff>22860</xdr:colOff>
          <xdr:row>71</xdr:row>
          <xdr:rowOff>30480</xdr:rowOff>
        </xdr:to>
        <xdr:sp macro="" textlink="">
          <xdr:nvSpPr>
            <xdr:cNvPr id="21069" name="Check Box 2637" hidden="1">
              <a:extLst>
                <a:ext uri="{63B3BB69-23CF-44E3-9099-C40C66FF867C}">
                  <a14:compatExt spid="_x0000_s21069"/>
                </a:ext>
                <a:ext uri="{FF2B5EF4-FFF2-40B4-BE49-F238E27FC236}">
                  <a16:creationId xmlns:a16="http://schemas.microsoft.com/office/drawing/2014/main" id="{00000000-0008-0000-0300-00004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70</xdr:row>
          <xdr:rowOff>160020</xdr:rowOff>
        </xdr:from>
        <xdr:to>
          <xdr:col>331</xdr:col>
          <xdr:colOff>198120</xdr:colOff>
          <xdr:row>72</xdr:row>
          <xdr:rowOff>30480</xdr:rowOff>
        </xdr:to>
        <xdr:sp macro="" textlink="">
          <xdr:nvSpPr>
            <xdr:cNvPr id="21070" name="Check Box 2638" hidden="1">
              <a:extLst>
                <a:ext uri="{63B3BB69-23CF-44E3-9099-C40C66FF867C}">
                  <a14:compatExt spid="_x0000_s21070"/>
                </a:ext>
                <a:ext uri="{FF2B5EF4-FFF2-40B4-BE49-F238E27FC236}">
                  <a16:creationId xmlns:a16="http://schemas.microsoft.com/office/drawing/2014/main" id="{00000000-0008-0000-0300-00004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70</xdr:row>
          <xdr:rowOff>160020</xdr:rowOff>
        </xdr:from>
        <xdr:to>
          <xdr:col>337</xdr:col>
          <xdr:colOff>182880</xdr:colOff>
          <xdr:row>72</xdr:row>
          <xdr:rowOff>30480</xdr:rowOff>
        </xdr:to>
        <xdr:sp macro="" textlink="">
          <xdr:nvSpPr>
            <xdr:cNvPr id="21071" name="Check Box 2639" hidden="1">
              <a:extLst>
                <a:ext uri="{63B3BB69-23CF-44E3-9099-C40C66FF867C}">
                  <a14:compatExt spid="_x0000_s21071"/>
                </a:ext>
                <a:ext uri="{FF2B5EF4-FFF2-40B4-BE49-F238E27FC236}">
                  <a16:creationId xmlns:a16="http://schemas.microsoft.com/office/drawing/2014/main" id="{00000000-0008-0000-0300-00004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70</xdr:row>
          <xdr:rowOff>160020</xdr:rowOff>
        </xdr:from>
        <xdr:to>
          <xdr:col>344</xdr:col>
          <xdr:colOff>182880</xdr:colOff>
          <xdr:row>72</xdr:row>
          <xdr:rowOff>30480</xdr:rowOff>
        </xdr:to>
        <xdr:sp macro="" textlink="">
          <xdr:nvSpPr>
            <xdr:cNvPr id="21072" name="Check Box 2640" hidden="1">
              <a:extLst>
                <a:ext uri="{63B3BB69-23CF-44E3-9099-C40C66FF867C}">
                  <a14:compatExt spid="_x0000_s21072"/>
                </a:ext>
                <a:ext uri="{FF2B5EF4-FFF2-40B4-BE49-F238E27FC236}">
                  <a16:creationId xmlns:a16="http://schemas.microsoft.com/office/drawing/2014/main" id="{00000000-0008-0000-0300-00005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71</xdr:row>
          <xdr:rowOff>152400</xdr:rowOff>
        </xdr:from>
        <xdr:to>
          <xdr:col>331</xdr:col>
          <xdr:colOff>198120</xdr:colOff>
          <xdr:row>73</xdr:row>
          <xdr:rowOff>30480</xdr:rowOff>
        </xdr:to>
        <xdr:sp macro="" textlink="">
          <xdr:nvSpPr>
            <xdr:cNvPr id="21073" name="Check Box 2641" hidden="1">
              <a:extLst>
                <a:ext uri="{63B3BB69-23CF-44E3-9099-C40C66FF867C}">
                  <a14:compatExt spid="_x0000_s21073"/>
                </a:ext>
                <a:ext uri="{FF2B5EF4-FFF2-40B4-BE49-F238E27FC236}">
                  <a16:creationId xmlns:a16="http://schemas.microsoft.com/office/drawing/2014/main" id="{00000000-0008-0000-0300-00005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71</xdr:row>
          <xdr:rowOff>144780</xdr:rowOff>
        </xdr:from>
        <xdr:to>
          <xdr:col>337</xdr:col>
          <xdr:colOff>175260</xdr:colOff>
          <xdr:row>73</xdr:row>
          <xdr:rowOff>60960</xdr:rowOff>
        </xdr:to>
        <xdr:sp macro="" textlink="">
          <xdr:nvSpPr>
            <xdr:cNvPr id="21074" name="Check Box 2642" hidden="1">
              <a:extLst>
                <a:ext uri="{63B3BB69-23CF-44E3-9099-C40C66FF867C}">
                  <a14:compatExt spid="_x0000_s21074"/>
                </a:ext>
                <a:ext uri="{FF2B5EF4-FFF2-40B4-BE49-F238E27FC236}">
                  <a16:creationId xmlns:a16="http://schemas.microsoft.com/office/drawing/2014/main" id="{00000000-0008-0000-0300-00005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71</xdr:row>
          <xdr:rowOff>152400</xdr:rowOff>
        </xdr:from>
        <xdr:to>
          <xdr:col>344</xdr:col>
          <xdr:colOff>190500</xdr:colOff>
          <xdr:row>73</xdr:row>
          <xdr:rowOff>30480</xdr:rowOff>
        </xdr:to>
        <xdr:sp macro="" textlink="">
          <xdr:nvSpPr>
            <xdr:cNvPr id="21075" name="Check Box 2643" hidden="1">
              <a:extLst>
                <a:ext uri="{63B3BB69-23CF-44E3-9099-C40C66FF867C}">
                  <a14:compatExt spid="_x0000_s21075"/>
                </a:ext>
                <a:ext uri="{FF2B5EF4-FFF2-40B4-BE49-F238E27FC236}">
                  <a16:creationId xmlns:a16="http://schemas.microsoft.com/office/drawing/2014/main" id="{00000000-0008-0000-0300-00005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213360</xdr:colOff>
          <xdr:row>72</xdr:row>
          <xdr:rowOff>160020</xdr:rowOff>
        </xdr:from>
        <xdr:to>
          <xdr:col>331</xdr:col>
          <xdr:colOff>213360</xdr:colOff>
          <xdr:row>74</xdr:row>
          <xdr:rowOff>30480</xdr:rowOff>
        </xdr:to>
        <xdr:sp macro="" textlink="">
          <xdr:nvSpPr>
            <xdr:cNvPr id="21076" name="Check Box 2644" hidden="1">
              <a:extLst>
                <a:ext uri="{63B3BB69-23CF-44E3-9099-C40C66FF867C}">
                  <a14:compatExt spid="_x0000_s21076"/>
                </a:ext>
                <a:ext uri="{FF2B5EF4-FFF2-40B4-BE49-F238E27FC236}">
                  <a16:creationId xmlns:a16="http://schemas.microsoft.com/office/drawing/2014/main" id="{00000000-0008-0000-0300-00005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198120</xdr:colOff>
          <xdr:row>72</xdr:row>
          <xdr:rowOff>160020</xdr:rowOff>
        </xdr:from>
        <xdr:to>
          <xdr:col>337</xdr:col>
          <xdr:colOff>182880</xdr:colOff>
          <xdr:row>74</xdr:row>
          <xdr:rowOff>30480</xdr:rowOff>
        </xdr:to>
        <xdr:sp macro="" textlink="">
          <xdr:nvSpPr>
            <xdr:cNvPr id="21077" name="Check Box 2645" hidden="1">
              <a:extLst>
                <a:ext uri="{63B3BB69-23CF-44E3-9099-C40C66FF867C}">
                  <a14:compatExt spid="_x0000_s21077"/>
                </a:ext>
                <a:ext uri="{FF2B5EF4-FFF2-40B4-BE49-F238E27FC236}">
                  <a16:creationId xmlns:a16="http://schemas.microsoft.com/office/drawing/2014/main" id="{00000000-0008-0000-0300-00005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198120</xdr:colOff>
          <xdr:row>72</xdr:row>
          <xdr:rowOff>152400</xdr:rowOff>
        </xdr:from>
        <xdr:to>
          <xdr:col>344</xdr:col>
          <xdr:colOff>198120</xdr:colOff>
          <xdr:row>74</xdr:row>
          <xdr:rowOff>30480</xdr:rowOff>
        </xdr:to>
        <xdr:sp macro="" textlink="">
          <xdr:nvSpPr>
            <xdr:cNvPr id="21078" name="Check Box 2646" hidden="1">
              <a:extLst>
                <a:ext uri="{63B3BB69-23CF-44E3-9099-C40C66FF867C}">
                  <a14:compatExt spid="_x0000_s21078"/>
                </a:ext>
                <a:ext uri="{FF2B5EF4-FFF2-40B4-BE49-F238E27FC236}">
                  <a16:creationId xmlns:a16="http://schemas.microsoft.com/office/drawing/2014/main" id="{00000000-0008-0000-0300-00005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72</xdr:row>
          <xdr:rowOff>160020</xdr:rowOff>
        </xdr:from>
        <xdr:to>
          <xdr:col>351</xdr:col>
          <xdr:colOff>190500</xdr:colOff>
          <xdr:row>74</xdr:row>
          <xdr:rowOff>30480</xdr:rowOff>
        </xdr:to>
        <xdr:sp macro="" textlink="">
          <xdr:nvSpPr>
            <xdr:cNvPr id="21079" name="Check Box 2647" hidden="1">
              <a:extLst>
                <a:ext uri="{63B3BB69-23CF-44E3-9099-C40C66FF867C}">
                  <a14:compatExt spid="_x0000_s21079"/>
                </a:ext>
                <a:ext uri="{FF2B5EF4-FFF2-40B4-BE49-F238E27FC236}">
                  <a16:creationId xmlns:a16="http://schemas.microsoft.com/office/drawing/2014/main" id="{00000000-0008-0000-0300-00005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365</xdr:col>
          <xdr:colOff>182880</xdr:colOff>
          <xdr:row>2</xdr:row>
          <xdr:rowOff>7620</xdr:rowOff>
        </xdr:from>
        <xdr:to>
          <xdr:col>366</xdr:col>
          <xdr:colOff>190500</xdr:colOff>
          <xdr:row>5</xdr:row>
          <xdr:rowOff>7620</xdr:rowOff>
        </xdr:to>
        <xdr:sp macro="" textlink="">
          <xdr:nvSpPr>
            <xdr:cNvPr id="21080" name="チェック17" hidden="1">
              <a:extLst>
                <a:ext uri="{63B3BB69-23CF-44E3-9099-C40C66FF867C}">
                  <a14:compatExt spid="_x0000_s21080"/>
                </a:ext>
                <a:ext uri="{FF2B5EF4-FFF2-40B4-BE49-F238E27FC236}">
                  <a16:creationId xmlns:a16="http://schemas.microsoft.com/office/drawing/2014/main" id="{00000000-0008-0000-0300-00005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370</xdr:col>
          <xdr:colOff>190500</xdr:colOff>
          <xdr:row>2</xdr:row>
          <xdr:rowOff>7620</xdr:rowOff>
        </xdr:from>
        <xdr:to>
          <xdr:col>371</xdr:col>
          <xdr:colOff>175260</xdr:colOff>
          <xdr:row>5</xdr:row>
          <xdr:rowOff>7620</xdr:rowOff>
        </xdr:to>
        <xdr:sp macro="" textlink="">
          <xdr:nvSpPr>
            <xdr:cNvPr id="21081" name="チェック18" hidden="1">
              <a:extLst>
                <a:ext uri="{63B3BB69-23CF-44E3-9099-C40C66FF867C}">
                  <a14:compatExt spid="_x0000_s21081"/>
                </a:ext>
                <a:ext uri="{FF2B5EF4-FFF2-40B4-BE49-F238E27FC236}">
                  <a16:creationId xmlns:a16="http://schemas.microsoft.com/office/drawing/2014/main" id="{00000000-0008-0000-0300-00005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xdr:row>
          <xdr:rowOff>22860</xdr:rowOff>
        </xdr:from>
        <xdr:to>
          <xdr:col>376</xdr:col>
          <xdr:colOff>160020</xdr:colOff>
          <xdr:row>5</xdr:row>
          <xdr:rowOff>7620</xdr:rowOff>
        </xdr:to>
        <xdr:sp macro="" textlink="">
          <xdr:nvSpPr>
            <xdr:cNvPr id="21082" name="チェック19" hidden="1">
              <a:extLst>
                <a:ext uri="{63B3BB69-23CF-44E3-9099-C40C66FF867C}">
                  <a14:compatExt spid="_x0000_s21082"/>
                </a:ext>
                <a:ext uri="{FF2B5EF4-FFF2-40B4-BE49-F238E27FC236}">
                  <a16:creationId xmlns:a16="http://schemas.microsoft.com/office/drawing/2014/main" id="{00000000-0008-0000-0300-00005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182880</xdr:colOff>
          <xdr:row>2</xdr:row>
          <xdr:rowOff>22860</xdr:rowOff>
        </xdr:from>
        <xdr:to>
          <xdr:col>381</xdr:col>
          <xdr:colOff>175260</xdr:colOff>
          <xdr:row>5</xdr:row>
          <xdr:rowOff>7620</xdr:rowOff>
        </xdr:to>
        <xdr:sp macro="" textlink="">
          <xdr:nvSpPr>
            <xdr:cNvPr id="21083" name="チェック20" hidden="1">
              <a:extLst>
                <a:ext uri="{63B3BB69-23CF-44E3-9099-C40C66FF867C}">
                  <a14:compatExt spid="_x0000_s21083"/>
                </a:ext>
                <a:ext uri="{FF2B5EF4-FFF2-40B4-BE49-F238E27FC236}">
                  <a16:creationId xmlns:a16="http://schemas.microsoft.com/office/drawing/2014/main" id="{00000000-0008-0000-0300-00005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12</xdr:row>
          <xdr:rowOff>160020</xdr:rowOff>
        </xdr:from>
        <xdr:to>
          <xdr:col>367</xdr:col>
          <xdr:colOff>213360</xdr:colOff>
          <xdr:row>14</xdr:row>
          <xdr:rowOff>30480</xdr:rowOff>
        </xdr:to>
        <xdr:sp macro="" textlink="">
          <xdr:nvSpPr>
            <xdr:cNvPr id="21084" name="チェック21" hidden="1">
              <a:extLst>
                <a:ext uri="{63B3BB69-23CF-44E3-9099-C40C66FF867C}">
                  <a14:compatExt spid="_x0000_s21084"/>
                </a:ext>
                <a:ext uri="{FF2B5EF4-FFF2-40B4-BE49-F238E27FC236}">
                  <a16:creationId xmlns:a16="http://schemas.microsoft.com/office/drawing/2014/main" id="{00000000-0008-0000-0300-00005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14</xdr:row>
          <xdr:rowOff>30480</xdr:rowOff>
        </xdr:from>
        <xdr:to>
          <xdr:col>367</xdr:col>
          <xdr:colOff>198120</xdr:colOff>
          <xdr:row>14</xdr:row>
          <xdr:rowOff>274320</xdr:rowOff>
        </xdr:to>
        <xdr:sp macro="" textlink="">
          <xdr:nvSpPr>
            <xdr:cNvPr id="21085" name="チェック22" hidden="1">
              <a:extLst>
                <a:ext uri="{63B3BB69-23CF-44E3-9099-C40C66FF867C}">
                  <a14:compatExt spid="_x0000_s21085"/>
                </a:ext>
                <a:ext uri="{FF2B5EF4-FFF2-40B4-BE49-F238E27FC236}">
                  <a16:creationId xmlns:a16="http://schemas.microsoft.com/office/drawing/2014/main" id="{00000000-0008-0000-0300-00005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14</xdr:row>
          <xdr:rowOff>365760</xdr:rowOff>
        </xdr:from>
        <xdr:to>
          <xdr:col>367</xdr:col>
          <xdr:colOff>213360</xdr:colOff>
          <xdr:row>16</xdr:row>
          <xdr:rowOff>45720</xdr:rowOff>
        </xdr:to>
        <xdr:sp macro="" textlink="">
          <xdr:nvSpPr>
            <xdr:cNvPr id="21086" name="チェック23" hidden="1">
              <a:extLst>
                <a:ext uri="{63B3BB69-23CF-44E3-9099-C40C66FF867C}">
                  <a14:compatExt spid="_x0000_s21086"/>
                </a:ext>
                <a:ext uri="{FF2B5EF4-FFF2-40B4-BE49-F238E27FC236}">
                  <a16:creationId xmlns:a16="http://schemas.microsoft.com/office/drawing/2014/main" id="{00000000-0008-0000-0300-00005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15</xdr:row>
          <xdr:rowOff>160020</xdr:rowOff>
        </xdr:from>
        <xdr:to>
          <xdr:col>367</xdr:col>
          <xdr:colOff>213360</xdr:colOff>
          <xdr:row>17</xdr:row>
          <xdr:rowOff>30480</xdr:rowOff>
        </xdr:to>
        <xdr:sp macro="" textlink="">
          <xdr:nvSpPr>
            <xdr:cNvPr id="21087" name="チェック24" hidden="1">
              <a:extLst>
                <a:ext uri="{63B3BB69-23CF-44E3-9099-C40C66FF867C}">
                  <a14:compatExt spid="_x0000_s21087"/>
                </a:ext>
                <a:ext uri="{FF2B5EF4-FFF2-40B4-BE49-F238E27FC236}">
                  <a16:creationId xmlns:a16="http://schemas.microsoft.com/office/drawing/2014/main" id="{00000000-0008-0000-0300-00005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16</xdr:row>
          <xdr:rowOff>175260</xdr:rowOff>
        </xdr:from>
        <xdr:to>
          <xdr:col>367</xdr:col>
          <xdr:colOff>198120</xdr:colOff>
          <xdr:row>18</xdr:row>
          <xdr:rowOff>38100</xdr:rowOff>
        </xdr:to>
        <xdr:sp macro="" textlink="">
          <xdr:nvSpPr>
            <xdr:cNvPr id="21088" name="チェック25" hidden="1">
              <a:extLst>
                <a:ext uri="{63B3BB69-23CF-44E3-9099-C40C66FF867C}">
                  <a14:compatExt spid="_x0000_s21088"/>
                </a:ext>
                <a:ext uri="{FF2B5EF4-FFF2-40B4-BE49-F238E27FC236}">
                  <a16:creationId xmlns:a16="http://schemas.microsoft.com/office/drawing/2014/main" id="{00000000-0008-0000-0300-00006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17</xdr:row>
          <xdr:rowOff>175260</xdr:rowOff>
        </xdr:from>
        <xdr:to>
          <xdr:col>367</xdr:col>
          <xdr:colOff>182880</xdr:colOff>
          <xdr:row>19</xdr:row>
          <xdr:rowOff>38100</xdr:rowOff>
        </xdr:to>
        <xdr:sp macro="" textlink="">
          <xdr:nvSpPr>
            <xdr:cNvPr id="21089" name="チェック26" hidden="1">
              <a:extLst>
                <a:ext uri="{63B3BB69-23CF-44E3-9099-C40C66FF867C}">
                  <a14:compatExt spid="_x0000_s21089"/>
                </a:ext>
                <a:ext uri="{FF2B5EF4-FFF2-40B4-BE49-F238E27FC236}">
                  <a16:creationId xmlns:a16="http://schemas.microsoft.com/office/drawing/2014/main" id="{00000000-0008-0000-0300-00006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18</xdr:row>
          <xdr:rowOff>175260</xdr:rowOff>
        </xdr:from>
        <xdr:to>
          <xdr:col>368</xdr:col>
          <xdr:colOff>0</xdr:colOff>
          <xdr:row>20</xdr:row>
          <xdr:rowOff>38100</xdr:rowOff>
        </xdr:to>
        <xdr:sp macro="" textlink="">
          <xdr:nvSpPr>
            <xdr:cNvPr id="21090" name="チェック27" hidden="1">
              <a:extLst>
                <a:ext uri="{63B3BB69-23CF-44E3-9099-C40C66FF867C}">
                  <a14:compatExt spid="_x0000_s21090"/>
                </a:ext>
                <a:ext uri="{FF2B5EF4-FFF2-40B4-BE49-F238E27FC236}">
                  <a16:creationId xmlns:a16="http://schemas.microsoft.com/office/drawing/2014/main" id="{00000000-0008-0000-0300-00006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19</xdr:row>
          <xdr:rowOff>175260</xdr:rowOff>
        </xdr:from>
        <xdr:to>
          <xdr:col>367</xdr:col>
          <xdr:colOff>190500</xdr:colOff>
          <xdr:row>21</xdr:row>
          <xdr:rowOff>38100</xdr:rowOff>
        </xdr:to>
        <xdr:sp macro="" textlink="">
          <xdr:nvSpPr>
            <xdr:cNvPr id="21091" name="チェック28" hidden="1">
              <a:extLst>
                <a:ext uri="{63B3BB69-23CF-44E3-9099-C40C66FF867C}">
                  <a14:compatExt spid="_x0000_s21091"/>
                </a:ext>
                <a:ext uri="{FF2B5EF4-FFF2-40B4-BE49-F238E27FC236}">
                  <a16:creationId xmlns:a16="http://schemas.microsoft.com/office/drawing/2014/main" id="{00000000-0008-0000-0300-00006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20</xdr:row>
          <xdr:rowOff>175260</xdr:rowOff>
        </xdr:from>
        <xdr:to>
          <xdr:col>367</xdr:col>
          <xdr:colOff>213360</xdr:colOff>
          <xdr:row>22</xdr:row>
          <xdr:rowOff>38100</xdr:rowOff>
        </xdr:to>
        <xdr:sp macro="" textlink="">
          <xdr:nvSpPr>
            <xdr:cNvPr id="21092" name="チェック29" hidden="1">
              <a:extLst>
                <a:ext uri="{63B3BB69-23CF-44E3-9099-C40C66FF867C}">
                  <a14:compatExt spid="_x0000_s21092"/>
                </a:ext>
                <a:ext uri="{FF2B5EF4-FFF2-40B4-BE49-F238E27FC236}">
                  <a16:creationId xmlns:a16="http://schemas.microsoft.com/office/drawing/2014/main" id="{00000000-0008-0000-0300-00006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21</xdr:row>
          <xdr:rowOff>160020</xdr:rowOff>
        </xdr:from>
        <xdr:to>
          <xdr:col>367</xdr:col>
          <xdr:colOff>213360</xdr:colOff>
          <xdr:row>23</xdr:row>
          <xdr:rowOff>30480</xdr:rowOff>
        </xdr:to>
        <xdr:sp macro="" textlink="">
          <xdr:nvSpPr>
            <xdr:cNvPr id="21093" name="チェック30" hidden="1">
              <a:extLst>
                <a:ext uri="{63B3BB69-23CF-44E3-9099-C40C66FF867C}">
                  <a14:compatExt spid="_x0000_s21093"/>
                </a:ext>
                <a:ext uri="{FF2B5EF4-FFF2-40B4-BE49-F238E27FC236}">
                  <a16:creationId xmlns:a16="http://schemas.microsoft.com/office/drawing/2014/main" id="{00000000-0008-0000-0300-00006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22</xdr:row>
          <xdr:rowOff>160020</xdr:rowOff>
        </xdr:from>
        <xdr:to>
          <xdr:col>367</xdr:col>
          <xdr:colOff>213360</xdr:colOff>
          <xdr:row>24</xdr:row>
          <xdr:rowOff>30480</xdr:rowOff>
        </xdr:to>
        <xdr:sp macro="" textlink="">
          <xdr:nvSpPr>
            <xdr:cNvPr id="21094" name="チェック31" hidden="1">
              <a:extLst>
                <a:ext uri="{63B3BB69-23CF-44E3-9099-C40C66FF867C}">
                  <a14:compatExt spid="_x0000_s21094"/>
                </a:ext>
                <a:ext uri="{FF2B5EF4-FFF2-40B4-BE49-F238E27FC236}">
                  <a16:creationId xmlns:a16="http://schemas.microsoft.com/office/drawing/2014/main" id="{00000000-0008-0000-0300-00006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23</xdr:row>
          <xdr:rowOff>160020</xdr:rowOff>
        </xdr:from>
        <xdr:to>
          <xdr:col>367</xdr:col>
          <xdr:colOff>213360</xdr:colOff>
          <xdr:row>25</xdr:row>
          <xdr:rowOff>30480</xdr:rowOff>
        </xdr:to>
        <xdr:sp macro="" textlink="">
          <xdr:nvSpPr>
            <xdr:cNvPr id="21095" name="チェック32" hidden="1">
              <a:extLst>
                <a:ext uri="{63B3BB69-23CF-44E3-9099-C40C66FF867C}">
                  <a14:compatExt spid="_x0000_s21095"/>
                </a:ext>
                <a:ext uri="{FF2B5EF4-FFF2-40B4-BE49-F238E27FC236}">
                  <a16:creationId xmlns:a16="http://schemas.microsoft.com/office/drawing/2014/main" id="{00000000-0008-0000-0300-00006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24</xdr:row>
          <xdr:rowOff>160020</xdr:rowOff>
        </xdr:from>
        <xdr:to>
          <xdr:col>367</xdr:col>
          <xdr:colOff>198120</xdr:colOff>
          <xdr:row>26</xdr:row>
          <xdr:rowOff>30480</xdr:rowOff>
        </xdr:to>
        <xdr:sp macro="" textlink="">
          <xdr:nvSpPr>
            <xdr:cNvPr id="21096" name="チェック33" hidden="1">
              <a:extLst>
                <a:ext uri="{63B3BB69-23CF-44E3-9099-C40C66FF867C}">
                  <a14:compatExt spid="_x0000_s21096"/>
                </a:ext>
                <a:ext uri="{FF2B5EF4-FFF2-40B4-BE49-F238E27FC236}">
                  <a16:creationId xmlns:a16="http://schemas.microsoft.com/office/drawing/2014/main" id="{00000000-0008-0000-0300-00006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25</xdr:row>
          <xdr:rowOff>160020</xdr:rowOff>
        </xdr:from>
        <xdr:to>
          <xdr:col>367</xdr:col>
          <xdr:colOff>213360</xdr:colOff>
          <xdr:row>27</xdr:row>
          <xdr:rowOff>30480</xdr:rowOff>
        </xdr:to>
        <xdr:sp macro="" textlink="">
          <xdr:nvSpPr>
            <xdr:cNvPr id="21097" name="チェック34" hidden="1">
              <a:extLst>
                <a:ext uri="{63B3BB69-23CF-44E3-9099-C40C66FF867C}">
                  <a14:compatExt spid="_x0000_s21097"/>
                </a:ext>
                <a:ext uri="{FF2B5EF4-FFF2-40B4-BE49-F238E27FC236}">
                  <a16:creationId xmlns:a16="http://schemas.microsoft.com/office/drawing/2014/main" id="{00000000-0008-0000-0300-00006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12</xdr:row>
          <xdr:rowOff>160020</xdr:rowOff>
        </xdr:from>
        <xdr:to>
          <xdr:col>376</xdr:col>
          <xdr:colOff>190500</xdr:colOff>
          <xdr:row>14</xdr:row>
          <xdr:rowOff>30480</xdr:rowOff>
        </xdr:to>
        <xdr:sp macro="" textlink="">
          <xdr:nvSpPr>
            <xdr:cNvPr id="21098" name="チェック35" hidden="1">
              <a:extLst>
                <a:ext uri="{63B3BB69-23CF-44E3-9099-C40C66FF867C}">
                  <a14:compatExt spid="_x0000_s21098"/>
                </a:ext>
                <a:ext uri="{FF2B5EF4-FFF2-40B4-BE49-F238E27FC236}">
                  <a16:creationId xmlns:a16="http://schemas.microsoft.com/office/drawing/2014/main" id="{00000000-0008-0000-0300-00006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13</xdr:row>
          <xdr:rowOff>182880</xdr:rowOff>
        </xdr:from>
        <xdr:to>
          <xdr:col>376</xdr:col>
          <xdr:colOff>182880</xdr:colOff>
          <xdr:row>14</xdr:row>
          <xdr:rowOff>251460</xdr:rowOff>
        </xdr:to>
        <xdr:sp macro="" textlink="">
          <xdr:nvSpPr>
            <xdr:cNvPr id="21099" name="チェック36" hidden="1">
              <a:extLst>
                <a:ext uri="{63B3BB69-23CF-44E3-9099-C40C66FF867C}">
                  <a14:compatExt spid="_x0000_s21099"/>
                </a:ext>
                <a:ext uri="{FF2B5EF4-FFF2-40B4-BE49-F238E27FC236}">
                  <a16:creationId xmlns:a16="http://schemas.microsoft.com/office/drawing/2014/main" id="{00000000-0008-0000-0300-00006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14</xdr:row>
          <xdr:rowOff>373380</xdr:rowOff>
        </xdr:from>
        <xdr:to>
          <xdr:col>376</xdr:col>
          <xdr:colOff>198120</xdr:colOff>
          <xdr:row>16</xdr:row>
          <xdr:rowOff>45720</xdr:rowOff>
        </xdr:to>
        <xdr:sp macro="" textlink="">
          <xdr:nvSpPr>
            <xdr:cNvPr id="21100" name="チェック37" hidden="1">
              <a:extLst>
                <a:ext uri="{63B3BB69-23CF-44E3-9099-C40C66FF867C}">
                  <a14:compatExt spid="_x0000_s21100"/>
                </a:ext>
                <a:ext uri="{FF2B5EF4-FFF2-40B4-BE49-F238E27FC236}">
                  <a16:creationId xmlns:a16="http://schemas.microsoft.com/office/drawing/2014/main" id="{00000000-0008-0000-0300-00006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15</xdr:row>
          <xdr:rowOff>160020</xdr:rowOff>
        </xdr:from>
        <xdr:to>
          <xdr:col>376</xdr:col>
          <xdr:colOff>182880</xdr:colOff>
          <xdr:row>17</xdr:row>
          <xdr:rowOff>30480</xdr:rowOff>
        </xdr:to>
        <xdr:sp macro="" textlink="">
          <xdr:nvSpPr>
            <xdr:cNvPr id="21101" name="チェック38" hidden="1">
              <a:extLst>
                <a:ext uri="{63B3BB69-23CF-44E3-9099-C40C66FF867C}">
                  <a14:compatExt spid="_x0000_s21101"/>
                </a:ext>
                <a:ext uri="{FF2B5EF4-FFF2-40B4-BE49-F238E27FC236}">
                  <a16:creationId xmlns:a16="http://schemas.microsoft.com/office/drawing/2014/main" id="{00000000-0008-0000-0300-00006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16</xdr:row>
          <xdr:rowOff>160020</xdr:rowOff>
        </xdr:from>
        <xdr:to>
          <xdr:col>376</xdr:col>
          <xdr:colOff>160020</xdr:colOff>
          <xdr:row>18</xdr:row>
          <xdr:rowOff>30480</xdr:rowOff>
        </xdr:to>
        <xdr:sp macro="" textlink="">
          <xdr:nvSpPr>
            <xdr:cNvPr id="21102" name="チェック39" hidden="1">
              <a:extLst>
                <a:ext uri="{63B3BB69-23CF-44E3-9099-C40C66FF867C}">
                  <a14:compatExt spid="_x0000_s21102"/>
                </a:ext>
                <a:ext uri="{FF2B5EF4-FFF2-40B4-BE49-F238E27FC236}">
                  <a16:creationId xmlns:a16="http://schemas.microsoft.com/office/drawing/2014/main" id="{00000000-0008-0000-0300-00006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17</xdr:row>
          <xdr:rowOff>152400</xdr:rowOff>
        </xdr:from>
        <xdr:to>
          <xdr:col>376</xdr:col>
          <xdr:colOff>198120</xdr:colOff>
          <xdr:row>19</xdr:row>
          <xdr:rowOff>30480</xdr:rowOff>
        </xdr:to>
        <xdr:sp macro="" textlink="">
          <xdr:nvSpPr>
            <xdr:cNvPr id="21103" name="チェック40" hidden="1">
              <a:extLst>
                <a:ext uri="{63B3BB69-23CF-44E3-9099-C40C66FF867C}">
                  <a14:compatExt spid="_x0000_s21103"/>
                </a:ext>
                <a:ext uri="{FF2B5EF4-FFF2-40B4-BE49-F238E27FC236}">
                  <a16:creationId xmlns:a16="http://schemas.microsoft.com/office/drawing/2014/main" id="{00000000-0008-0000-0300-00006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18</xdr:row>
          <xdr:rowOff>160020</xdr:rowOff>
        </xdr:from>
        <xdr:to>
          <xdr:col>376</xdr:col>
          <xdr:colOff>182880</xdr:colOff>
          <xdr:row>20</xdr:row>
          <xdr:rowOff>30480</xdr:rowOff>
        </xdr:to>
        <xdr:sp macro="" textlink="">
          <xdr:nvSpPr>
            <xdr:cNvPr id="21104" name="チェック41" hidden="1">
              <a:extLst>
                <a:ext uri="{63B3BB69-23CF-44E3-9099-C40C66FF867C}">
                  <a14:compatExt spid="_x0000_s21104"/>
                </a:ext>
                <a:ext uri="{FF2B5EF4-FFF2-40B4-BE49-F238E27FC236}">
                  <a16:creationId xmlns:a16="http://schemas.microsoft.com/office/drawing/2014/main" id="{00000000-0008-0000-0300-00007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19</xdr:row>
          <xdr:rowOff>160020</xdr:rowOff>
        </xdr:from>
        <xdr:to>
          <xdr:col>376</xdr:col>
          <xdr:colOff>160020</xdr:colOff>
          <xdr:row>21</xdr:row>
          <xdr:rowOff>30480</xdr:rowOff>
        </xdr:to>
        <xdr:sp macro="" textlink="">
          <xdr:nvSpPr>
            <xdr:cNvPr id="21105" name="チェック42" hidden="1">
              <a:extLst>
                <a:ext uri="{63B3BB69-23CF-44E3-9099-C40C66FF867C}">
                  <a14:compatExt spid="_x0000_s21105"/>
                </a:ext>
                <a:ext uri="{FF2B5EF4-FFF2-40B4-BE49-F238E27FC236}">
                  <a16:creationId xmlns:a16="http://schemas.microsoft.com/office/drawing/2014/main" id="{00000000-0008-0000-0300-00007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20</xdr:row>
          <xdr:rowOff>175260</xdr:rowOff>
        </xdr:from>
        <xdr:to>
          <xdr:col>376</xdr:col>
          <xdr:colOff>198120</xdr:colOff>
          <xdr:row>22</xdr:row>
          <xdr:rowOff>38100</xdr:rowOff>
        </xdr:to>
        <xdr:sp macro="" textlink="">
          <xdr:nvSpPr>
            <xdr:cNvPr id="21106" name="チェック43" hidden="1">
              <a:extLst>
                <a:ext uri="{63B3BB69-23CF-44E3-9099-C40C66FF867C}">
                  <a14:compatExt spid="_x0000_s21106"/>
                </a:ext>
                <a:ext uri="{FF2B5EF4-FFF2-40B4-BE49-F238E27FC236}">
                  <a16:creationId xmlns:a16="http://schemas.microsoft.com/office/drawing/2014/main" id="{00000000-0008-0000-0300-00007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21</xdr:row>
          <xdr:rowOff>160020</xdr:rowOff>
        </xdr:from>
        <xdr:to>
          <xdr:col>376</xdr:col>
          <xdr:colOff>198120</xdr:colOff>
          <xdr:row>23</xdr:row>
          <xdr:rowOff>30480</xdr:rowOff>
        </xdr:to>
        <xdr:sp macro="" textlink="">
          <xdr:nvSpPr>
            <xdr:cNvPr id="21107" name="チェック44" hidden="1">
              <a:extLst>
                <a:ext uri="{63B3BB69-23CF-44E3-9099-C40C66FF867C}">
                  <a14:compatExt spid="_x0000_s21107"/>
                </a:ext>
                <a:ext uri="{FF2B5EF4-FFF2-40B4-BE49-F238E27FC236}">
                  <a16:creationId xmlns:a16="http://schemas.microsoft.com/office/drawing/2014/main" id="{00000000-0008-0000-0300-00007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22</xdr:row>
          <xdr:rowOff>160020</xdr:rowOff>
        </xdr:from>
        <xdr:to>
          <xdr:col>376</xdr:col>
          <xdr:colOff>190500</xdr:colOff>
          <xdr:row>24</xdr:row>
          <xdr:rowOff>30480</xdr:rowOff>
        </xdr:to>
        <xdr:sp macro="" textlink="">
          <xdr:nvSpPr>
            <xdr:cNvPr id="21108" name="チェック45" hidden="1">
              <a:extLst>
                <a:ext uri="{63B3BB69-23CF-44E3-9099-C40C66FF867C}">
                  <a14:compatExt spid="_x0000_s21108"/>
                </a:ext>
                <a:ext uri="{FF2B5EF4-FFF2-40B4-BE49-F238E27FC236}">
                  <a16:creationId xmlns:a16="http://schemas.microsoft.com/office/drawing/2014/main" id="{00000000-0008-0000-0300-00007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23</xdr:row>
          <xdr:rowOff>152400</xdr:rowOff>
        </xdr:from>
        <xdr:to>
          <xdr:col>376</xdr:col>
          <xdr:colOff>190500</xdr:colOff>
          <xdr:row>25</xdr:row>
          <xdr:rowOff>30480</xdr:rowOff>
        </xdr:to>
        <xdr:sp macro="" textlink="">
          <xdr:nvSpPr>
            <xdr:cNvPr id="21109" name="チェック46" hidden="1">
              <a:extLst>
                <a:ext uri="{63B3BB69-23CF-44E3-9099-C40C66FF867C}">
                  <a14:compatExt spid="_x0000_s21109"/>
                </a:ext>
                <a:ext uri="{FF2B5EF4-FFF2-40B4-BE49-F238E27FC236}">
                  <a16:creationId xmlns:a16="http://schemas.microsoft.com/office/drawing/2014/main" id="{00000000-0008-0000-0300-00007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24</xdr:row>
          <xdr:rowOff>160020</xdr:rowOff>
        </xdr:from>
        <xdr:to>
          <xdr:col>376</xdr:col>
          <xdr:colOff>190500</xdr:colOff>
          <xdr:row>26</xdr:row>
          <xdr:rowOff>30480</xdr:rowOff>
        </xdr:to>
        <xdr:sp macro="" textlink="">
          <xdr:nvSpPr>
            <xdr:cNvPr id="21110" name="チェック47" hidden="1">
              <a:extLst>
                <a:ext uri="{63B3BB69-23CF-44E3-9099-C40C66FF867C}">
                  <a14:compatExt spid="_x0000_s21110"/>
                </a:ext>
                <a:ext uri="{FF2B5EF4-FFF2-40B4-BE49-F238E27FC236}">
                  <a16:creationId xmlns:a16="http://schemas.microsoft.com/office/drawing/2014/main" id="{00000000-0008-0000-0300-00007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25</xdr:row>
          <xdr:rowOff>160020</xdr:rowOff>
        </xdr:from>
        <xdr:to>
          <xdr:col>376</xdr:col>
          <xdr:colOff>190500</xdr:colOff>
          <xdr:row>27</xdr:row>
          <xdr:rowOff>30480</xdr:rowOff>
        </xdr:to>
        <xdr:sp macro="" textlink="">
          <xdr:nvSpPr>
            <xdr:cNvPr id="21111" name="チェック48" hidden="1">
              <a:extLst>
                <a:ext uri="{63B3BB69-23CF-44E3-9099-C40C66FF867C}">
                  <a14:compatExt spid="_x0000_s21111"/>
                </a:ext>
                <a:ext uri="{FF2B5EF4-FFF2-40B4-BE49-F238E27FC236}">
                  <a16:creationId xmlns:a16="http://schemas.microsoft.com/office/drawing/2014/main" id="{00000000-0008-0000-0300-00007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12</xdr:row>
          <xdr:rowOff>160020</xdr:rowOff>
        </xdr:from>
        <xdr:to>
          <xdr:col>385</xdr:col>
          <xdr:colOff>190500</xdr:colOff>
          <xdr:row>14</xdr:row>
          <xdr:rowOff>30480</xdr:rowOff>
        </xdr:to>
        <xdr:sp macro="" textlink="">
          <xdr:nvSpPr>
            <xdr:cNvPr id="21112" name="チェック49" hidden="1">
              <a:extLst>
                <a:ext uri="{63B3BB69-23CF-44E3-9099-C40C66FF867C}">
                  <a14:compatExt spid="_x0000_s21112"/>
                </a:ext>
                <a:ext uri="{FF2B5EF4-FFF2-40B4-BE49-F238E27FC236}">
                  <a16:creationId xmlns:a16="http://schemas.microsoft.com/office/drawing/2014/main" id="{00000000-0008-0000-0300-00007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13</xdr:row>
          <xdr:rowOff>182880</xdr:rowOff>
        </xdr:from>
        <xdr:to>
          <xdr:col>385</xdr:col>
          <xdr:colOff>152400</xdr:colOff>
          <xdr:row>14</xdr:row>
          <xdr:rowOff>251460</xdr:rowOff>
        </xdr:to>
        <xdr:sp macro="" textlink="">
          <xdr:nvSpPr>
            <xdr:cNvPr id="21113" name="チェック50" hidden="1">
              <a:extLst>
                <a:ext uri="{63B3BB69-23CF-44E3-9099-C40C66FF867C}">
                  <a14:compatExt spid="_x0000_s21113"/>
                </a:ext>
                <a:ext uri="{FF2B5EF4-FFF2-40B4-BE49-F238E27FC236}">
                  <a16:creationId xmlns:a16="http://schemas.microsoft.com/office/drawing/2014/main" id="{00000000-0008-0000-0300-00007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14</xdr:row>
          <xdr:rowOff>373380</xdr:rowOff>
        </xdr:from>
        <xdr:to>
          <xdr:col>385</xdr:col>
          <xdr:colOff>190500</xdr:colOff>
          <xdr:row>16</xdr:row>
          <xdr:rowOff>45720</xdr:rowOff>
        </xdr:to>
        <xdr:sp macro="" textlink="">
          <xdr:nvSpPr>
            <xdr:cNvPr id="21114" name="チェック51" hidden="1">
              <a:extLst>
                <a:ext uri="{63B3BB69-23CF-44E3-9099-C40C66FF867C}">
                  <a14:compatExt spid="_x0000_s21114"/>
                </a:ext>
                <a:ext uri="{FF2B5EF4-FFF2-40B4-BE49-F238E27FC236}">
                  <a16:creationId xmlns:a16="http://schemas.microsoft.com/office/drawing/2014/main" id="{00000000-0008-0000-0300-00007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15</xdr:row>
          <xdr:rowOff>160020</xdr:rowOff>
        </xdr:from>
        <xdr:to>
          <xdr:col>385</xdr:col>
          <xdr:colOff>182880</xdr:colOff>
          <xdr:row>17</xdr:row>
          <xdr:rowOff>30480</xdr:rowOff>
        </xdr:to>
        <xdr:sp macro="" textlink="">
          <xdr:nvSpPr>
            <xdr:cNvPr id="21115" name="チェック52" hidden="1">
              <a:extLst>
                <a:ext uri="{63B3BB69-23CF-44E3-9099-C40C66FF867C}">
                  <a14:compatExt spid="_x0000_s21115"/>
                </a:ext>
                <a:ext uri="{FF2B5EF4-FFF2-40B4-BE49-F238E27FC236}">
                  <a16:creationId xmlns:a16="http://schemas.microsoft.com/office/drawing/2014/main" id="{00000000-0008-0000-0300-00007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16</xdr:row>
          <xdr:rowOff>175260</xdr:rowOff>
        </xdr:from>
        <xdr:to>
          <xdr:col>385</xdr:col>
          <xdr:colOff>198120</xdr:colOff>
          <xdr:row>18</xdr:row>
          <xdr:rowOff>38100</xdr:rowOff>
        </xdr:to>
        <xdr:sp macro="" textlink="">
          <xdr:nvSpPr>
            <xdr:cNvPr id="21116" name="チェック53" hidden="1">
              <a:extLst>
                <a:ext uri="{63B3BB69-23CF-44E3-9099-C40C66FF867C}">
                  <a14:compatExt spid="_x0000_s21116"/>
                </a:ext>
                <a:ext uri="{FF2B5EF4-FFF2-40B4-BE49-F238E27FC236}">
                  <a16:creationId xmlns:a16="http://schemas.microsoft.com/office/drawing/2014/main" id="{00000000-0008-0000-0300-00007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17</xdr:row>
          <xdr:rowOff>152400</xdr:rowOff>
        </xdr:from>
        <xdr:to>
          <xdr:col>385</xdr:col>
          <xdr:colOff>213360</xdr:colOff>
          <xdr:row>19</xdr:row>
          <xdr:rowOff>30480</xdr:rowOff>
        </xdr:to>
        <xdr:sp macro="" textlink="">
          <xdr:nvSpPr>
            <xdr:cNvPr id="21117" name="チェック54" hidden="1">
              <a:extLst>
                <a:ext uri="{63B3BB69-23CF-44E3-9099-C40C66FF867C}">
                  <a14:compatExt spid="_x0000_s21117"/>
                </a:ext>
                <a:ext uri="{FF2B5EF4-FFF2-40B4-BE49-F238E27FC236}">
                  <a16:creationId xmlns:a16="http://schemas.microsoft.com/office/drawing/2014/main" id="{00000000-0008-0000-0300-00007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18</xdr:row>
          <xdr:rowOff>152400</xdr:rowOff>
        </xdr:from>
        <xdr:to>
          <xdr:col>385</xdr:col>
          <xdr:colOff>198120</xdr:colOff>
          <xdr:row>20</xdr:row>
          <xdr:rowOff>30480</xdr:rowOff>
        </xdr:to>
        <xdr:sp macro="" textlink="">
          <xdr:nvSpPr>
            <xdr:cNvPr id="21118" name="チェック55" hidden="1">
              <a:extLst>
                <a:ext uri="{63B3BB69-23CF-44E3-9099-C40C66FF867C}">
                  <a14:compatExt spid="_x0000_s21118"/>
                </a:ext>
                <a:ext uri="{FF2B5EF4-FFF2-40B4-BE49-F238E27FC236}">
                  <a16:creationId xmlns:a16="http://schemas.microsoft.com/office/drawing/2014/main" id="{00000000-0008-0000-0300-00007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19</xdr:row>
          <xdr:rowOff>152400</xdr:rowOff>
        </xdr:from>
        <xdr:to>
          <xdr:col>385</xdr:col>
          <xdr:colOff>190500</xdr:colOff>
          <xdr:row>21</xdr:row>
          <xdr:rowOff>30480</xdr:rowOff>
        </xdr:to>
        <xdr:sp macro="" textlink="">
          <xdr:nvSpPr>
            <xdr:cNvPr id="21119" name="チェック56" hidden="1">
              <a:extLst>
                <a:ext uri="{63B3BB69-23CF-44E3-9099-C40C66FF867C}">
                  <a14:compatExt spid="_x0000_s21119"/>
                </a:ext>
                <a:ext uri="{FF2B5EF4-FFF2-40B4-BE49-F238E27FC236}">
                  <a16:creationId xmlns:a16="http://schemas.microsoft.com/office/drawing/2014/main" id="{00000000-0008-0000-0300-00007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20</xdr:row>
          <xdr:rowOff>152400</xdr:rowOff>
        </xdr:from>
        <xdr:to>
          <xdr:col>386</xdr:col>
          <xdr:colOff>0</xdr:colOff>
          <xdr:row>22</xdr:row>
          <xdr:rowOff>30480</xdr:rowOff>
        </xdr:to>
        <xdr:sp macro="" textlink="">
          <xdr:nvSpPr>
            <xdr:cNvPr id="21120" name="チェック57" hidden="1">
              <a:extLst>
                <a:ext uri="{63B3BB69-23CF-44E3-9099-C40C66FF867C}">
                  <a14:compatExt spid="_x0000_s21120"/>
                </a:ext>
                <a:ext uri="{FF2B5EF4-FFF2-40B4-BE49-F238E27FC236}">
                  <a16:creationId xmlns:a16="http://schemas.microsoft.com/office/drawing/2014/main" id="{00000000-0008-0000-0300-00008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21</xdr:row>
          <xdr:rowOff>152400</xdr:rowOff>
        </xdr:from>
        <xdr:to>
          <xdr:col>385</xdr:col>
          <xdr:colOff>175260</xdr:colOff>
          <xdr:row>23</xdr:row>
          <xdr:rowOff>30480</xdr:rowOff>
        </xdr:to>
        <xdr:sp macro="" textlink="">
          <xdr:nvSpPr>
            <xdr:cNvPr id="21121" name="チェック58" hidden="1">
              <a:extLst>
                <a:ext uri="{63B3BB69-23CF-44E3-9099-C40C66FF867C}">
                  <a14:compatExt spid="_x0000_s21121"/>
                </a:ext>
                <a:ext uri="{FF2B5EF4-FFF2-40B4-BE49-F238E27FC236}">
                  <a16:creationId xmlns:a16="http://schemas.microsoft.com/office/drawing/2014/main" id="{00000000-0008-0000-0300-00008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22</xdr:row>
          <xdr:rowOff>182880</xdr:rowOff>
        </xdr:from>
        <xdr:to>
          <xdr:col>385</xdr:col>
          <xdr:colOff>190500</xdr:colOff>
          <xdr:row>24</xdr:row>
          <xdr:rowOff>60960</xdr:rowOff>
        </xdr:to>
        <xdr:sp macro="" textlink="">
          <xdr:nvSpPr>
            <xdr:cNvPr id="21122" name="チェック59" hidden="1">
              <a:extLst>
                <a:ext uri="{63B3BB69-23CF-44E3-9099-C40C66FF867C}">
                  <a14:compatExt spid="_x0000_s21122"/>
                </a:ext>
                <a:ext uri="{FF2B5EF4-FFF2-40B4-BE49-F238E27FC236}">
                  <a16:creationId xmlns:a16="http://schemas.microsoft.com/office/drawing/2014/main" id="{00000000-0008-0000-0300-00008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23</xdr:row>
          <xdr:rowOff>160020</xdr:rowOff>
        </xdr:from>
        <xdr:to>
          <xdr:col>385</xdr:col>
          <xdr:colOff>198120</xdr:colOff>
          <xdr:row>25</xdr:row>
          <xdr:rowOff>30480</xdr:rowOff>
        </xdr:to>
        <xdr:sp macro="" textlink="">
          <xdr:nvSpPr>
            <xdr:cNvPr id="21123" name="チェック60" hidden="1">
              <a:extLst>
                <a:ext uri="{63B3BB69-23CF-44E3-9099-C40C66FF867C}">
                  <a14:compatExt spid="_x0000_s21123"/>
                </a:ext>
                <a:ext uri="{FF2B5EF4-FFF2-40B4-BE49-F238E27FC236}">
                  <a16:creationId xmlns:a16="http://schemas.microsoft.com/office/drawing/2014/main" id="{00000000-0008-0000-0300-00008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24</xdr:row>
          <xdr:rowOff>160020</xdr:rowOff>
        </xdr:from>
        <xdr:to>
          <xdr:col>385</xdr:col>
          <xdr:colOff>190500</xdr:colOff>
          <xdr:row>26</xdr:row>
          <xdr:rowOff>30480</xdr:rowOff>
        </xdr:to>
        <xdr:sp macro="" textlink="">
          <xdr:nvSpPr>
            <xdr:cNvPr id="21124" name="チェック61" hidden="1">
              <a:extLst>
                <a:ext uri="{63B3BB69-23CF-44E3-9099-C40C66FF867C}">
                  <a14:compatExt spid="_x0000_s21124"/>
                </a:ext>
                <a:ext uri="{FF2B5EF4-FFF2-40B4-BE49-F238E27FC236}">
                  <a16:creationId xmlns:a16="http://schemas.microsoft.com/office/drawing/2014/main" id="{00000000-0008-0000-0300-00008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25</xdr:row>
          <xdr:rowOff>152400</xdr:rowOff>
        </xdr:from>
        <xdr:to>
          <xdr:col>385</xdr:col>
          <xdr:colOff>182880</xdr:colOff>
          <xdr:row>27</xdr:row>
          <xdr:rowOff>30480</xdr:rowOff>
        </xdr:to>
        <xdr:sp macro="" textlink="">
          <xdr:nvSpPr>
            <xdr:cNvPr id="21125" name="チェック62" hidden="1">
              <a:extLst>
                <a:ext uri="{63B3BB69-23CF-44E3-9099-C40C66FF867C}">
                  <a14:compatExt spid="_x0000_s21125"/>
                </a:ext>
                <a:ext uri="{FF2B5EF4-FFF2-40B4-BE49-F238E27FC236}">
                  <a16:creationId xmlns:a16="http://schemas.microsoft.com/office/drawing/2014/main" id="{00000000-0008-0000-0300-00008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198120</xdr:colOff>
          <xdr:row>39</xdr:row>
          <xdr:rowOff>160020</xdr:rowOff>
        </xdr:from>
        <xdr:to>
          <xdr:col>375</xdr:col>
          <xdr:colOff>190500</xdr:colOff>
          <xdr:row>41</xdr:row>
          <xdr:rowOff>30480</xdr:rowOff>
        </xdr:to>
        <xdr:sp macro="" textlink="">
          <xdr:nvSpPr>
            <xdr:cNvPr id="21126" name="チェック63" hidden="1">
              <a:extLst>
                <a:ext uri="{63B3BB69-23CF-44E3-9099-C40C66FF867C}">
                  <a14:compatExt spid="_x0000_s21126"/>
                </a:ext>
                <a:ext uri="{FF2B5EF4-FFF2-40B4-BE49-F238E27FC236}">
                  <a16:creationId xmlns:a16="http://schemas.microsoft.com/office/drawing/2014/main" id="{00000000-0008-0000-0300-00008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182880</xdr:colOff>
          <xdr:row>39</xdr:row>
          <xdr:rowOff>160020</xdr:rowOff>
        </xdr:from>
        <xdr:to>
          <xdr:col>378</xdr:col>
          <xdr:colOff>182880</xdr:colOff>
          <xdr:row>41</xdr:row>
          <xdr:rowOff>30480</xdr:rowOff>
        </xdr:to>
        <xdr:sp macro="" textlink="">
          <xdr:nvSpPr>
            <xdr:cNvPr id="21127" name="チェック64" hidden="1">
              <a:extLst>
                <a:ext uri="{63B3BB69-23CF-44E3-9099-C40C66FF867C}">
                  <a14:compatExt spid="_x0000_s21127"/>
                </a:ext>
                <a:ext uri="{FF2B5EF4-FFF2-40B4-BE49-F238E27FC236}">
                  <a16:creationId xmlns:a16="http://schemas.microsoft.com/office/drawing/2014/main" id="{00000000-0008-0000-0300-00008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39</xdr:row>
          <xdr:rowOff>160020</xdr:rowOff>
        </xdr:from>
        <xdr:to>
          <xdr:col>381</xdr:col>
          <xdr:colOff>198120</xdr:colOff>
          <xdr:row>41</xdr:row>
          <xdr:rowOff>38100</xdr:rowOff>
        </xdr:to>
        <xdr:sp macro="" textlink="">
          <xdr:nvSpPr>
            <xdr:cNvPr id="21128" name="チェック65" hidden="1">
              <a:extLst>
                <a:ext uri="{63B3BB69-23CF-44E3-9099-C40C66FF867C}">
                  <a14:compatExt spid="_x0000_s21128"/>
                </a:ext>
                <a:ext uri="{FF2B5EF4-FFF2-40B4-BE49-F238E27FC236}">
                  <a16:creationId xmlns:a16="http://schemas.microsoft.com/office/drawing/2014/main" id="{00000000-0008-0000-0300-00008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182880</xdr:colOff>
          <xdr:row>40</xdr:row>
          <xdr:rowOff>160020</xdr:rowOff>
        </xdr:from>
        <xdr:to>
          <xdr:col>378</xdr:col>
          <xdr:colOff>175260</xdr:colOff>
          <xdr:row>42</xdr:row>
          <xdr:rowOff>30480</xdr:rowOff>
        </xdr:to>
        <xdr:sp macro="" textlink="">
          <xdr:nvSpPr>
            <xdr:cNvPr id="21129" name="チェック66" hidden="1">
              <a:extLst>
                <a:ext uri="{63B3BB69-23CF-44E3-9099-C40C66FF867C}">
                  <a14:compatExt spid="_x0000_s21129"/>
                </a:ext>
                <a:ext uri="{FF2B5EF4-FFF2-40B4-BE49-F238E27FC236}">
                  <a16:creationId xmlns:a16="http://schemas.microsoft.com/office/drawing/2014/main" id="{00000000-0008-0000-0300-00008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40</xdr:row>
          <xdr:rowOff>152400</xdr:rowOff>
        </xdr:from>
        <xdr:to>
          <xdr:col>381</xdr:col>
          <xdr:colOff>175260</xdr:colOff>
          <xdr:row>42</xdr:row>
          <xdr:rowOff>30480</xdr:rowOff>
        </xdr:to>
        <xdr:sp macro="" textlink="">
          <xdr:nvSpPr>
            <xdr:cNvPr id="21130" name="チェック67" hidden="1">
              <a:extLst>
                <a:ext uri="{63B3BB69-23CF-44E3-9099-C40C66FF867C}">
                  <a14:compatExt spid="_x0000_s21130"/>
                </a:ext>
                <a:ext uri="{FF2B5EF4-FFF2-40B4-BE49-F238E27FC236}">
                  <a16:creationId xmlns:a16="http://schemas.microsoft.com/office/drawing/2014/main" id="{00000000-0008-0000-0300-00008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41</xdr:row>
          <xdr:rowOff>160020</xdr:rowOff>
        </xdr:from>
        <xdr:to>
          <xdr:col>367</xdr:col>
          <xdr:colOff>213360</xdr:colOff>
          <xdr:row>43</xdr:row>
          <xdr:rowOff>30480</xdr:rowOff>
        </xdr:to>
        <xdr:sp macro="" textlink="">
          <xdr:nvSpPr>
            <xdr:cNvPr id="21131" name="チェック68" hidden="1">
              <a:extLst>
                <a:ext uri="{63B3BB69-23CF-44E3-9099-C40C66FF867C}">
                  <a14:compatExt spid="_x0000_s21131"/>
                </a:ext>
                <a:ext uri="{FF2B5EF4-FFF2-40B4-BE49-F238E27FC236}">
                  <a16:creationId xmlns:a16="http://schemas.microsoft.com/office/drawing/2014/main" id="{00000000-0008-0000-0300-00008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41</xdr:row>
          <xdr:rowOff>160020</xdr:rowOff>
        </xdr:from>
        <xdr:to>
          <xdr:col>375</xdr:col>
          <xdr:colOff>175260</xdr:colOff>
          <xdr:row>43</xdr:row>
          <xdr:rowOff>30480</xdr:rowOff>
        </xdr:to>
        <xdr:sp macro="" textlink="">
          <xdr:nvSpPr>
            <xdr:cNvPr id="21132" name="チェック69" hidden="1">
              <a:extLst>
                <a:ext uri="{63B3BB69-23CF-44E3-9099-C40C66FF867C}">
                  <a14:compatExt spid="_x0000_s21132"/>
                </a:ext>
                <a:ext uri="{FF2B5EF4-FFF2-40B4-BE49-F238E27FC236}">
                  <a16:creationId xmlns:a16="http://schemas.microsoft.com/office/drawing/2014/main" id="{00000000-0008-0000-0300-00008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198120</xdr:colOff>
          <xdr:row>41</xdr:row>
          <xdr:rowOff>160020</xdr:rowOff>
        </xdr:from>
        <xdr:to>
          <xdr:col>382</xdr:col>
          <xdr:colOff>190500</xdr:colOff>
          <xdr:row>43</xdr:row>
          <xdr:rowOff>30480</xdr:rowOff>
        </xdr:to>
        <xdr:sp macro="" textlink="">
          <xdr:nvSpPr>
            <xdr:cNvPr id="21133" name="チェック70" hidden="1">
              <a:extLst>
                <a:ext uri="{63B3BB69-23CF-44E3-9099-C40C66FF867C}">
                  <a14:compatExt spid="_x0000_s21133"/>
                </a:ext>
                <a:ext uri="{FF2B5EF4-FFF2-40B4-BE49-F238E27FC236}">
                  <a16:creationId xmlns:a16="http://schemas.microsoft.com/office/drawing/2014/main" id="{00000000-0008-0000-0300-00008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42</xdr:row>
          <xdr:rowOff>160020</xdr:rowOff>
        </xdr:from>
        <xdr:to>
          <xdr:col>367</xdr:col>
          <xdr:colOff>190500</xdr:colOff>
          <xdr:row>44</xdr:row>
          <xdr:rowOff>30480</xdr:rowOff>
        </xdr:to>
        <xdr:sp macro="" textlink="">
          <xdr:nvSpPr>
            <xdr:cNvPr id="21134" name="チェック71" hidden="1">
              <a:extLst>
                <a:ext uri="{63B3BB69-23CF-44E3-9099-C40C66FF867C}">
                  <a14:compatExt spid="_x0000_s21134"/>
                </a:ext>
                <a:ext uri="{FF2B5EF4-FFF2-40B4-BE49-F238E27FC236}">
                  <a16:creationId xmlns:a16="http://schemas.microsoft.com/office/drawing/2014/main" id="{00000000-0008-0000-0300-00008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198120</xdr:colOff>
          <xdr:row>42</xdr:row>
          <xdr:rowOff>175260</xdr:rowOff>
        </xdr:from>
        <xdr:to>
          <xdr:col>377</xdr:col>
          <xdr:colOff>198120</xdr:colOff>
          <xdr:row>44</xdr:row>
          <xdr:rowOff>38100</xdr:rowOff>
        </xdr:to>
        <xdr:sp macro="" textlink="">
          <xdr:nvSpPr>
            <xdr:cNvPr id="21135" name="チェック72" hidden="1">
              <a:extLst>
                <a:ext uri="{63B3BB69-23CF-44E3-9099-C40C66FF867C}">
                  <a14:compatExt spid="_x0000_s21135"/>
                </a:ext>
                <a:ext uri="{FF2B5EF4-FFF2-40B4-BE49-F238E27FC236}">
                  <a16:creationId xmlns:a16="http://schemas.microsoft.com/office/drawing/2014/main" id="{00000000-0008-0000-0300-00008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43</xdr:row>
          <xdr:rowOff>175260</xdr:rowOff>
        </xdr:from>
        <xdr:to>
          <xdr:col>367</xdr:col>
          <xdr:colOff>213360</xdr:colOff>
          <xdr:row>45</xdr:row>
          <xdr:rowOff>38100</xdr:rowOff>
        </xdr:to>
        <xdr:sp macro="" textlink="">
          <xdr:nvSpPr>
            <xdr:cNvPr id="21136" name="チェック73" hidden="1">
              <a:extLst>
                <a:ext uri="{63B3BB69-23CF-44E3-9099-C40C66FF867C}">
                  <a14:compatExt spid="_x0000_s21136"/>
                </a:ext>
                <a:ext uri="{FF2B5EF4-FFF2-40B4-BE49-F238E27FC236}">
                  <a16:creationId xmlns:a16="http://schemas.microsoft.com/office/drawing/2014/main" id="{00000000-0008-0000-0300-00009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43</xdr:row>
          <xdr:rowOff>160020</xdr:rowOff>
        </xdr:from>
        <xdr:to>
          <xdr:col>373</xdr:col>
          <xdr:colOff>198120</xdr:colOff>
          <xdr:row>45</xdr:row>
          <xdr:rowOff>30480</xdr:rowOff>
        </xdr:to>
        <xdr:sp macro="" textlink="">
          <xdr:nvSpPr>
            <xdr:cNvPr id="21137" name="チェック74" hidden="1">
              <a:extLst>
                <a:ext uri="{63B3BB69-23CF-44E3-9099-C40C66FF867C}">
                  <a14:compatExt spid="_x0000_s21137"/>
                </a:ext>
                <a:ext uri="{FF2B5EF4-FFF2-40B4-BE49-F238E27FC236}">
                  <a16:creationId xmlns:a16="http://schemas.microsoft.com/office/drawing/2014/main" id="{00000000-0008-0000-0300-00009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43</xdr:row>
          <xdr:rowOff>152400</xdr:rowOff>
        </xdr:from>
        <xdr:to>
          <xdr:col>381</xdr:col>
          <xdr:colOff>22860</xdr:colOff>
          <xdr:row>45</xdr:row>
          <xdr:rowOff>30480</xdr:rowOff>
        </xdr:to>
        <xdr:sp macro="" textlink="">
          <xdr:nvSpPr>
            <xdr:cNvPr id="21138" name="チェック75" hidden="1">
              <a:extLst>
                <a:ext uri="{63B3BB69-23CF-44E3-9099-C40C66FF867C}">
                  <a14:compatExt spid="_x0000_s21138"/>
                </a:ext>
                <a:ext uri="{FF2B5EF4-FFF2-40B4-BE49-F238E27FC236}">
                  <a16:creationId xmlns:a16="http://schemas.microsoft.com/office/drawing/2014/main" id="{00000000-0008-0000-0300-00009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44</xdr:row>
          <xdr:rowOff>160020</xdr:rowOff>
        </xdr:from>
        <xdr:to>
          <xdr:col>367</xdr:col>
          <xdr:colOff>198120</xdr:colOff>
          <xdr:row>46</xdr:row>
          <xdr:rowOff>30480</xdr:rowOff>
        </xdr:to>
        <xdr:sp macro="" textlink="">
          <xdr:nvSpPr>
            <xdr:cNvPr id="21139" name="チェック76" hidden="1">
              <a:extLst>
                <a:ext uri="{63B3BB69-23CF-44E3-9099-C40C66FF867C}">
                  <a14:compatExt spid="_x0000_s21139"/>
                </a:ext>
                <a:ext uri="{FF2B5EF4-FFF2-40B4-BE49-F238E27FC236}">
                  <a16:creationId xmlns:a16="http://schemas.microsoft.com/office/drawing/2014/main" id="{00000000-0008-0000-0300-00009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44</xdr:row>
          <xdr:rowOff>160020</xdr:rowOff>
        </xdr:from>
        <xdr:to>
          <xdr:col>373</xdr:col>
          <xdr:colOff>182880</xdr:colOff>
          <xdr:row>46</xdr:row>
          <xdr:rowOff>30480</xdr:rowOff>
        </xdr:to>
        <xdr:sp macro="" textlink="">
          <xdr:nvSpPr>
            <xdr:cNvPr id="21140" name="チェック77" hidden="1">
              <a:extLst>
                <a:ext uri="{63B3BB69-23CF-44E3-9099-C40C66FF867C}">
                  <a14:compatExt spid="_x0000_s21140"/>
                </a:ext>
                <a:ext uri="{FF2B5EF4-FFF2-40B4-BE49-F238E27FC236}">
                  <a16:creationId xmlns:a16="http://schemas.microsoft.com/office/drawing/2014/main" id="{00000000-0008-0000-0300-00009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44</xdr:row>
          <xdr:rowOff>160020</xdr:rowOff>
        </xdr:from>
        <xdr:to>
          <xdr:col>380</xdr:col>
          <xdr:colOff>182880</xdr:colOff>
          <xdr:row>46</xdr:row>
          <xdr:rowOff>30480</xdr:rowOff>
        </xdr:to>
        <xdr:sp macro="" textlink="">
          <xdr:nvSpPr>
            <xdr:cNvPr id="21141" name="チェック78" hidden="1">
              <a:extLst>
                <a:ext uri="{63B3BB69-23CF-44E3-9099-C40C66FF867C}">
                  <a14:compatExt spid="_x0000_s21141"/>
                </a:ext>
                <a:ext uri="{FF2B5EF4-FFF2-40B4-BE49-F238E27FC236}">
                  <a16:creationId xmlns:a16="http://schemas.microsoft.com/office/drawing/2014/main" id="{00000000-0008-0000-0300-00009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45</xdr:row>
          <xdr:rowOff>152400</xdr:rowOff>
        </xdr:from>
        <xdr:to>
          <xdr:col>367</xdr:col>
          <xdr:colOff>198120</xdr:colOff>
          <xdr:row>47</xdr:row>
          <xdr:rowOff>30480</xdr:rowOff>
        </xdr:to>
        <xdr:sp macro="" textlink="">
          <xdr:nvSpPr>
            <xdr:cNvPr id="21142" name="チェック79" hidden="1">
              <a:extLst>
                <a:ext uri="{63B3BB69-23CF-44E3-9099-C40C66FF867C}">
                  <a14:compatExt spid="_x0000_s21142"/>
                </a:ext>
                <a:ext uri="{FF2B5EF4-FFF2-40B4-BE49-F238E27FC236}">
                  <a16:creationId xmlns:a16="http://schemas.microsoft.com/office/drawing/2014/main" id="{00000000-0008-0000-0300-00009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45</xdr:row>
          <xdr:rowOff>144780</xdr:rowOff>
        </xdr:from>
        <xdr:to>
          <xdr:col>373</xdr:col>
          <xdr:colOff>175260</xdr:colOff>
          <xdr:row>47</xdr:row>
          <xdr:rowOff>60960</xdr:rowOff>
        </xdr:to>
        <xdr:sp macro="" textlink="">
          <xdr:nvSpPr>
            <xdr:cNvPr id="21143" name="チェック80" hidden="1">
              <a:extLst>
                <a:ext uri="{63B3BB69-23CF-44E3-9099-C40C66FF867C}">
                  <a14:compatExt spid="_x0000_s21143"/>
                </a:ext>
                <a:ext uri="{FF2B5EF4-FFF2-40B4-BE49-F238E27FC236}">
                  <a16:creationId xmlns:a16="http://schemas.microsoft.com/office/drawing/2014/main" id="{00000000-0008-0000-0300-00009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45</xdr:row>
          <xdr:rowOff>152400</xdr:rowOff>
        </xdr:from>
        <xdr:to>
          <xdr:col>380</xdr:col>
          <xdr:colOff>190500</xdr:colOff>
          <xdr:row>47</xdr:row>
          <xdr:rowOff>30480</xdr:rowOff>
        </xdr:to>
        <xdr:sp macro="" textlink="">
          <xdr:nvSpPr>
            <xdr:cNvPr id="21144" name="チェック81" hidden="1">
              <a:extLst>
                <a:ext uri="{63B3BB69-23CF-44E3-9099-C40C66FF867C}">
                  <a14:compatExt spid="_x0000_s21144"/>
                </a:ext>
                <a:ext uri="{FF2B5EF4-FFF2-40B4-BE49-F238E27FC236}">
                  <a16:creationId xmlns:a16="http://schemas.microsoft.com/office/drawing/2014/main" id="{00000000-0008-0000-0300-00009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46</xdr:row>
          <xdr:rowOff>160020</xdr:rowOff>
        </xdr:from>
        <xdr:to>
          <xdr:col>367</xdr:col>
          <xdr:colOff>213360</xdr:colOff>
          <xdr:row>48</xdr:row>
          <xdr:rowOff>30480</xdr:rowOff>
        </xdr:to>
        <xdr:sp macro="" textlink="">
          <xdr:nvSpPr>
            <xdr:cNvPr id="21145" name="チェック82" hidden="1">
              <a:extLst>
                <a:ext uri="{63B3BB69-23CF-44E3-9099-C40C66FF867C}">
                  <a14:compatExt spid="_x0000_s21145"/>
                </a:ext>
                <a:ext uri="{FF2B5EF4-FFF2-40B4-BE49-F238E27FC236}">
                  <a16:creationId xmlns:a16="http://schemas.microsoft.com/office/drawing/2014/main" id="{00000000-0008-0000-0300-00009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46</xdr:row>
          <xdr:rowOff>160020</xdr:rowOff>
        </xdr:from>
        <xdr:to>
          <xdr:col>373</xdr:col>
          <xdr:colOff>182880</xdr:colOff>
          <xdr:row>48</xdr:row>
          <xdr:rowOff>30480</xdr:rowOff>
        </xdr:to>
        <xdr:sp macro="" textlink="">
          <xdr:nvSpPr>
            <xdr:cNvPr id="21146" name="チェック83" hidden="1">
              <a:extLst>
                <a:ext uri="{63B3BB69-23CF-44E3-9099-C40C66FF867C}">
                  <a14:compatExt spid="_x0000_s21146"/>
                </a:ext>
                <a:ext uri="{FF2B5EF4-FFF2-40B4-BE49-F238E27FC236}">
                  <a16:creationId xmlns:a16="http://schemas.microsoft.com/office/drawing/2014/main" id="{00000000-0008-0000-0300-00009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46</xdr:row>
          <xdr:rowOff>152400</xdr:rowOff>
        </xdr:from>
        <xdr:to>
          <xdr:col>380</xdr:col>
          <xdr:colOff>198120</xdr:colOff>
          <xdr:row>48</xdr:row>
          <xdr:rowOff>30480</xdr:rowOff>
        </xdr:to>
        <xdr:sp macro="" textlink="">
          <xdr:nvSpPr>
            <xdr:cNvPr id="21147" name="チェック84" hidden="1">
              <a:extLst>
                <a:ext uri="{63B3BB69-23CF-44E3-9099-C40C66FF867C}">
                  <a14:compatExt spid="_x0000_s21147"/>
                </a:ext>
                <a:ext uri="{FF2B5EF4-FFF2-40B4-BE49-F238E27FC236}">
                  <a16:creationId xmlns:a16="http://schemas.microsoft.com/office/drawing/2014/main" id="{00000000-0008-0000-0300-00009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46</xdr:row>
          <xdr:rowOff>160020</xdr:rowOff>
        </xdr:from>
        <xdr:to>
          <xdr:col>387</xdr:col>
          <xdr:colOff>190500</xdr:colOff>
          <xdr:row>48</xdr:row>
          <xdr:rowOff>30480</xdr:rowOff>
        </xdr:to>
        <xdr:sp macro="" textlink="">
          <xdr:nvSpPr>
            <xdr:cNvPr id="21148" name="チェック85" hidden="1">
              <a:extLst>
                <a:ext uri="{63B3BB69-23CF-44E3-9099-C40C66FF867C}">
                  <a14:compatExt spid="_x0000_s21148"/>
                </a:ext>
                <a:ext uri="{FF2B5EF4-FFF2-40B4-BE49-F238E27FC236}">
                  <a16:creationId xmlns:a16="http://schemas.microsoft.com/office/drawing/2014/main" id="{00000000-0008-0000-0300-00009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198120</xdr:colOff>
          <xdr:row>52</xdr:row>
          <xdr:rowOff>175260</xdr:rowOff>
        </xdr:from>
        <xdr:to>
          <xdr:col>375</xdr:col>
          <xdr:colOff>190500</xdr:colOff>
          <xdr:row>54</xdr:row>
          <xdr:rowOff>38100</xdr:rowOff>
        </xdr:to>
        <xdr:sp macro="" textlink="">
          <xdr:nvSpPr>
            <xdr:cNvPr id="21149" name="Check Box 2717" hidden="1">
              <a:extLst>
                <a:ext uri="{63B3BB69-23CF-44E3-9099-C40C66FF867C}">
                  <a14:compatExt spid="_x0000_s21149"/>
                </a:ext>
                <a:ext uri="{FF2B5EF4-FFF2-40B4-BE49-F238E27FC236}">
                  <a16:creationId xmlns:a16="http://schemas.microsoft.com/office/drawing/2014/main" id="{00000000-0008-0000-0300-00009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182880</xdr:colOff>
          <xdr:row>52</xdr:row>
          <xdr:rowOff>175260</xdr:rowOff>
        </xdr:from>
        <xdr:to>
          <xdr:col>378</xdr:col>
          <xdr:colOff>182880</xdr:colOff>
          <xdr:row>54</xdr:row>
          <xdr:rowOff>38100</xdr:rowOff>
        </xdr:to>
        <xdr:sp macro="" textlink="">
          <xdr:nvSpPr>
            <xdr:cNvPr id="21150" name="Check Box 2718" hidden="1">
              <a:extLst>
                <a:ext uri="{63B3BB69-23CF-44E3-9099-C40C66FF867C}">
                  <a14:compatExt spid="_x0000_s21150"/>
                </a:ext>
                <a:ext uri="{FF2B5EF4-FFF2-40B4-BE49-F238E27FC236}">
                  <a16:creationId xmlns:a16="http://schemas.microsoft.com/office/drawing/2014/main" id="{00000000-0008-0000-0300-00009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52</xdr:row>
          <xdr:rowOff>152400</xdr:rowOff>
        </xdr:from>
        <xdr:to>
          <xdr:col>381</xdr:col>
          <xdr:colOff>198120</xdr:colOff>
          <xdr:row>54</xdr:row>
          <xdr:rowOff>30480</xdr:rowOff>
        </xdr:to>
        <xdr:sp macro="" textlink="">
          <xdr:nvSpPr>
            <xdr:cNvPr id="21151" name="Check Box 2719" hidden="1">
              <a:extLst>
                <a:ext uri="{63B3BB69-23CF-44E3-9099-C40C66FF867C}">
                  <a14:compatExt spid="_x0000_s21151"/>
                </a:ext>
                <a:ext uri="{FF2B5EF4-FFF2-40B4-BE49-F238E27FC236}">
                  <a16:creationId xmlns:a16="http://schemas.microsoft.com/office/drawing/2014/main" id="{00000000-0008-0000-0300-00009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182880</xdr:colOff>
          <xdr:row>53</xdr:row>
          <xdr:rowOff>160020</xdr:rowOff>
        </xdr:from>
        <xdr:to>
          <xdr:col>378</xdr:col>
          <xdr:colOff>175260</xdr:colOff>
          <xdr:row>55</xdr:row>
          <xdr:rowOff>30480</xdr:rowOff>
        </xdr:to>
        <xdr:sp macro="" textlink="">
          <xdr:nvSpPr>
            <xdr:cNvPr id="21152" name="Check Box 2720" hidden="1">
              <a:extLst>
                <a:ext uri="{63B3BB69-23CF-44E3-9099-C40C66FF867C}">
                  <a14:compatExt spid="_x0000_s21152"/>
                </a:ext>
                <a:ext uri="{FF2B5EF4-FFF2-40B4-BE49-F238E27FC236}">
                  <a16:creationId xmlns:a16="http://schemas.microsoft.com/office/drawing/2014/main" id="{00000000-0008-0000-0300-0000A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53</xdr:row>
          <xdr:rowOff>152400</xdr:rowOff>
        </xdr:from>
        <xdr:to>
          <xdr:col>381</xdr:col>
          <xdr:colOff>175260</xdr:colOff>
          <xdr:row>55</xdr:row>
          <xdr:rowOff>30480</xdr:rowOff>
        </xdr:to>
        <xdr:sp macro="" textlink="">
          <xdr:nvSpPr>
            <xdr:cNvPr id="21153" name="Check Box 2721" hidden="1">
              <a:extLst>
                <a:ext uri="{63B3BB69-23CF-44E3-9099-C40C66FF867C}">
                  <a14:compatExt spid="_x0000_s21153"/>
                </a:ext>
                <a:ext uri="{FF2B5EF4-FFF2-40B4-BE49-F238E27FC236}">
                  <a16:creationId xmlns:a16="http://schemas.microsoft.com/office/drawing/2014/main" id="{00000000-0008-0000-0300-0000A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54</xdr:row>
          <xdr:rowOff>160020</xdr:rowOff>
        </xdr:from>
        <xdr:to>
          <xdr:col>367</xdr:col>
          <xdr:colOff>213360</xdr:colOff>
          <xdr:row>56</xdr:row>
          <xdr:rowOff>30480</xdr:rowOff>
        </xdr:to>
        <xdr:sp macro="" textlink="">
          <xdr:nvSpPr>
            <xdr:cNvPr id="21154" name="Check Box 2722" hidden="1">
              <a:extLst>
                <a:ext uri="{63B3BB69-23CF-44E3-9099-C40C66FF867C}">
                  <a14:compatExt spid="_x0000_s21154"/>
                </a:ext>
                <a:ext uri="{FF2B5EF4-FFF2-40B4-BE49-F238E27FC236}">
                  <a16:creationId xmlns:a16="http://schemas.microsoft.com/office/drawing/2014/main" id="{00000000-0008-0000-0300-0000A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54</xdr:row>
          <xdr:rowOff>160020</xdr:rowOff>
        </xdr:from>
        <xdr:to>
          <xdr:col>375</xdr:col>
          <xdr:colOff>175260</xdr:colOff>
          <xdr:row>56</xdr:row>
          <xdr:rowOff>30480</xdr:rowOff>
        </xdr:to>
        <xdr:sp macro="" textlink="">
          <xdr:nvSpPr>
            <xdr:cNvPr id="21155" name="Check Box 2723" hidden="1">
              <a:extLst>
                <a:ext uri="{63B3BB69-23CF-44E3-9099-C40C66FF867C}">
                  <a14:compatExt spid="_x0000_s21155"/>
                </a:ext>
                <a:ext uri="{FF2B5EF4-FFF2-40B4-BE49-F238E27FC236}">
                  <a16:creationId xmlns:a16="http://schemas.microsoft.com/office/drawing/2014/main" id="{00000000-0008-0000-0300-0000A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198120</xdr:colOff>
          <xdr:row>54</xdr:row>
          <xdr:rowOff>160020</xdr:rowOff>
        </xdr:from>
        <xdr:to>
          <xdr:col>382</xdr:col>
          <xdr:colOff>190500</xdr:colOff>
          <xdr:row>56</xdr:row>
          <xdr:rowOff>30480</xdr:rowOff>
        </xdr:to>
        <xdr:sp macro="" textlink="">
          <xdr:nvSpPr>
            <xdr:cNvPr id="21156" name="Check Box 2724" hidden="1">
              <a:extLst>
                <a:ext uri="{63B3BB69-23CF-44E3-9099-C40C66FF867C}">
                  <a14:compatExt spid="_x0000_s21156"/>
                </a:ext>
                <a:ext uri="{FF2B5EF4-FFF2-40B4-BE49-F238E27FC236}">
                  <a16:creationId xmlns:a16="http://schemas.microsoft.com/office/drawing/2014/main" id="{00000000-0008-0000-0300-0000A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55</xdr:row>
          <xdr:rowOff>160020</xdr:rowOff>
        </xdr:from>
        <xdr:to>
          <xdr:col>367</xdr:col>
          <xdr:colOff>190500</xdr:colOff>
          <xdr:row>57</xdr:row>
          <xdr:rowOff>30480</xdr:rowOff>
        </xdr:to>
        <xdr:sp macro="" textlink="">
          <xdr:nvSpPr>
            <xdr:cNvPr id="21157" name="Check Box 2725" hidden="1">
              <a:extLst>
                <a:ext uri="{63B3BB69-23CF-44E3-9099-C40C66FF867C}">
                  <a14:compatExt spid="_x0000_s21157"/>
                </a:ext>
                <a:ext uri="{FF2B5EF4-FFF2-40B4-BE49-F238E27FC236}">
                  <a16:creationId xmlns:a16="http://schemas.microsoft.com/office/drawing/2014/main" id="{00000000-0008-0000-0300-0000A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198120</xdr:colOff>
          <xdr:row>55</xdr:row>
          <xdr:rowOff>175260</xdr:rowOff>
        </xdr:from>
        <xdr:to>
          <xdr:col>377</xdr:col>
          <xdr:colOff>198120</xdr:colOff>
          <xdr:row>57</xdr:row>
          <xdr:rowOff>38100</xdr:rowOff>
        </xdr:to>
        <xdr:sp macro="" textlink="">
          <xdr:nvSpPr>
            <xdr:cNvPr id="21158" name="Check Box 2726" hidden="1">
              <a:extLst>
                <a:ext uri="{63B3BB69-23CF-44E3-9099-C40C66FF867C}">
                  <a14:compatExt spid="_x0000_s21158"/>
                </a:ext>
                <a:ext uri="{FF2B5EF4-FFF2-40B4-BE49-F238E27FC236}">
                  <a16:creationId xmlns:a16="http://schemas.microsoft.com/office/drawing/2014/main" id="{00000000-0008-0000-0300-0000A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56</xdr:row>
          <xdr:rowOff>175260</xdr:rowOff>
        </xdr:from>
        <xdr:to>
          <xdr:col>367</xdr:col>
          <xdr:colOff>213360</xdr:colOff>
          <xdr:row>58</xdr:row>
          <xdr:rowOff>38100</xdr:rowOff>
        </xdr:to>
        <xdr:sp macro="" textlink="">
          <xdr:nvSpPr>
            <xdr:cNvPr id="21159" name="Check Box 2727" hidden="1">
              <a:extLst>
                <a:ext uri="{63B3BB69-23CF-44E3-9099-C40C66FF867C}">
                  <a14:compatExt spid="_x0000_s21159"/>
                </a:ext>
                <a:ext uri="{FF2B5EF4-FFF2-40B4-BE49-F238E27FC236}">
                  <a16:creationId xmlns:a16="http://schemas.microsoft.com/office/drawing/2014/main" id="{00000000-0008-0000-0300-0000A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56</xdr:row>
          <xdr:rowOff>160020</xdr:rowOff>
        </xdr:from>
        <xdr:to>
          <xdr:col>373</xdr:col>
          <xdr:colOff>198120</xdr:colOff>
          <xdr:row>58</xdr:row>
          <xdr:rowOff>30480</xdr:rowOff>
        </xdr:to>
        <xdr:sp macro="" textlink="">
          <xdr:nvSpPr>
            <xdr:cNvPr id="21160" name="Check Box 2728" hidden="1">
              <a:extLst>
                <a:ext uri="{63B3BB69-23CF-44E3-9099-C40C66FF867C}">
                  <a14:compatExt spid="_x0000_s21160"/>
                </a:ext>
                <a:ext uri="{FF2B5EF4-FFF2-40B4-BE49-F238E27FC236}">
                  <a16:creationId xmlns:a16="http://schemas.microsoft.com/office/drawing/2014/main" id="{00000000-0008-0000-0300-0000A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56</xdr:row>
          <xdr:rowOff>152400</xdr:rowOff>
        </xdr:from>
        <xdr:to>
          <xdr:col>381</xdr:col>
          <xdr:colOff>22860</xdr:colOff>
          <xdr:row>58</xdr:row>
          <xdr:rowOff>30480</xdr:rowOff>
        </xdr:to>
        <xdr:sp macro="" textlink="">
          <xdr:nvSpPr>
            <xdr:cNvPr id="21161" name="Check Box 2729" hidden="1">
              <a:extLst>
                <a:ext uri="{63B3BB69-23CF-44E3-9099-C40C66FF867C}">
                  <a14:compatExt spid="_x0000_s21161"/>
                </a:ext>
                <a:ext uri="{FF2B5EF4-FFF2-40B4-BE49-F238E27FC236}">
                  <a16:creationId xmlns:a16="http://schemas.microsoft.com/office/drawing/2014/main" id="{00000000-0008-0000-0300-0000A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57</xdr:row>
          <xdr:rowOff>160020</xdr:rowOff>
        </xdr:from>
        <xdr:to>
          <xdr:col>367</xdr:col>
          <xdr:colOff>198120</xdr:colOff>
          <xdr:row>59</xdr:row>
          <xdr:rowOff>30480</xdr:rowOff>
        </xdr:to>
        <xdr:sp macro="" textlink="">
          <xdr:nvSpPr>
            <xdr:cNvPr id="21162" name="Check Box 2730" hidden="1">
              <a:extLst>
                <a:ext uri="{63B3BB69-23CF-44E3-9099-C40C66FF867C}">
                  <a14:compatExt spid="_x0000_s21162"/>
                </a:ext>
                <a:ext uri="{FF2B5EF4-FFF2-40B4-BE49-F238E27FC236}">
                  <a16:creationId xmlns:a16="http://schemas.microsoft.com/office/drawing/2014/main" id="{00000000-0008-0000-0300-0000A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57</xdr:row>
          <xdr:rowOff>160020</xdr:rowOff>
        </xdr:from>
        <xdr:to>
          <xdr:col>373</xdr:col>
          <xdr:colOff>182880</xdr:colOff>
          <xdr:row>59</xdr:row>
          <xdr:rowOff>30480</xdr:rowOff>
        </xdr:to>
        <xdr:sp macro="" textlink="">
          <xdr:nvSpPr>
            <xdr:cNvPr id="21163" name="Check Box 2731" hidden="1">
              <a:extLst>
                <a:ext uri="{63B3BB69-23CF-44E3-9099-C40C66FF867C}">
                  <a14:compatExt spid="_x0000_s21163"/>
                </a:ext>
                <a:ext uri="{FF2B5EF4-FFF2-40B4-BE49-F238E27FC236}">
                  <a16:creationId xmlns:a16="http://schemas.microsoft.com/office/drawing/2014/main" id="{00000000-0008-0000-0300-0000A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57</xdr:row>
          <xdr:rowOff>160020</xdr:rowOff>
        </xdr:from>
        <xdr:to>
          <xdr:col>380</xdr:col>
          <xdr:colOff>182880</xdr:colOff>
          <xdr:row>59</xdr:row>
          <xdr:rowOff>30480</xdr:rowOff>
        </xdr:to>
        <xdr:sp macro="" textlink="">
          <xdr:nvSpPr>
            <xdr:cNvPr id="21164" name="Check Box 2732" hidden="1">
              <a:extLst>
                <a:ext uri="{63B3BB69-23CF-44E3-9099-C40C66FF867C}">
                  <a14:compatExt spid="_x0000_s21164"/>
                </a:ext>
                <a:ext uri="{FF2B5EF4-FFF2-40B4-BE49-F238E27FC236}">
                  <a16:creationId xmlns:a16="http://schemas.microsoft.com/office/drawing/2014/main" id="{00000000-0008-0000-0300-0000A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58</xdr:row>
          <xdr:rowOff>152400</xdr:rowOff>
        </xdr:from>
        <xdr:to>
          <xdr:col>367</xdr:col>
          <xdr:colOff>198120</xdr:colOff>
          <xdr:row>60</xdr:row>
          <xdr:rowOff>30480</xdr:rowOff>
        </xdr:to>
        <xdr:sp macro="" textlink="">
          <xdr:nvSpPr>
            <xdr:cNvPr id="21165" name="Check Box 2733" hidden="1">
              <a:extLst>
                <a:ext uri="{63B3BB69-23CF-44E3-9099-C40C66FF867C}">
                  <a14:compatExt spid="_x0000_s21165"/>
                </a:ext>
                <a:ext uri="{FF2B5EF4-FFF2-40B4-BE49-F238E27FC236}">
                  <a16:creationId xmlns:a16="http://schemas.microsoft.com/office/drawing/2014/main" id="{00000000-0008-0000-0300-0000A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58</xdr:row>
          <xdr:rowOff>144780</xdr:rowOff>
        </xdr:from>
        <xdr:to>
          <xdr:col>373</xdr:col>
          <xdr:colOff>175260</xdr:colOff>
          <xdr:row>60</xdr:row>
          <xdr:rowOff>60960</xdr:rowOff>
        </xdr:to>
        <xdr:sp macro="" textlink="">
          <xdr:nvSpPr>
            <xdr:cNvPr id="21166" name="Check Box 2734" hidden="1">
              <a:extLst>
                <a:ext uri="{63B3BB69-23CF-44E3-9099-C40C66FF867C}">
                  <a14:compatExt spid="_x0000_s21166"/>
                </a:ext>
                <a:ext uri="{FF2B5EF4-FFF2-40B4-BE49-F238E27FC236}">
                  <a16:creationId xmlns:a16="http://schemas.microsoft.com/office/drawing/2014/main" id="{00000000-0008-0000-0300-0000A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58</xdr:row>
          <xdr:rowOff>152400</xdr:rowOff>
        </xdr:from>
        <xdr:to>
          <xdr:col>380</xdr:col>
          <xdr:colOff>190500</xdr:colOff>
          <xdr:row>60</xdr:row>
          <xdr:rowOff>30480</xdr:rowOff>
        </xdr:to>
        <xdr:sp macro="" textlink="">
          <xdr:nvSpPr>
            <xdr:cNvPr id="21167" name="Check Box 2735" hidden="1">
              <a:extLst>
                <a:ext uri="{63B3BB69-23CF-44E3-9099-C40C66FF867C}">
                  <a14:compatExt spid="_x0000_s21167"/>
                </a:ext>
                <a:ext uri="{FF2B5EF4-FFF2-40B4-BE49-F238E27FC236}">
                  <a16:creationId xmlns:a16="http://schemas.microsoft.com/office/drawing/2014/main" id="{00000000-0008-0000-0300-0000A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59</xdr:row>
          <xdr:rowOff>160020</xdr:rowOff>
        </xdr:from>
        <xdr:to>
          <xdr:col>367</xdr:col>
          <xdr:colOff>213360</xdr:colOff>
          <xdr:row>61</xdr:row>
          <xdr:rowOff>30480</xdr:rowOff>
        </xdr:to>
        <xdr:sp macro="" textlink="">
          <xdr:nvSpPr>
            <xdr:cNvPr id="21168" name="Check Box 2736" hidden="1">
              <a:extLst>
                <a:ext uri="{63B3BB69-23CF-44E3-9099-C40C66FF867C}">
                  <a14:compatExt spid="_x0000_s21168"/>
                </a:ext>
                <a:ext uri="{FF2B5EF4-FFF2-40B4-BE49-F238E27FC236}">
                  <a16:creationId xmlns:a16="http://schemas.microsoft.com/office/drawing/2014/main" id="{00000000-0008-0000-0300-0000B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59</xdr:row>
          <xdr:rowOff>160020</xdr:rowOff>
        </xdr:from>
        <xdr:to>
          <xdr:col>373</xdr:col>
          <xdr:colOff>182880</xdr:colOff>
          <xdr:row>61</xdr:row>
          <xdr:rowOff>30480</xdr:rowOff>
        </xdr:to>
        <xdr:sp macro="" textlink="">
          <xdr:nvSpPr>
            <xdr:cNvPr id="21169" name="Check Box 2737" hidden="1">
              <a:extLst>
                <a:ext uri="{63B3BB69-23CF-44E3-9099-C40C66FF867C}">
                  <a14:compatExt spid="_x0000_s21169"/>
                </a:ext>
                <a:ext uri="{FF2B5EF4-FFF2-40B4-BE49-F238E27FC236}">
                  <a16:creationId xmlns:a16="http://schemas.microsoft.com/office/drawing/2014/main" id="{00000000-0008-0000-0300-0000B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59</xdr:row>
          <xdr:rowOff>152400</xdr:rowOff>
        </xdr:from>
        <xdr:to>
          <xdr:col>380</xdr:col>
          <xdr:colOff>198120</xdr:colOff>
          <xdr:row>61</xdr:row>
          <xdr:rowOff>30480</xdr:rowOff>
        </xdr:to>
        <xdr:sp macro="" textlink="">
          <xdr:nvSpPr>
            <xdr:cNvPr id="21170" name="Check Box 2738" hidden="1">
              <a:extLst>
                <a:ext uri="{63B3BB69-23CF-44E3-9099-C40C66FF867C}">
                  <a14:compatExt spid="_x0000_s21170"/>
                </a:ext>
                <a:ext uri="{FF2B5EF4-FFF2-40B4-BE49-F238E27FC236}">
                  <a16:creationId xmlns:a16="http://schemas.microsoft.com/office/drawing/2014/main" id="{00000000-0008-0000-0300-0000B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59</xdr:row>
          <xdr:rowOff>160020</xdr:rowOff>
        </xdr:from>
        <xdr:to>
          <xdr:col>387</xdr:col>
          <xdr:colOff>190500</xdr:colOff>
          <xdr:row>61</xdr:row>
          <xdr:rowOff>30480</xdr:rowOff>
        </xdr:to>
        <xdr:sp macro="" textlink="">
          <xdr:nvSpPr>
            <xdr:cNvPr id="21171" name="Check Box 2739" hidden="1">
              <a:extLst>
                <a:ext uri="{63B3BB69-23CF-44E3-9099-C40C66FF867C}">
                  <a14:compatExt spid="_x0000_s21171"/>
                </a:ext>
                <a:ext uri="{FF2B5EF4-FFF2-40B4-BE49-F238E27FC236}">
                  <a16:creationId xmlns:a16="http://schemas.microsoft.com/office/drawing/2014/main" id="{00000000-0008-0000-0300-0000B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198120</xdr:colOff>
          <xdr:row>65</xdr:row>
          <xdr:rowOff>175260</xdr:rowOff>
        </xdr:from>
        <xdr:to>
          <xdr:col>375</xdr:col>
          <xdr:colOff>190500</xdr:colOff>
          <xdr:row>67</xdr:row>
          <xdr:rowOff>38100</xdr:rowOff>
        </xdr:to>
        <xdr:sp macro="" textlink="">
          <xdr:nvSpPr>
            <xdr:cNvPr id="21172" name="Check Box 2740" hidden="1">
              <a:extLst>
                <a:ext uri="{63B3BB69-23CF-44E3-9099-C40C66FF867C}">
                  <a14:compatExt spid="_x0000_s21172"/>
                </a:ext>
                <a:ext uri="{FF2B5EF4-FFF2-40B4-BE49-F238E27FC236}">
                  <a16:creationId xmlns:a16="http://schemas.microsoft.com/office/drawing/2014/main" id="{00000000-0008-0000-0300-0000B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190500</xdr:colOff>
          <xdr:row>65</xdr:row>
          <xdr:rowOff>175260</xdr:rowOff>
        </xdr:from>
        <xdr:to>
          <xdr:col>378</xdr:col>
          <xdr:colOff>190500</xdr:colOff>
          <xdr:row>67</xdr:row>
          <xdr:rowOff>38100</xdr:rowOff>
        </xdr:to>
        <xdr:sp macro="" textlink="">
          <xdr:nvSpPr>
            <xdr:cNvPr id="21173" name="Check Box 2741" hidden="1">
              <a:extLst>
                <a:ext uri="{63B3BB69-23CF-44E3-9099-C40C66FF867C}">
                  <a14:compatExt spid="_x0000_s21173"/>
                </a:ext>
                <a:ext uri="{FF2B5EF4-FFF2-40B4-BE49-F238E27FC236}">
                  <a16:creationId xmlns:a16="http://schemas.microsoft.com/office/drawing/2014/main" id="{00000000-0008-0000-0300-0000B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65</xdr:row>
          <xdr:rowOff>152400</xdr:rowOff>
        </xdr:from>
        <xdr:to>
          <xdr:col>381</xdr:col>
          <xdr:colOff>198120</xdr:colOff>
          <xdr:row>67</xdr:row>
          <xdr:rowOff>30480</xdr:rowOff>
        </xdr:to>
        <xdr:sp macro="" textlink="">
          <xdr:nvSpPr>
            <xdr:cNvPr id="21174" name="Check Box 2742" hidden="1">
              <a:extLst>
                <a:ext uri="{63B3BB69-23CF-44E3-9099-C40C66FF867C}">
                  <a14:compatExt spid="_x0000_s21174"/>
                </a:ext>
                <a:ext uri="{FF2B5EF4-FFF2-40B4-BE49-F238E27FC236}">
                  <a16:creationId xmlns:a16="http://schemas.microsoft.com/office/drawing/2014/main" id="{00000000-0008-0000-0300-0000B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182880</xdr:colOff>
          <xdr:row>66</xdr:row>
          <xdr:rowOff>160020</xdr:rowOff>
        </xdr:from>
        <xdr:to>
          <xdr:col>378</xdr:col>
          <xdr:colOff>175260</xdr:colOff>
          <xdr:row>68</xdr:row>
          <xdr:rowOff>30480</xdr:rowOff>
        </xdr:to>
        <xdr:sp macro="" textlink="">
          <xdr:nvSpPr>
            <xdr:cNvPr id="21175" name="Check Box 2743" hidden="1">
              <a:extLst>
                <a:ext uri="{63B3BB69-23CF-44E3-9099-C40C66FF867C}">
                  <a14:compatExt spid="_x0000_s21175"/>
                </a:ext>
                <a:ext uri="{FF2B5EF4-FFF2-40B4-BE49-F238E27FC236}">
                  <a16:creationId xmlns:a16="http://schemas.microsoft.com/office/drawing/2014/main" id="{00000000-0008-0000-0300-0000B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66</xdr:row>
          <xdr:rowOff>152400</xdr:rowOff>
        </xdr:from>
        <xdr:to>
          <xdr:col>381</xdr:col>
          <xdr:colOff>175260</xdr:colOff>
          <xdr:row>68</xdr:row>
          <xdr:rowOff>30480</xdr:rowOff>
        </xdr:to>
        <xdr:sp macro="" textlink="">
          <xdr:nvSpPr>
            <xdr:cNvPr id="21176" name="Check Box 2744" hidden="1">
              <a:extLst>
                <a:ext uri="{63B3BB69-23CF-44E3-9099-C40C66FF867C}">
                  <a14:compatExt spid="_x0000_s21176"/>
                </a:ext>
                <a:ext uri="{FF2B5EF4-FFF2-40B4-BE49-F238E27FC236}">
                  <a16:creationId xmlns:a16="http://schemas.microsoft.com/office/drawing/2014/main" id="{00000000-0008-0000-0300-0000B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67</xdr:row>
          <xdr:rowOff>160020</xdr:rowOff>
        </xdr:from>
        <xdr:to>
          <xdr:col>367</xdr:col>
          <xdr:colOff>213360</xdr:colOff>
          <xdr:row>69</xdr:row>
          <xdr:rowOff>30480</xdr:rowOff>
        </xdr:to>
        <xdr:sp macro="" textlink="">
          <xdr:nvSpPr>
            <xdr:cNvPr id="21177" name="Check Box 2745" hidden="1">
              <a:extLst>
                <a:ext uri="{63B3BB69-23CF-44E3-9099-C40C66FF867C}">
                  <a14:compatExt spid="_x0000_s21177"/>
                </a:ext>
                <a:ext uri="{FF2B5EF4-FFF2-40B4-BE49-F238E27FC236}">
                  <a16:creationId xmlns:a16="http://schemas.microsoft.com/office/drawing/2014/main" id="{00000000-0008-0000-0300-0000B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67</xdr:row>
          <xdr:rowOff>160020</xdr:rowOff>
        </xdr:from>
        <xdr:to>
          <xdr:col>375</xdr:col>
          <xdr:colOff>175260</xdr:colOff>
          <xdr:row>69</xdr:row>
          <xdr:rowOff>30480</xdr:rowOff>
        </xdr:to>
        <xdr:sp macro="" textlink="">
          <xdr:nvSpPr>
            <xdr:cNvPr id="21178" name="Check Box 2746" hidden="1">
              <a:extLst>
                <a:ext uri="{63B3BB69-23CF-44E3-9099-C40C66FF867C}">
                  <a14:compatExt spid="_x0000_s21178"/>
                </a:ext>
                <a:ext uri="{FF2B5EF4-FFF2-40B4-BE49-F238E27FC236}">
                  <a16:creationId xmlns:a16="http://schemas.microsoft.com/office/drawing/2014/main" id="{00000000-0008-0000-0300-0000B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198120</xdr:colOff>
          <xdr:row>67</xdr:row>
          <xdr:rowOff>160020</xdr:rowOff>
        </xdr:from>
        <xdr:to>
          <xdr:col>382</xdr:col>
          <xdr:colOff>190500</xdr:colOff>
          <xdr:row>69</xdr:row>
          <xdr:rowOff>30480</xdr:rowOff>
        </xdr:to>
        <xdr:sp macro="" textlink="">
          <xdr:nvSpPr>
            <xdr:cNvPr id="21179" name="Check Box 2747" hidden="1">
              <a:extLst>
                <a:ext uri="{63B3BB69-23CF-44E3-9099-C40C66FF867C}">
                  <a14:compatExt spid="_x0000_s21179"/>
                </a:ext>
                <a:ext uri="{FF2B5EF4-FFF2-40B4-BE49-F238E27FC236}">
                  <a16:creationId xmlns:a16="http://schemas.microsoft.com/office/drawing/2014/main" id="{00000000-0008-0000-0300-0000B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68</xdr:row>
          <xdr:rowOff>160020</xdr:rowOff>
        </xdr:from>
        <xdr:to>
          <xdr:col>367</xdr:col>
          <xdr:colOff>190500</xdr:colOff>
          <xdr:row>70</xdr:row>
          <xdr:rowOff>30480</xdr:rowOff>
        </xdr:to>
        <xdr:sp macro="" textlink="">
          <xdr:nvSpPr>
            <xdr:cNvPr id="21180" name="Check Box 2748" hidden="1">
              <a:extLst>
                <a:ext uri="{63B3BB69-23CF-44E3-9099-C40C66FF867C}">
                  <a14:compatExt spid="_x0000_s21180"/>
                </a:ext>
                <a:ext uri="{FF2B5EF4-FFF2-40B4-BE49-F238E27FC236}">
                  <a16:creationId xmlns:a16="http://schemas.microsoft.com/office/drawing/2014/main" id="{00000000-0008-0000-0300-0000B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198120</xdr:colOff>
          <xdr:row>68</xdr:row>
          <xdr:rowOff>175260</xdr:rowOff>
        </xdr:from>
        <xdr:to>
          <xdr:col>377</xdr:col>
          <xdr:colOff>198120</xdr:colOff>
          <xdr:row>70</xdr:row>
          <xdr:rowOff>38100</xdr:rowOff>
        </xdr:to>
        <xdr:sp macro="" textlink="">
          <xdr:nvSpPr>
            <xdr:cNvPr id="21181" name="Check Box 2749" hidden="1">
              <a:extLst>
                <a:ext uri="{63B3BB69-23CF-44E3-9099-C40C66FF867C}">
                  <a14:compatExt spid="_x0000_s21181"/>
                </a:ext>
                <a:ext uri="{FF2B5EF4-FFF2-40B4-BE49-F238E27FC236}">
                  <a16:creationId xmlns:a16="http://schemas.microsoft.com/office/drawing/2014/main" id="{00000000-0008-0000-0300-0000B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69</xdr:row>
          <xdr:rowOff>175260</xdr:rowOff>
        </xdr:from>
        <xdr:to>
          <xdr:col>367</xdr:col>
          <xdr:colOff>213360</xdr:colOff>
          <xdr:row>71</xdr:row>
          <xdr:rowOff>38100</xdr:rowOff>
        </xdr:to>
        <xdr:sp macro="" textlink="">
          <xdr:nvSpPr>
            <xdr:cNvPr id="21182" name="Check Box 2750" hidden="1">
              <a:extLst>
                <a:ext uri="{63B3BB69-23CF-44E3-9099-C40C66FF867C}">
                  <a14:compatExt spid="_x0000_s21182"/>
                </a:ext>
                <a:ext uri="{FF2B5EF4-FFF2-40B4-BE49-F238E27FC236}">
                  <a16:creationId xmlns:a16="http://schemas.microsoft.com/office/drawing/2014/main" id="{00000000-0008-0000-0300-0000B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69</xdr:row>
          <xdr:rowOff>160020</xdr:rowOff>
        </xdr:from>
        <xdr:to>
          <xdr:col>373</xdr:col>
          <xdr:colOff>198120</xdr:colOff>
          <xdr:row>71</xdr:row>
          <xdr:rowOff>30480</xdr:rowOff>
        </xdr:to>
        <xdr:sp macro="" textlink="">
          <xdr:nvSpPr>
            <xdr:cNvPr id="21183" name="Check Box 2751" hidden="1">
              <a:extLst>
                <a:ext uri="{63B3BB69-23CF-44E3-9099-C40C66FF867C}">
                  <a14:compatExt spid="_x0000_s21183"/>
                </a:ext>
                <a:ext uri="{FF2B5EF4-FFF2-40B4-BE49-F238E27FC236}">
                  <a16:creationId xmlns:a16="http://schemas.microsoft.com/office/drawing/2014/main" id="{00000000-0008-0000-0300-0000B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69</xdr:row>
          <xdr:rowOff>152400</xdr:rowOff>
        </xdr:from>
        <xdr:to>
          <xdr:col>381</xdr:col>
          <xdr:colOff>22860</xdr:colOff>
          <xdr:row>71</xdr:row>
          <xdr:rowOff>30480</xdr:rowOff>
        </xdr:to>
        <xdr:sp macro="" textlink="">
          <xdr:nvSpPr>
            <xdr:cNvPr id="21184" name="Check Box 2752" hidden="1">
              <a:extLst>
                <a:ext uri="{63B3BB69-23CF-44E3-9099-C40C66FF867C}">
                  <a14:compatExt spid="_x0000_s21184"/>
                </a:ext>
                <a:ext uri="{FF2B5EF4-FFF2-40B4-BE49-F238E27FC236}">
                  <a16:creationId xmlns:a16="http://schemas.microsoft.com/office/drawing/2014/main" id="{00000000-0008-0000-0300-0000C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70</xdr:row>
          <xdr:rowOff>160020</xdr:rowOff>
        </xdr:from>
        <xdr:to>
          <xdr:col>367</xdr:col>
          <xdr:colOff>198120</xdr:colOff>
          <xdr:row>72</xdr:row>
          <xdr:rowOff>30480</xdr:rowOff>
        </xdr:to>
        <xdr:sp macro="" textlink="">
          <xdr:nvSpPr>
            <xdr:cNvPr id="21185" name="Check Box 2753" hidden="1">
              <a:extLst>
                <a:ext uri="{63B3BB69-23CF-44E3-9099-C40C66FF867C}">
                  <a14:compatExt spid="_x0000_s21185"/>
                </a:ext>
                <a:ext uri="{FF2B5EF4-FFF2-40B4-BE49-F238E27FC236}">
                  <a16:creationId xmlns:a16="http://schemas.microsoft.com/office/drawing/2014/main" id="{00000000-0008-0000-0300-0000C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70</xdr:row>
          <xdr:rowOff>160020</xdr:rowOff>
        </xdr:from>
        <xdr:to>
          <xdr:col>373</xdr:col>
          <xdr:colOff>182880</xdr:colOff>
          <xdr:row>72</xdr:row>
          <xdr:rowOff>30480</xdr:rowOff>
        </xdr:to>
        <xdr:sp macro="" textlink="">
          <xdr:nvSpPr>
            <xdr:cNvPr id="21186" name="Check Box 2754" hidden="1">
              <a:extLst>
                <a:ext uri="{63B3BB69-23CF-44E3-9099-C40C66FF867C}">
                  <a14:compatExt spid="_x0000_s21186"/>
                </a:ext>
                <a:ext uri="{FF2B5EF4-FFF2-40B4-BE49-F238E27FC236}">
                  <a16:creationId xmlns:a16="http://schemas.microsoft.com/office/drawing/2014/main" id="{00000000-0008-0000-0300-0000C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70</xdr:row>
          <xdr:rowOff>160020</xdr:rowOff>
        </xdr:from>
        <xdr:to>
          <xdr:col>380</xdr:col>
          <xdr:colOff>182880</xdr:colOff>
          <xdr:row>72</xdr:row>
          <xdr:rowOff>30480</xdr:rowOff>
        </xdr:to>
        <xdr:sp macro="" textlink="">
          <xdr:nvSpPr>
            <xdr:cNvPr id="21187" name="Check Box 2755" hidden="1">
              <a:extLst>
                <a:ext uri="{63B3BB69-23CF-44E3-9099-C40C66FF867C}">
                  <a14:compatExt spid="_x0000_s21187"/>
                </a:ext>
                <a:ext uri="{FF2B5EF4-FFF2-40B4-BE49-F238E27FC236}">
                  <a16:creationId xmlns:a16="http://schemas.microsoft.com/office/drawing/2014/main" id="{00000000-0008-0000-0300-0000C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71</xdr:row>
          <xdr:rowOff>152400</xdr:rowOff>
        </xdr:from>
        <xdr:to>
          <xdr:col>367</xdr:col>
          <xdr:colOff>198120</xdr:colOff>
          <xdr:row>73</xdr:row>
          <xdr:rowOff>30480</xdr:rowOff>
        </xdr:to>
        <xdr:sp macro="" textlink="">
          <xdr:nvSpPr>
            <xdr:cNvPr id="21188" name="Check Box 2756" hidden="1">
              <a:extLst>
                <a:ext uri="{63B3BB69-23CF-44E3-9099-C40C66FF867C}">
                  <a14:compatExt spid="_x0000_s21188"/>
                </a:ext>
                <a:ext uri="{FF2B5EF4-FFF2-40B4-BE49-F238E27FC236}">
                  <a16:creationId xmlns:a16="http://schemas.microsoft.com/office/drawing/2014/main" id="{00000000-0008-0000-0300-0000C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71</xdr:row>
          <xdr:rowOff>144780</xdr:rowOff>
        </xdr:from>
        <xdr:to>
          <xdr:col>373</xdr:col>
          <xdr:colOff>175260</xdr:colOff>
          <xdr:row>73</xdr:row>
          <xdr:rowOff>60960</xdr:rowOff>
        </xdr:to>
        <xdr:sp macro="" textlink="">
          <xdr:nvSpPr>
            <xdr:cNvPr id="21189" name="Check Box 2757" hidden="1">
              <a:extLst>
                <a:ext uri="{63B3BB69-23CF-44E3-9099-C40C66FF867C}">
                  <a14:compatExt spid="_x0000_s21189"/>
                </a:ext>
                <a:ext uri="{FF2B5EF4-FFF2-40B4-BE49-F238E27FC236}">
                  <a16:creationId xmlns:a16="http://schemas.microsoft.com/office/drawing/2014/main" id="{00000000-0008-0000-0300-0000C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71</xdr:row>
          <xdr:rowOff>152400</xdr:rowOff>
        </xdr:from>
        <xdr:to>
          <xdr:col>380</xdr:col>
          <xdr:colOff>190500</xdr:colOff>
          <xdr:row>73</xdr:row>
          <xdr:rowOff>30480</xdr:rowOff>
        </xdr:to>
        <xdr:sp macro="" textlink="">
          <xdr:nvSpPr>
            <xdr:cNvPr id="21190" name="Check Box 2758" hidden="1">
              <a:extLst>
                <a:ext uri="{63B3BB69-23CF-44E3-9099-C40C66FF867C}">
                  <a14:compatExt spid="_x0000_s21190"/>
                </a:ext>
                <a:ext uri="{FF2B5EF4-FFF2-40B4-BE49-F238E27FC236}">
                  <a16:creationId xmlns:a16="http://schemas.microsoft.com/office/drawing/2014/main" id="{00000000-0008-0000-0300-0000C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213360</xdr:colOff>
          <xdr:row>72</xdr:row>
          <xdr:rowOff>160020</xdr:rowOff>
        </xdr:from>
        <xdr:to>
          <xdr:col>367</xdr:col>
          <xdr:colOff>213360</xdr:colOff>
          <xdr:row>74</xdr:row>
          <xdr:rowOff>30480</xdr:rowOff>
        </xdr:to>
        <xdr:sp macro="" textlink="">
          <xdr:nvSpPr>
            <xdr:cNvPr id="21191" name="Check Box 2759" hidden="1">
              <a:extLst>
                <a:ext uri="{63B3BB69-23CF-44E3-9099-C40C66FF867C}">
                  <a14:compatExt spid="_x0000_s21191"/>
                </a:ext>
                <a:ext uri="{FF2B5EF4-FFF2-40B4-BE49-F238E27FC236}">
                  <a16:creationId xmlns:a16="http://schemas.microsoft.com/office/drawing/2014/main" id="{00000000-0008-0000-0300-0000C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198120</xdr:colOff>
          <xdr:row>72</xdr:row>
          <xdr:rowOff>160020</xdr:rowOff>
        </xdr:from>
        <xdr:to>
          <xdr:col>373</xdr:col>
          <xdr:colOff>182880</xdr:colOff>
          <xdr:row>74</xdr:row>
          <xdr:rowOff>30480</xdr:rowOff>
        </xdr:to>
        <xdr:sp macro="" textlink="">
          <xdr:nvSpPr>
            <xdr:cNvPr id="21192" name="Check Box 2760" hidden="1">
              <a:extLst>
                <a:ext uri="{63B3BB69-23CF-44E3-9099-C40C66FF867C}">
                  <a14:compatExt spid="_x0000_s21192"/>
                </a:ext>
                <a:ext uri="{FF2B5EF4-FFF2-40B4-BE49-F238E27FC236}">
                  <a16:creationId xmlns:a16="http://schemas.microsoft.com/office/drawing/2014/main" id="{00000000-0008-0000-0300-0000C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198120</xdr:colOff>
          <xdr:row>72</xdr:row>
          <xdr:rowOff>152400</xdr:rowOff>
        </xdr:from>
        <xdr:to>
          <xdr:col>380</xdr:col>
          <xdr:colOff>198120</xdr:colOff>
          <xdr:row>74</xdr:row>
          <xdr:rowOff>30480</xdr:rowOff>
        </xdr:to>
        <xdr:sp macro="" textlink="">
          <xdr:nvSpPr>
            <xdr:cNvPr id="21193" name="Check Box 2761" hidden="1">
              <a:extLst>
                <a:ext uri="{63B3BB69-23CF-44E3-9099-C40C66FF867C}">
                  <a14:compatExt spid="_x0000_s21193"/>
                </a:ext>
                <a:ext uri="{FF2B5EF4-FFF2-40B4-BE49-F238E27FC236}">
                  <a16:creationId xmlns:a16="http://schemas.microsoft.com/office/drawing/2014/main" id="{00000000-0008-0000-0300-0000C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72</xdr:row>
          <xdr:rowOff>160020</xdr:rowOff>
        </xdr:from>
        <xdr:to>
          <xdr:col>387</xdr:col>
          <xdr:colOff>190500</xdr:colOff>
          <xdr:row>74</xdr:row>
          <xdr:rowOff>30480</xdr:rowOff>
        </xdr:to>
        <xdr:sp macro="" textlink="">
          <xdr:nvSpPr>
            <xdr:cNvPr id="21194" name="Check Box 2762" hidden="1">
              <a:extLst>
                <a:ext uri="{63B3BB69-23CF-44E3-9099-C40C66FF867C}">
                  <a14:compatExt spid="_x0000_s21194"/>
                </a:ext>
                <a:ext uri="{FF2B5EF4-FFF2-40B4-BE49-F238E27FC236}">
                  <a16:creationId xmlns:a16="http://schemas.microsoft.com/office/drawing/2014/main" id="{00000000-0008-0000-0300-0000C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56</xdr:row>
          <xdr:rowOff>175260</xdr:rowOff>
        </xdr:from>
        <xdr:to>
          <xdr:col>10</xdr:col>
          <xdr:colOff>22860</xdr:colOff>
          <xdr:row>58</xdr:row>
          <xdr:rowOff>38100</xdr:rowOff>
        </xdr:to>
        <xdr:sp macro="" textlink="">
          <xdr:nvSpPr>
            <xdr:cNvPr id="21223" name="チェック73" hidden="1">
              <a:extLst>
                <a:ext uri="{63B3BB69-23CF-44E3-9099-C40C66FF867C}">
                  <a14:compatExt spid="_x0000_s21223"/>
                </a:ext>
                <a:ext uri="{FF2B5EF4-FFF2-40B4-BE49-F238E27FC236}">
                  <a16:creationId xmlns:a16="http://schemas.microsoft.com/office/drawing/2014/main" id="{00000000-0008-0000-0300-0000E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56</xdr:row>
          <xdr:rowOff>160020</xdr:rowOff>
        </xdr:from>
        <xdr:to>
          <xdr:col>16</xdr:col>
          <xdr:colOff>38100</xdr:colOff>
          <xdr:row>58</xdr:row>
          <xdr:rowOff>30480</xdr:rowOff>
        </xdr:to>
        <xdr:sp macro="" textlink="">
          <xdr:nvSpPr>
            <xdr:cNvPr id="21224" name="チェック74" hidden="1">
              <a:extLst>
                <a:ext uri="{63B3BB69-23CF-44E3-9099-C40C66FF867C}">
                  <a14:compatExt spid="_x0000_s21224"/>
                </a:ext>
                <a:ext uri="{FF2B5EF4-FFF2-40B4-BE49-F238E27FC236}">
                  <a16:creationId xmlns:a16="http://schemas.microsoft.com/office/drawing/2014/main" id="{00000000-0008-0000-0300-0000E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56</xdr:row>
          <xdr:rowOff>152400</xdr:rowOff>
        </xdr:from>
        <xdr:to>
          <xdr:col>23</xdr:col>
          <xdr:colOff>83820</xdr:colOff>
          <xdr:row>58</xdr:row>
          <xdr:rowOff>30480</xdr:rowOff>
        </xdr:to>
        <xdr:sp macro="" textlink="">
          <xdr:nvSpPr>
            <xdr:cNvPr id="21225" name="チェック75" hidden="1">
              <a:extLst>
                <a:ext uri="{63B3BB69-23CF-44E3-9099-C40C66FF867C}">
                  <a14:compatExt spid="_x0000_s21225"/>
                </a:ext>
                <a:ext uri="{FF2B5EF4-FFF2-40B4-BE49-F238E27FC236}">
                  <a16:creationId xmlns:a16="http://schemas.microsoft.com/office/drawing/2014/main" id="{00000000-0008-0000-0300-0000E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12</xdr:row>
          <xdr:rowOff>160020</xdr:rowOff>
        </xdr:from>
        <xdr:to>
          <xdr:col>53</xdr:col>
          <xdr:colOff>22860</xdr:colOff>
          <xdr:row>14</xdr:row>
          <xdr:rowOff>30480</xdr:rowOff>
        </xdr:to>
        <xdr:sp macro="" textlink="">
          <xdr:nvSpPr>
            <xdr:cNvPr id="21352" name="チェック21" hidden="1">
              <a:extLst>
                <a:ext uri="{63B3BB69-23CF-44E3-9099-C40C66FF867C}">
                  <a14:compatExt spid="_x0000_s21352"/>
                </a:ext>
                <a:ext uri="{FF2B5EF4-FFF2-40B4-BE49-F238E27FC236}">
                  <a16:creationId xmlns:a16="http://schemas.microsoft.com/office/drawing/2014/main" id="{00000000-0008-0000-0300-000068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14</xdr:row>
          <xdr:rowOff>30480</xdr:rowOff>
        </xdr:from>
        <xdr:to>
          <xdr:col>52</xdr:col>
          <xdr:colOff>213360</xdr:colOff>
          <xdr:row>14</xdr:row>
          <xdr:rowOff>274320</xdr:rowOff>
        </xdr:to>
        <xdr:sp macro="" textlink="">
          <xdr:nvSpPr>
            <xdr:cNvPr id="21353" name="チェック22" hidden="1">
              <a:extLst>
                <a:ext uri="{63B3BB69-23CF-44E3-9099-C40C66FF867C}">
                  <a14:compatExt spid="_x0000_s21353"/>
                </a:ext>
                <a:ext uri="{FF2B5EF4-FFF2-40B4-BE49-F238E27FC236}">
                  <a16:creationId xmlns:a16="http://schemas.microsoft.com/office/drawing/2014/main" id="{00000000-0008-0000-0300-000069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14</xdr:row>
          <xdr:rowOff>365760</xdr:rowOff>
        </xdr:from>
        <xdr:to>
          <xdr:col>53</xdr:col>
          <xdr:colOff>22860</xdr:colOff>
          <xdr:row>16</xdr:row>
          <xdr:rowOff>30480</xdr:rowOff>
        </xdr:to>
        <xdr:sp macro="" textlink="">
          <xdr:nvSpPr>
            <xdr:cNvPr id="21354" name="チェック23" hidden="1">
              <a:extLst>
                <a:ext uri="{63B3BB69-23CF-44E3-9099-C40C66FF867C}">
                  <a14:compatExt spid="_x0000_s21354"/>
                </a:ext>
                <a:ext uri="{FF2B5EF4-FFF2-40B4-BE49-F238E27FC236}">
                  <a16:creationId xmlns:a16="http://schemas.microsoft.com/office/drawing/2014/main" id="{00000000-0008-0000-0300-00006A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15</xdr:row>
          <xdr:rowOff>160020</xdr:rowOff>
        </xdr:from>
        <xdr:to>
          <xdr:col>53</xdr:col>
          <xdr:colOff>22860</xdr:colOff>
          <xdr:row>17</xdr:row>
          <xdr:rowOff>30480</xdr:rowOff>
        </xdr:to>
        <xdr:sp macro="" textlink="">
          <xdr:nvSpPr>
            <xdr:cNvPr id="21355" name="チェック24" hidden="1">
              <a:extLst>
                <a:ext uri="{63B3BB69-23CF-44E3-9099-C40C66FF867C}">
                  <a14:compatExt spid="_x0000_s21355"/>
                </a:ext>
                <a:ext uri="{FF2B5EF4-FFF2-40B4-BE49-F238E27FC236}">
                  <a16:creationId xmlns:a16="http://schemas.microsoft.com/office/drawing/2014/main" id="{00000000-0008-0000-0300-00006B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16</xdr:row>
          <xdr:rowOff>175260</xdr:rowOff>
        </xdr:from>
        <xdr:to>
          <xdr:col>53</xdr:col>
          <xdr:colOff>7620</xdr:colOff>
          <xdr:row>18</xdr:row>
          <xdr:rowOff>38100</xdr:rowOff>
        </xdr:to>
        <xdr:sp macro="" textlink="">
          <xdr:nvSpPr>
            <xdr:cNvPr id="21356" name="チェック25" hidden="1">
              <a:extLst>
                <a:ext uri="{63B3BB69-23CF-44E3-9099-C40C66FF867C}">
                  <a14:compatExt spid="_x0000_s21356"/>
                </a:ext>
                <a:ext uri="{FF2B5EF4-FFF2-40B4-BE49-F238E27FC236}">
                  <a16:creationId xmlns:a16="http://schemas.microsoft.com/office/drawing/2014/main" id="{00000000-0008-0000-0300-00006C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17</xdr:row>
          <xdr:rowOff>175260</xdr:rowOff>
        </xdr:from>
        <xdr:to>
          <xdr:col>52</xdr:col>
          <xdr:colOff>190500</xdr:colOff>
          <xdr:row>19</xdr:row>
          <xdr:rowOff>38100</xdr:rowOff>
        </xdr:to>
        <xdr:sp macro="" textlink="">
          <xdr:nvSpPr>
            <xdr:cNvPr id="21357" name="チェック26" hidden="1">
              <a:extLst>
                <a:ext uri="{63B3BB69-23CF-44E3-9099-C40C66FF867C}">
                  <a14:compatExt spid="_x0000_s21357"/>
                </a:ext>
                <a:ext uri="{FF2B5EF4-FFF2-40B4-BE49-F238E27FC236}">
                  <a16:creationId xmlns:a16="http://schemas.microsoft.com/office/drawing/2014/main" id="{00000000-0008-0000-0300-00006D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18</xdr:row>
          <xdr:rowOff>175260</xdr:rowOff>
        </xdr:from>
        <xdr:to>
          <xdr:col>53</xdr:col>
          <xdr:colOff>30480</xdr:colOff>
          <xdr:row>20</xdr:row>
          <xdr:rowOff>38100</xdr:rowOff>
        </xdr:to>
        <xdr:sp macro="" textlink="">
          <xdr:nvSpPr>
            <xdr:cNvPr id="21358" name="チェック27" hidden="1">
              <a:extLst>
                <a:ext uri="{63B3BB69-23CF-44E3-9099-C40C66FF867C}">
                  <a14:compatExt spid="_x0000_s21358"/>
                </a:ext>
                <a:ext uri="{FF2B5EF4-FFF2-40B4-BE49-F238E27FC236}">
                  <a16:creationId xmlns:a16="http://schemas.microsoft.com/office/drawing/2014/main" id="{00000000-0008-0000-0300-00006E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19</xdr:row>
          <xdr:rowOff>175260</xdr:rowOff>
        </xdr:from>
        <xdr:to>
          <xdr:col>53</xdr:col>
          <xdr:colOff>0</xdr:colOff>
          <xdr:row>21</xdr:row>
          <xdr:rowOff>38100</xdr:rowOff>
        </xdr:to>
        <xdr:sp macro="" textlink="">
          <xdr:nvSpPr>
            <xdr:cNvPr id="21359" name="チェック28" hidden="1">
              <a:extLst>
                <a:ext uri="{63B3BB69-23CF-44E3-9099-C40C66FF867C}">
                  <a14:compatExt spid="_x0000_s21359"/>
                </a:ext>
                <a:ext uri="{FF2B5EF4-FFF2-40B4-BE49-F238E27FC236}">
                  <a16:creationId xmlns:a16="http://schemas.microsoft.com/office/drawing/2014/main" id="{00000000-0008-0000-0300-00006F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20</xdr:row>
          <xdr:rowOff>175260</xdr:rowOff>
        </xdr:from>
        <xdr:to>
          <xdr:col>53</xdr:col>
          <xdr:colOff>22860</xdr:colOff>
          <xdr:row>22</xdr:row>
          <xdr:rowOff>38100</xdr:rowOff>
        </xdr:to>
        <xdr:sp macro="" textlink="">
          <xdr:nvSpPr>
            <xdr:cNvPr id="21360" name="チェック29" hidden="1">
              <a:extLst>
                <a:ext uri="{63B3BB69-23CF-44E3-9099-C40C66FF867C}">
                  <a14:compatExt spid="_x0000_s21360"/>
                </a:ext>
                <a:ext uri="{FF2B5EF4-FFF2-40B4-BE49-F238E27FC236}">
                  <a16:creationId xmlns:a16="http://schemas.microsoft.com/office/drawing/2014/main" id="{00000000-0008-0000-0300-000070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21</xdr:row>
          <xdr:rowOff>160020</xdr:rowOff>
        </xdr:from>
        <xdr:to>
          <xdr:col>53</xdr:col>
          <xdr:colOff>22860</xdr:colOff>
          <xdr:row>23</xdr:row>
          <xdr:rowOff>30480</xdr:rowOff>
        </xdr:to>
        <xdr:sp macro="" textlink="">
          <xdr:nvSpPr>
            <xdr:cNvPr id="21361" name="チェック30" hidden="1">
              <a:extLst>
                <a:ext uri="{63B3BB69-23CF-44E3-9099-C40C66FF867C}">
                  <a14:compatExt spid="_x0000_s21361"/>
                </a:ext>
                <a:ext uri="{FF2B5EF4-FFF2-40B4-BE49-F238E27FC236}">
                  <a16:creationId xmlns:a16="http://schemas.microsoft.com/office/drawing/2014/main" id="{00000000-0008-0000-0300-000071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22</xdr:row>
          <xdr:rowOff>160020</xdr:rowOff>
        </xdr:from>
        <xdr:to>
          <xdr:col>53</xdr:col>
          <xdr:colOff>22860</xdr:colOff>
          <xdr:row>24</xdr:row>
          <xdr:rowOff>30480</xdr:rowOff>
        </xdr:to>
        <xdr:sp macro="" textlink="">
          <xdr:nvSpPr>
            <xdr:cNvPr id="21362" name="チェック31" hidden="1">
              <a:extLst>
                <a:ext uri="{63B3BB69-23CF-44E3-9099-C40C66FF867C}">
                  <a14:compatExt spid="_x0000_s21362"/>
                </a:ext>
                <a:ext uri="{FF2B5EF4-FFF2-40B4-BE49-F238E27FC236}">
                  <a16:creationId xmlns:a16="http://schemas.microsoft.com/office/drawing/2014/main" id="{00000000-0008-0000-0300-000072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23</xdr:row>
          <xdr:rowOff>160020</xdr:rowOff>
        </xdr:from>
        <xdr:to>
          <xdr:col>53</xdr:col>
          <xdr:colOff>22860</xdr:colOff>
          <xdr:row>25</xdr:row>
          <xdr:rowOff>30480</xdr:rowOff>
        </xdr:to>
        <xdr:sp macro="" textlink="">
          <xdr:nvSpPr>
            <xdr:cNvPr id="21363" name="チェック32" hidden="1">
              <a:extLst>
                <a:ext uri="{63B3BB69-23CF-44E3-9099-C40C66FF867C}">
                  <a14:compatExt spid="_x0000_s21363"/>
                </a:ext>
                <a:ext uri="{FF2B5EF4-FFF2-40B4-BE49-F238E27FC236}">
                  <a16:creationId xmlns:a16="http://schemas.microsoft.com/office/drawing/2014/main" id="{00000000-0008-0000-0300-000073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24</xdr:row>
          <xdr:rowOff>160020</xdr:rowOff>
        </xdr:from>
        <xdr:to>
          <xdr:col>52</xdr:col>
          <xdr:colOff>213360</xdr:colOff>
          <xdr:row>26</xdr:row>
          <xdr:rowOff>30480</xdr:rowOff>
        </xdr:to>
        <xdr:sp macro="" textlink="">
          <xdr:nvSpPr>
            <xdr:cNvPr id="21364" name="チェック33" hidden="1">
              <a:extLst>
                <a:ext uri="{63B3BB69-23CF-44E3-9099-C40C66FF867C}">
                  <a14:compatExt spid="_x0000_s21364"/>
                </a:ext>
                <a:ext uri="{FF2B5EF4-FFF2-40B4-BE49-F238E27FC236}">
                  <a16:creationId xmlns:a16="http://schemas.microsoft.com/office/drawing/2014/main" id="{00000000-0008-0000-0300-000074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213360</xdr:colOff>
          <xdr:row>25</xdr:row>
          <xdr:rowOff>160020</xdr:rowOff>
        </xdr:from>
        <xdr:to>
          <xdr:col>53</xdr:col>
          <xdr:colOff>22860</xdr:colOff>
          <xdr:row>27</xdr:row>
          <xdr:rowOff>30480</xdr:rowOff>
        </xdr:to>
        <xdr:sp macro="" textlink="">
          <xdr:nvSpPr>
            <xdr:cNvPr id="21365" name="チェック34" hidden="1">
              <a:extLst>
                <a:ext uri="{63B3BB69-23CF-44E3-9099-C40C66FF867C}">
                  <a14:compatExt spid="_x0000_s21365"/>
                </a:ext>
                <a:ext uri="{FF2B5EF4-FFF2-40B4-BE49-F238E27FC236}">
                  <a16:creationId xmlns:a16="http://schemas.microsoft.com/office/drawing/2014/main" id="{00000000-0008-0000-0300-000075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12</xdr:row>
          <xdr:rowOff>160020</xdr:rowOff>
        </xdr:from>
        <xdr:to>
          <xdr:col>62</xdr:col>
          <xdr:colOff>0</xdr:colOff>
          <xdr:row>14</xdr:row>
          <xdr:rowOff>30480</xdr:rowOff>
        </xdr:to>
        <xdr:sp macro="" textlink="">
          <xdr:nvSpPr>
            <xdr:cNvPr id="21366" name="チェック35" hidden="1">
              <a:extLst>
                <a:ext uri="{63B3BB69-23CF-44E3-9099-C40C66FF867C}">
                  <a14:compatExt spid="_x0000_s21366"/>
                </a:ext>
                <a:ext uri="{FF2B5EF4-FFF2-40B4-BE49-F238E27FC236}">
                  <a16:creationId xmlns:a16="http://schemas.microsoft.com/office/drawing/2014/main" id="{00000000-0008-0000-0300-000076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13</xdr:row>
          <xdr:rowOff>182880</xdr:rowOff>
        </xdr:from>
        <xdr:to>
          <xdr:col>61</xdr:col>
          <xdr:colOff>213360</xdr:colOff>
          <xdr:row>14</xdr:row>
          <xdr:rowOff>251460</xdr:rowOff>
        </xdr:to>
        <xdr:sp macro="" textlink="">
          <xdr:nvSpPr>
            <xdr:cNvPr id="21367" name="チェック36" hidden="1">
              <a:extLst>
                <a:ext uri="{63B3BB69-23CF-44E3-9099-C40C66FF867C}">
                  <a14:compatExt spid="_x0000_s21367"/>
                </a:ext>
                <a:ext uri="{FF2B5EF4-FFF2-40B4-BE49-F238E27FC236}">
                  <a16:creationId xmlns:a16="http://schemas.microsoft.com/office/drawing/2014/main" id="{00000000-0008-0000-0300-000077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14</xdr:row>
          <xdr:rowOff>373380</xdr:rowOff>
        </xdr:from>
        <xdr:to>
          <xdr:col>62</xdr:col>
          <xdr:colOff>7620</xdr:colOff>
          <xdr:row>16</xdr:row>
          <xdr:rowOff>30480</xdr:rowOff>
        </xdr:to>
        <xdr:sp macro="" textlink="">
          <xdr:nvSpPr>
            <xdr:cNvPr id="21368" name="チェック37" hidden="1">
              <a:extLst>
                <a:ext uri="{63B3BB69-23CF-44E3-9099-C40C66FF867C}">
                  <a14:compatExt spid="_x0000_s21368"/>
                </a:ext>
                <a:ext uri="{FF2B5EF4-FFF2-40B4-BE49-F238E27FC236}">
                  <a16:creationId xmlns:a16="http://schemas.microsoft.com/office/drawing/2014/main" id="{00000000-0008-0000-0300-000078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15</xdr:row>
          <xdr:rowOff>160020</xdr:rowOff>
        </xdr:from>
        <xdr:to>
          <xdr:col>61</xdr:col>
          <xdr:colOff>213360</xdr:colOff>
          <xdr:row>17</xdr:row>
          <xdr:rowOff>30480</xdr:rowOff>
        </xdr:to>
        <xdr:sp macro="" textlink="">
          <xdr:nvSpPr>
            <xdr:cNvPr id="21369" name="チェック38" hidden="1">
              <a:extLst>
                <a:ext uri="{63B3BB69-23CF-44E3-9099-C40C66FF867C}">
                  <a14:compatExt spid="_x0000_s21369"/>
                </a:ext>
                <a:ext uri="{FF2B5EF4-FFF2-40B4-BE49-F238E27FC236}">
                  <a16:creationId xmlns:a16="http://schemas.microsoft.com/office/drawing/2014/main" id="{00000000-0008-0000-0300-000079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16</xdr:row>
          <xdr:rowOff>160020</xdr:rowOff>
        </xdr:from>
        <xdr:to>
          <xdr:col>61</xdr:col>
          <xdr:colOff>190500</xdr:colOff>
          <xdr:row>18</xdr:row>
          <xdr:rowOff>30480</xdr:rowOff>
        </xdr:to>
        <xdr:sp macro="" textlink="">
          <xdr:nvSpPr>
            <xdr:cNvPr id="21370" name="チェック39" hidden="1">
              <a:extLst>
                <a:ext uri="{63B3BB69-23CF-44E3-9099-C40C66FF867C}">
                  <a14:compatExt spid="_x0000_s21370"/>
                </a:ext>
                <a:ext uri="{FF2B5EF4-FFF2-40B4-BE49-F238E27FC236}">
                  <a16:creationId xmlns:a16="http://schemas.microsoft.com/office/drawing/2014/main" id="{00000000-0008-0000-0300-00007A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17</xdr:row>
          <xdr:rowOff>152400</xdr:rowOff>
        </xdr:from>
        <xdr:to>
          <xdr:col>62</xdr:col>
          <xdr:colOff>7620</xdr:colOff>
          <xdr:row>19</xdr:row>
          <xdr:rowOff>30480</xdr:rowOff>
        </xdr:to>
        <xdr:sp macro="" textlink="">
          <xdr:nvSpPr>
            <xdr:cNvPr id="21371" name="チェック40" hidden="1">
              <a:extLst>
                <a:ext uri="{63B3BB69-23CF-44E3-9099-C40C66FF867C}">
                  <a14:compatExt spid="_x0000_s21371"/>
                </a:ext>
                <a:ext uri="{FF2B5EF4-FFF2-40B4-BE49-F238E27FC236}">
                  <a16:creationId xmlns:a16="http://schemas.microsoft.com/office/drawing/2014/main" id="{00000000-0008-0000-0300-00007B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18</xdr:row>
          <xdr:rowOff>160020</xdr:rowOff>
        </xdr:from>
        <xdr:to>
          <xdr:col>61</xdr:col>
          <xdr:colOff>213360</xdr:colOff>
          <xdr:row>20</xdr:row>
          <xdr:rowOff>30480</xdr:rowOff>
        </xdr:to>
        <xdr:sp macro="" textlink="">
          <xdr:nvSpPr>
            <xdr:cNvPr id="21372" name="チェック41" hidden="1">
              <a:extLst>
                <a:ext uri="{63B3BB69-23CF-44E3-9099-C40C66FF867C}">
                  <a14:compatExt spid="_x0000_s21372"/>
                </a:ext>
                <a:ext uri="{FF2B5EF4-FFF2-40B4-BE49-F238E27FC236}">
                  <a16:creationId xmlns:a16="http://schemas.microsoft.com/office/drawing/2014/main" id="{00000000-0008-0000-0300-00007C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19</xdr:row>
          <xdr:rowOff>160020</xdr:rowOff>
        </xdr:from>
        <xdr:to>
          <xdr:col>61</xdr:col>
          <xdr:colOff>190500</xdr:colOff>
          <xdr:row>21</xdr:row>
          <xdr:rowOff>30480</xdr:rowOff>
        </xdr:to>
        <xdr:sp macro="" textlink="">
          <xdr:nvSpPr>
            <xdr:cNvPr id="21373" name="チェック42" hidden="1">
              <a:extLst>
                <a:ext uri="{63B3BB69-23CF-44E3-9099-C40C66FF867C}">
                  <a14:compatExt spid="_x0000_s21373"/>
                </a:ext>
                <a:ext uri="{FF2B5EF4-FFF2-40B4-BE49-F238E27FC236}">
                  <a16:creationId xmlns:a16="http://schemas.microsoft.com/office/drawing/2014/main" id="{00000000-0008-0000-0300-00007D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20</xdr:row>
          <xdr:rowOff>175260</xdr:rowOff>
        </xdr:from>
        <xdr:to>
          <xdr:col>62</xdr:col>
          <xdr:colOff>7620</xdr:colOff>
          <xdr:row>22</xdr:row>
          <xdr:rowOff>38100</xdr:rowOff>
        </xdr:to>
        <xdr:sp macro="" textlink="">
          <xdr:nvSpPr>
            <xdr:cNvPr id="21374" name="チェック43" hidden="1">
              <a:extLst>
                <a:ext uri="{63B3BB69-23CF-44E3-9099-C40C66FF867C}">
                  <a14:compatExt spid="_x0000_s21374"/>
                </a:ext>
                <a:ext uri="{FF2B5EF4-FFF2-40B4-BE49-F238E27FC236}">
                  <a16:creationId xmlns:a16="http://schemas.microsoft.com/office/drawing/2014/main" id="{00000000-0008-0000-0300-00007E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21</xdr:row>
          <xdr:rowOff>160020</xdr:rowOff>
        </xdr:from>
        <xdr:to>
          <xdr:col>62</xdr:col>
          <xdr:colOff>7620</xdr:colOff>
          <xdr:row>23</xdr:row>
          <xdr:rowOff>30480</xdr:rowOff>
        </xdr:to>
        <xdr:sp macro="" textlink="">
          <xdr:nvSpPr>
            <xdr:cNvPr id="21375" name="チェック44" hidden="1">
              <a:extLst>
                <a:ext uri="{63B3BB69-23CF-44E3-9099-C40C66FF867C}">
                  <a14:compatExt spid="_x0000_s21375"/>
                </a:ext>
                <a:ext uri="{FF2B5EF4-FFF2-40B4-BE49-F238E27FC236}">
                  <a16:creationId xmlns:a16="http://schemas.microsoft.com/office/drawing/2014/main" id="{00000000-0008-0000-0300-00007F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22</xdr:row>
          <xdr:rowOff>160020</xdr:rowOff>
        </xdr:from>
        <xdr:to>
          <xdr:col>62</xdr:col>
          <xdr:colOff>0</xdr:colOff>
          <xdr:row>24</xdr:row>
          <xdr:rowOff>30480</xdr:rowOff>
        </xdr:to>
        <xdr:sp macro="" textlink="">
          <xdr:nvSpPr>
            <xdr:cNvPr id="21376" name="チェック45" hidden="1">
              <a:extLst>
                <a:ext uri="{63B3BB69-23CF-44E3-9099-C40C66FF867C}">
                  <a14:compatExt spid="_x0000_s21376"/>
                </a:ext>
                <a:ext uri="{FF2B5EF4-FFF2-40B4-BE49-F238E27FC236}">
                  <a16:creationId xmlns:a16="http://schemas.microsoft.com/office/drawing/2014/main" id="{00000000-0008-0000-0300-000080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23</xdr:row>
          <xdr:rowOff>152400</xdr:rowOff>
        </xdr:from>
        <xdr:to>
          <xdr:col>62</xdr:col>
          <xdr:colOff>0</xdr:colOff>
          <xdr:row>25</xdr:row>
          <xdr:rowOff>30480</xdr:rowOff>
        </xdr:to>
        <xdr:sp macro="" textlink="">
          <xdr:nvSpPr>
            <xdr:cNvPr id="21377" name="チェック46" hidden="1">
              <a:extLst>
                <a:ext uri="{63B3BB69-23CF-44E3-9099-C40C66FF867C}">
                  <a14:compatExt spid="_x0000_s21377"/>
                </a:ext>
                <a:ext uri="{FF2B5EF4-FFF2-40B4-BE49-F238E27FC236}">
                  <a16:creationId xmlns:a16="http://schemas.microsoft.com/office/drawing/2014/main" id="{00000000-0008-0000-0300-000081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24</xdr:row>
          <xdr:rowOff>160020</xdr:rowOff>
        </xdr:from>
        <xdr:to>
          <xdr:col>62</xdr:col>
          <xdr:colOff>0</xdr:colOff>
          <xdr:row>26</xdr:row>
          <xdr:rowOff>30480</xdr:rowOff>
        </xdr:to>
        <xdr:sp macro="" textlink="">
          <xdr:nvSpPr>
            <xdr:cNvPr id="21378" name="チェック47" hidden="1">
              <a:extLst>
                <a:ext uri="{63B3BB69-23CF-44E3-9099-C40C66FF867C}">
                  <a14:compatExt spid="_x0000_s21378"/>
                </a:ext>
                <a:ext uri="{FF2B5EF4-FFF2-40B4-BE49-F238E27FC236}">
                  <a16:creationId xmlns:a16="http://schemas.microsoft.com/office/drawing/2014/main" id="{00000000-0008-0000-0300-000082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25</xdr:row>
          <xdr:rowOff>160020</xdr:rowOff>
        </xdr:from>
        <xdr:to>
          <xdr:col>62</xdr:col>
          <xdr:colOff>0</xdr:colOff>
          <xdr:row>27</xdr:row>
          <xdr:rowOff>30480</xdr:rowOff>
        </xdr:to>
        <xdr:sp macro="" textlink="">
          <xdr:nvSpPr>
            <xdr:cNvPr id="21379" name="チェック48" hidden="1">
              <a:extLst>
                <a:ext uri="{63B3BB69-23CF-44E3-9099-C40C66FF867C}">
                  <a14:compatExt spid="_x0000_s21379"/>
                </a:ext>
                <a:ext uri="{FF2B5EF4-FFF2-40B4-BE49-F238E27FC236}">
                  <a16:creationId xmlns:a16="http://schemas.microsoft.com/office/drawing/2014/main" id="{00000000-0008-0000-0300-000083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12</xdr:row>
          <xdr:rowOff>160020</xdr:rowOff>
        </xdr:from>
        <xdr:to>
          <xdr:col>71</xdr:col>
          <xdr:colOff>0</xdr:colOff>
          <xdr:row>14</xdr:row>
          <xdr:rowOff>30480</xdr:rowOff>
        </xdr:to>
        <xdr:sp macro="" textlink="">
          <xdr:nvSpPr>
            <xdr:cNvPr id="21380" name="チェック49" hidden="1">
              <a:extLst>
                <a:ext uri="{63B3BB69-23CF-44E3-9099-C40C66FF867C}">
                  <a14:compatExt spid="_x0000_s21380"/>
                </a:ext>
                <a:ext uri="{FF2B5EF4-FFF2-40B4-BE49-F238E27FC236}">
                  <a16:creationId xmlns:a16="http://schemas.microsoft.com/office/drawing/2014/main" id="{00000000-0008-0000-0300-000084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13</xdr:row>
          <xdr:rowOff>182880</xdr:rowOff>
        </xdr:from>
        <xdr:to>
          <xdr:col>70</xdr:col>
          <xdr:colOff>175260</xdr:colOff>
          <xdr:row>14</xdr:row>
          <xdr:rowOff>251460</xdr:rowOff>
        </xdr:to>
        <xdr:sp macro="" textlink="">
          <xdr:nvSpPr>
            <xdr:cNvPr id="21381" name="チェック50" hidden="1">
              <a:extLst>
                <a:ext uri="{63B3BB69-23CF-44E3-9099-C40C66FF867C}">
                  <a14:compatExt spid="_x0000_s21381"/>
                </a:ext>
                <a:ext uri="{FF2B5EF4-FFF2-40B4-BE49-F238E27FC236}">
                  <a16:creationId xmlns:a16="http://schemas.microsoft.com/office/drawing/2014/main" id="{00000000-0008-0000-0300-000085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14</xdr:row>
          <xdr:rowOff>373380</xdr:rowOff>
        </xdr:from>
        <xdr:to>
          <xdr:col>71</xdr:col>
          <xdr:colOff>0</xdr:colOff>
          <xdr:row>16</xdr:row>
          <xdr:rowOff>30480</xdr:rowOff>
        </xdr:to>
        <xdr:sp macro="" textlink="">
          <xdr:nvSpPr>
            <xdr:cNvPr id="21382" name="チェック51" hidden="1">
              <a:extLst>
                <a:ext uri="{63B3BB69-23CF-44E3-9099-C40C66FF867C}">
                  <a14:compatExt spid="_x0000_s21382"/>
                </a:ext>
                <a:ext uri="{FF2B5EF4-FFF2-40B4-BE49-F238E27FC236}">
                  <a16:creationId xmlns:a16="http://schemas.microsoft.com/office/drawing/2014/main" id="{00000000-0008-0000-0300-000086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15</xdr:row>
          <xdr:rowOff>160020</xdr:rowOff>
        </xdr:from>
        <xdr:to>
          <xdr:col>70</xdr:col>
          <xdr:colOff>213360</xdr:colOff>
          <xdr:row>17</xdr:row>
          <xdr:rowOff>30480</xdr:rowOff>
        </xdr:to>
        <xdr:sp macro="" textlink="">
          <xdr:nvSpPr>
            <xdr:cNvPr id="21383" name="チェック52" hidden="1">
              <a:extLst>
                <a:ext uri="{63B3BB69-23CF-44E3-9099-C40C66FF867C}">
                  <a14:compatExt spid="_x0000_s21383"/>
                </a:ext>
                <a:ext uri="{FF2B5EF4-FFF2-40B4-BE49-F238E27FC236}">
                  <a16:creationId xmlns:a16="http://schemas.microsoft.com/office/drawing/2014/main" id="{00000000-0008-0000-0300-000087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16</xdr:row>
          <xdr:rowOff>175260</xdr:rowOff>
        </xdr:from>
        <xdr:to>
          <xdr:col>71</xdr:col>
          <xdr:colOff>7620</xdr:colOff>
          <xdr:row>18</xdr:row>
          <xdr:rowOff>38100</xdr:rowOff>
        </xdr:to>
        <xdr:sp macro="" textlink="">
          <xdr:nvSpPr>
            <xdr:cNvPr id="21384" name="チェック53" hidden="1">
              <a:extLst>
                <a:ext uri="{63B3BB69-23CF-44E3-9099-C40C66FF867C}">
                  <a14:compatExt spid="_x0000_s21384"/>
                </a:ext>
                <a:ext uri="{FF2B5EF4-FFF2-40B4-BE49-F238E27FC236}">
                  <a16:creationId xmlns:a16="http://schemas.microsoft.com/office/drawing/2014/main" id="{00000000-0008-0000-0300-000088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17</xdr:row>
          <xdr:rowOff>152400</xdr:rowOff>
        </xdr:from>
        <xdr:to>
          <xdr:col>71</xdr:col>
          <xdr:colOff>22860</xdr:colOff>
          <xdr:row>19</xdr:row>
          <xdr:rowOff>30480</xdr:rowOff>
        </xdr:to>
        <xdr:sp macro="" textlink="">
          <xdr:nvSpPr>
            <xdr:cNvPr id="21385" name="チェック54" hidden="1">
              <a:extLst>
                <a:ext uri="{63B3BB69-23CF-44E3-9099-C40C66FF867C}">
                  <a14:compatExt spid="_x0000_s21385"/>
                </a:ext>
                <a:ext uri="{FF2B5EF4-FFF2-40B4-BE49-F238E27FC236}">
                  <a16:creationId xmlns:a16="http://schemas.microsoft.com/office/drawing/2014/main" id="{00000000-0008-0000-0300-000089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18</xdr:row>
          <xdr:rowOff>152400</xdr:rowOff>
        </xdr:from>
        <xdr:to>
          <xdr:col>71</xdr:col>
          <xdr:colOff>7620</xdr:colOff>
          <xdr:row>20</xdr:row>
          <xdr:rowOff>30480</xdr:rowOff>
        </xdr:to>
        <xdr:sp macro="" textlink="">
          <xdr:nvSpPr>
            <xdr:cNvPr id="21386" name="チェック55" hidden="1">
              <a:extLst>
                <a:ext uri="{63B3BB69-23CF-44E3-9099-C40C66FF867C}">
                  <a14:compatExt spid="_x0000_s21386"/>
                </a:ext>
                <a:ext uri="{FF2B5EF4-FFF2-40B4-BE49-F238E27FC236}">
                  <a16:creationId xmlns:a16="http://schemas.microsoft.com/office/drawing/2014/main" id="{00000000-0008-0000-0300-00008A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19</xdr:row>
          <xdr:rowOff>152400</xdr:rowOff>
        </xdr:from>
        <xdr:to>
          <xdr:col>71</xdr:col>
          <xdr:colOff>0</xdr:colOff>
          <xdr:row>21</xdr:row>
          <xdr:rowOff>30480</xdr:rowOff>
        </xdr:to>
        <xdr:sp macro="" textlink="">
          <xdr:nvSpPr>
            <xdr:cNvPr id="21387" name="チェック56" hidden="1">
              <a:extLst>
                <a:ext uri="{63B3BB69-23CF-44E3-9099-C40C66FF867C}">
                  <a14:compatExt spid="_x0000_s21387"/>
                </a:ext>
                <a:ext uri="{FF2B5EF4-FFF2-40B4-BE49-F238E27FC236}">
                  <a16:creationId xmlns:a16="http://schemas.microsoft.com/office/drawing/2014/main" id="{00000000-0008-0000-0300-00008B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20</xdr:row>
          <xdr:rowOff>152400</xdr:rowOff>
        </xdr:from>
        <xdr:to>
          <xdr:col>71</xdr:col>
          <xdr:colOff>30480</xdr:colOff>
          <xdr:row>22</xdr:row>
          <xdr:rowOff>30480</xdr:rowOff>
        </xdr:to>
        <xdr:sp macro="" textlink="">
          <xdr:nvSpPr>
            <xdr:cNvPr id="21388" name="チェック57" hidden="1">
              <a:extLst>
                <a:ext uri="{63B3BB69-23CF-44E3-9099-C40C66FF867C}">
                  <a14:compatExt spid="_x0000_s21388"/>
                </a:ext>
                <a:ext uri="{FF2B5EF4-FFF2-40B4-BE49-F238E27FC236}">
                  <a16:creationId xmlns:a16="http://schemas.microsoft.com/office/drawing/2014/main" id="{00000000-0008-0000-0300-00008C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21</xdr:row>
          <xdr:rowOff>152400</xdr:rowOff>
        </xdr:from>
        <xdr:to>
          <xdr:col>70</xdr:col>
          <xdr:colOff>198120</xdr:colOff>
          <xdr:row>23</xdr:row>
          <xdr:rowOff>30480</xdr:rowOff>
        </xdr:to>
        <xdr:sp macro="" textlink="">
          <xdr:nvSpPr>
            <xdr:cNvPr id="21389" name="チェック58" hidden="1">
              <a:extLst>
                <a:ext uri="{63B3BB69-23CF-44E3-9099-C40C66FF867C}">
                  <a14:compatExt spid="_x0000_s21389"/>
                </a:ext>
                <a:ext uri="{FF2B5EF4-FFF2-40B4-BE49-F238E27FC236}">
                  <a16:creationId xmlns:a16="http://schemas.microsoft.com/office/drawing/2014/main" id="{00000000-0008-0000-0300-00008D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22</xdr:row>
          <xdr:rowOff>182880</xdr:rowOff>
        </xdr:from>
        <xdr:to>
          <xdr:col>71</xdr:col>
          <xdr:colOff>0</xdr:colOff>
          <xdr:row>24</xdr:row>
          <xdr:rowOff>60960</xdr:rowOff>
        </xdr:to>
        <xdr:sp macro="" textlink="">
          <xdr:nvSpPr>
            <xdr:cNvPr id="21390" name="チェック59" hidden="1">
              <a:extLst>
                <a:ext uri="{63B3BB69-23CF-44E3-9099-C40C66FF867C}">
                  <a14:compatExt spid="_x0000_s21390"/>
                </a:ext>
                <a:ext uri="{FF2B5EF4-FFF2-40B4-BE49-F238E27FC236}">
                  <a16:creationId xmlns:a16="http://schemas.microsoft.com/office/drawing/2014/main" id="{00000000-0008-0000-0300-00008E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23</xdr:row>
          <xdr:rowOff>160020</xdr:rowOff>
        </xdr:from>
        <xdr:to>
          <xdr:col>71</xdr:col>
          <xdr:colOff>7620</xdr:colOff>
          <xdr:row>25</xdr:row>
          <xdr:rowOff>30480</xdr:rowOff>
        </xdr:to>
        <xdr:sp macro="" textlink="">
          <xdr:nvSpPr>
            <xdr:cNvPr id="21391" name="チェック60" hidden="1">
              <a:extLst>
                <a:ext uri="{63B3BB69-23CF-44E3-9099-C40C66FF867C}">
                  <a14:compatExt spid="_x0000_s21391"/>
                </a:ext>
                <a:ext uri="{FF2B5EF4-FFF2-40B4-BE49-F238E27FC236}">
                  <a16:creationId xmlns:a16="http://schemas.microsoft.com/office/drawing/2014/main" id="{00000000-0008-0000-0300-00008F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24</xdr:row>
          <xdr:rowOff>160020</xdr:rowOff>
        </xdr:from>
        <xdr:to>
          <xdr:col>71</xdr:col>
          <xdr:colOff>0</xdr:colOff>
          <xdr:row>26</xdr:row>
          <xdr:rowOff>30480</xdr:rowOff>
        </xdr:to>
        <xdr:sp macro="" textlink="">
          <xdr:nvSpPr>
            <xdr:cNvPr id="21392" name="チェック61" hidden="1">
              <a:extLst>
                <a:ext uri="{63B3BB69-23CF-44E3-9099-C40C66FF867C}">
                  <a14:compatExt spid="_x0000_s21392"/>
                </a:ext>
                <a:ext uri="{FF2B5EF4-FFF2-40B4-BE49-F238E27FC236}">
                  <a16:creationId xmlns:a16="http://schemas.microsoft.com/office/drawing/2014/main" id="{00000000-0008-0000-0300-000090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25</xdr:row>
          <xdr:rowOff>152400</xdr:rowOff>
        </xdr:from>
        <xdr:to>
          <xdr:col>70</xdr:col>
          <xdr:colOff>213360</xdr:colOff>
          <xdr:row>27</xdr:row>
          <xdr:rowOff>30480</xdr:rowOff>
        </xdr:to>
        <xdr:sp macro="" textlink="">
          <xdr:nvSpPr>
            <xdr:cNvPr id="21393" name="チェック62" hidden="1">
              <a:extLst>
                <a:ext uri="{63B3BB69-23CF-44E3-9099-C40C66FF867C}">
                  <a14:compatExt spid="_x0000_s21393"/>
                </a:ext>
                <a:ext uri="{FF2B5EF4-FFF2-40B4-BE49-F238E27FC236}">
                  <a16:creationId xmlns:a16="http://schemas.microsoft.com/office/drawing/2014/main" id="{00000000-0008-0000-0300-0000915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omments" Target="../comments1.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19.xml"/><Relationship Id="rId671" Type="http://schemas.openxmlformats.org/officeDocument/2006/relationships/ctrlProp" Target="../ctrlProps/ctrlProp773.xml"/><Relationship Id="rId769" Type="http://schemas.openxmlformats.org/officeDocument/2006/relationships/ctrlProp" Target="../ctrlProps/ctrlProp871.xml"/><Relationship Id="rId976" Type="http://schemas.openxmlformats.org/officeDocument/2006/relationships/ctrlProp" Target="../ctrlProps/ctrlProp1078.xml"/><Relationship Id="rId21" Type="http://schemas.openxmlformats.org/officeDocument/2006/relationships/ctrlProp" Target="../ctrlProps/ctrlProp123.xml"/><Relationship Id="rId324" Type="http://schemas.openxmlformats.org/officeDocument/2006/relationships/ctrlProp" Target="../ctrlProps/ctrlProp426.xml"/><Relationship Id="rId531" Type="http://schemas.openxmlformats.org/officeDocument/2006/relationships/ctrlProp" Target="../ctrlProps/ctrlProp633.xml"/><Relationship Id="rId629" Type="http://schemas.openxmlformats.org/officeDocument/2006/relationships/ctrlProp" Target="../ctrlProps/ctrlProp731.xml"/><Relationship Id="rId170" Type="http://schemas.openxmlformats.org/officeDocument/2006/relationships/ctrlProp" Target="../ctrlProps/ctrlProp272.xml"/><Relationship Id="rId836" Type="http://schemas.openxmlformats.org/officeDocument/2006/relationships/ctrlProp" Target="../ctrlProps/ctrlProp938.xml"/><Relationship Id="rId1021" Type="http://schemas.openxmlformats.org/officeDocument/2006/relationships/ctrlProp" Target="../ctrlProps/ctrlProp1123.xml"/><Relationship Id="rId1119" Type="http://schemas.openxmlformats.org/officeDocument/2006/relationships/ctrlProp" Target="../ctrlProps/ctrlProp1221.xml"/><Relationship Id="rId268" Type="http://schemas.openxmlformats.org/officeDocument/2006/relationships/ctrlProp" Target="../ctrlProps/ctrlProp370.xml"/><Relationship Id="rId475" Type="http://schemas.openxmlformats.org/officeDocument/2006/relationships/ctrlProp" Target="../ctrlProps/ctrlProp577.xml"/><Relationship Id="rId682" Type="http://schemas.openxmlformats.org/officeDocument/2006/relationships/ctrlProp" Target="../ctrlProps/ctrlProp784.xml"/><Relationship Id="rId903" Type="http://schemas.openxmlformats.org/officeDocument/2006/relationships/ctrlProp" Target="../ctrlProps/ctrlProp1005.xml"/><Relationship Id="rId32" Type="http://schemas.openxmlformats.org/officeDocument/2006/relationships/ctrlProp" Target="../ctrlProps/ctrlProp134.xml"/><Relationship Id="rId128" Type="http://schemas.openxmlformats.org/officeDocument/2006/relationships/ctrlProp" Target="../ctrlProps/ctrlProp230.xml"/><Relationship Id="rId335" Type="http://schemas.openxmlformats.org/officeDocument/2006/relationships/ctrlProp" Target="../ctrlProps/ctrlProp437.xml"/><Relationship Id="rId542" Type="http://schemas.openxmlformats.org/officeDocument/2006/relationships/ctrlProp" Target="../ctrlProps/ctrlProp644.xml"/><Relationship Id="rId987" Type="http://schemas.openxmlformats.org/officeDocument/2006/relationships/ctrlProp" Target="../ctrlProps/ctrlProp1089.xml"/><Relationship Id="rId181" Type="http://schemas.openxmlformats.org/officeDocument/2006/relationships/ctrlProp" Target="../ctrlProps/ctrlProp283.xml"/><Relationship Id="rId402" Type="http://schemas.openxmlformats.org/officeDocument/2006/relationships/ctrlProp" Target="../ctrlProps/ctrlProp504.xml"/><Relationship Id="rId847" Type="http://schemas.openxmlformats.org/officeDocument/2006/relationships/ctrlProp" Target="../ctrlProps/ctrlProp949.xml"/><Relationship Id="rId1032" Type="http://schemas.openxmlformats.org/officeDocument/2006/relationships/ctrlProp" Target="../ctrlProps/ctrlProp1134.xml"/><Relationship Id="rId279" Type="http://schemas.openxmlformats.org/officeDocument/2006/relationships/ctrlProp" Target="../ctrlProps/ctrlProp381.xml"/><Relationship Id="rId486" Type="http://schemas.openxmlformats.org/officeDocument/2006/relationships/ctrlProp" Target="../ctrlProps/ctrlProp588.xml"/><Relationship Id="rId693" Type="http://schemas.openxmlformats.org/officeDocument/2006/relationships/ctrlProp" Target="../ctrlProps/ctrlProp795.xml"/><Relationship Id="rId707" Type="http://schemas.openxmlformats.org/officeDocument/2006/relationships/ctrlProp" Target="../ctrlProps/ctrlProp809.xml"/><Relationship Id="rId914" Type="http://schemas.openxmlformats.org/officeDocument/2006/relationships/ctrlProp" Target="../ctrlProps/ctrlProp1016.xml"/><Relationship Id="rId43" Type="http://schemas.openxmlformats.org/officeDocument/2006/relationships/ctrlProp" Target="../ctrlProps/ctrlProp145.xml"/><Relationship Id="rId139" Type="http://schemas.openxmlformats.org/officeDocument/2006/relationships/ctrlProp" Target="../ctrlProps/ctrlProp241.xml"/><Relationship Id="rId346" Type="http://schemas.openxmlformats.org/officeDocument/2006/relationships/ctrlProp" Target="../ctrlProps/ctrlProp448.xml"/><Relationship Id="rId553" Type="http://schemas.openxmlformats.org/officeDocument/2006/relationships/ctrlProp" Target="../ctrlProps/ctrlProp655.xml"/><Relationship Id="rId760" Type="http://schemas.openxmlformats.org/officeDocument/2006/relationships/ctrlProp" Target="../ctrlProps/ctrlProp862.xml"/><Relationship Id="rId998" Type="http://schemas.openxmlformats.org/officeDocument/2006/relationships/ctrlProp" Target="../ctrlProps/ctrlProp1100.xml"/><Relationship Id="rId192" Type="http://schemas.openxmlformats.org/officeDocument/2006/relationships/ctrlProp" Target="../ctrlProps/ctrlProp294.xml"/><Relationship Id="rId206" Type="http://schemas.openxmlformats.org/officeDocument/2006/relationships/ctrlProp" Target="../ctrlProps/ctrlProp308.xml"/><Relationship Id="rId413" Type="http://schemas.openxmlformats.org/officeDocument/2006/relationships/ctrlProp" Target="../ctrlProps/ctrlProp515.xml"/><Relationship Id="rId858" Type="http://schemas.openxmlformats.org/officeDocument/2006/relationships/ctrlProp" Target="../ctrlProps/ctrlProp960.xml"/><Relationship Id="rId1043" Type="http://schemas.openxmlformats.org/officeDocument/2006/relationships/ctrlProp" Target="../ctrlProps/ctrlProp1145.xml"/><Relationship Id="rId497" Type="http://schemas.openxmlformats.org/officeDocument/2006/relationships/ctrlProp" Target="../ctrlProps/ctrlProp599.xml"/><Relationship Id="rId620" Type="http://schemas.openxmlformats.org/officeDocument/2006/relationships/ctrlProp" Target="../ctrlProps/ctrlProp722.xml"/><Relationship Id="rId718" Type="http://schemas.openxmlformats.org/officeDocument/2006/relationships/ctrlProp" Target="../ctrlProps/ctrlProp820.xml"/><Relationship Id="rId925" Type="http://schemas.openxmlformats.org/officeDocument/2006/relationships/ctrlProp" Target="../ctrlProps/ctrlProp1027.xml"/><Relationship Id="rId357" Type="http://schemas.openxmlformats.org/officeDocument/2006/relationships/ctrlProp" Target="../ctrlProps/ctrlProp459.xml"/><Relationship Id="rId1110" Type="http://schemas.openxmlformats.org/officeDocument/2006/relationships/ctrlProp" Target="../ctrlProps/ctrlProp1212.xml"/><Relationship Id="rId54" Type="http://schemas.openxmlformats.org/officeDocument/2006/relationships/ctrlProp" Target="../ctrlProps/ctrlProp156.xml"/><Relationship Id="rId217" Type="http://schemas.openxmlformats.org/officeDocument/2006/relationships/ctrlProp" Target="../ctrlProps/ctrlProp319.xml"/><Relationship Id="rId564" Type="http://schemas.openxmlformats.org/officeDocument/2006/relationships/ctrlProp" Target="../ctrlProps/ctrlProp666.xml"/><Relationship Id="rId771" Type="http://schemas.openxmlformats.org/officeDocument/2006/relationships/ctrlProp" Target="../ctrlProps/ctrlProp873.xml"/><Relationship Id="rId869" Type="http://schemas.openxmlformats.org/officeDocument/2006/relationships/ctrlProp" Target="../ctrlProps/ctrlProp971.xml"/><Relationship Id="rId424" Type="http://schemas.openxmlformats.org/officeDocument/2006/relationships/ctrlProp" Target="../ctrlProps/ctrlProp526.xml"/><Relationship Id="rId631" Type="http://schemas.openxmlformats.org/officeDocument/2006/relationships/ctrlProp" Target="../ctrlProps/ctrlProp733.xml"/><Relationship Id="rId729" Type="http://schemas.openxmlformats.org/officeDocument/2006/relationships/ctrlProp" Target="../ctrlProps/ctrlProp831.xml"/><Relationship Id="rId1054" Type="http://schemas.openxmlformats.org/officeDocument/2006/relationships/ctrlProp" Target="../ctrlProps/ctrlProp1156.xml"/><Relationship Id="rId270" Type="http://schemas.openxmlformats.org/officeDocument/2006/relationships/ctrlProp" Target="../ctrlProps/ctrlProp372.xml"/><Relationship Id="rId936" Type="http://schemas.openxmlformats.org/officeDocument/2006/relationships/ctrlProp" Target="../ctrlProps/ctrlProp1038.xml"/><Relationship Id="rId1121" Type="http://schemas.openxmlformats.org/officeDocument/2006/relationships/ctrlProp" Target="../ctrlProps/ctrlProp1223.xml"/><Relationship Id="rId65" Type="http://schemas.openxmlformats.org/officeDocument/2006/relationships/ctrlProp" Target="../ctrlProps/ctrlProp167.xml"/><Relationship Id="rId130" Type="http://schemas.openxmlformats.org/officeDocument/2006/relationships/ctrlProp" Target="../ctrlProps/ctrlProp232.xml"/><Relationship Id="rId368" Type="http://schemas.openxmlformats.org/officeDocument/2006/relationships/ctrlProp" Target="../ctrlProps/ctrlProp470.xml"/><Relationship Id="rId575" Type="http://schemas.openxmlformats.org/officeDocument/2006/relationships/ctrlProp" Target="../ctrlProps/ctrlProp677.xml"/><Relationship Id="rId782" Type="http://schemas.openxmlformats.org/officeDocument/2006/relationships/ctrlProp" Target="../ctrlProps/ctrlProp884.xml"/><Relationship Id="rId228" Type="http://schemas.openxmlformats.org/officeDocument/2006/relationships/ctrlProp" Target="../ctrlProps/ctrlProp330.xml"/><Relationship Id="rId435" Type="http://schemas.openxmlformats.org/officeDocument/2006/relationships/ctrlProp" Target="../ctrlProps/ctrlProp537.xml"/><Relationship Id="rId642" Type="http://schemas.openxmlformats.org/officeDocument/2006/relationships/ctrlProp" Target="../ctrlProps/ctrlProp744.xml"/><Relationship Id="rId1065" Type="http://schemas.openxmlformats.org/officeDocument/2006/relationships/ctrlProp" Target="../ctrlProps/ctrlProp1167.xml"/><Relationship Id="rId281" Type="http://schemas.openxmlformats.org/officeDocument/2006/relationships/ctrlProp" Target="../ctrlProps/ctrlProp383.xml"/><Relationship Id="rId502" Type="http://schemas.openxmlformats.org/officeDocument/2006/relationships/ctrlProp" Target="../ctrlProps/ctrlProp604.xml"/><Relationship Id="rId947" Type="http://schemas.openxmlformats.org/officeDocument/2006/relationships/ctrlProp" Target="../ctrlProps/ctrlProp1049.xml"/><Relationship Id="rId1132" Type="http://schemas.openxmlformats.org/officeDocument/2006/relationships/ctrlProp" Target="../ctrlProps/ctrlProp1234.xml"/><Relationship Id="rId76" Type="http://schemas.openxmlformats.org/officeDocument/2006/relationships/ctrlProp" Target="../ctrlProps/ctrlProp178.xml"/><Relationship Id="rId141" Type="http://schemas.openxmlformats.org/officeDocument/2006/relationships/ctrlProp" Target="../ctrlProps/ctrlProp243.xml"/><Relationship Id="rId379" Type="http://schemas.openxmlformats.org/officeDocument/2006/relationships/ctrlProp" Target="../ctrlProps/ctrlProp481.xml"/><Relationship Id="rId586" Type="http://schemas.openxmlformats.org/officeDocument/2006/relationships/ctrlProp" Target="../ctrlProps/ctrlProp688.xml"/><Relationship Id="rId793" Type="http://schemas.openxmlformats.org/officeDocument/2006/relationships/ctrlProp" Target="../ctrlProps/ctrlProp895.xml"/><Relationship Id="rId807" Type="http://schemas.openxmlformats.org/officeDocument/2006/relationships/ctrlProp" Target="../ctrlProps/ctrlProp909.xml"/><Relationship Id="rId7" Type="http://schemas.openxmlformats.org/officeDocument/2006/relationships/ctrlProp" Target="../ctrlProps/ctrlProp109.xml"/><Relationship Id="rId239" Type="http://schemas.openxmlformats.org/officeDocument/2006/relationships/ctrlProp" Target="../ctrlProps/ctrlProp341.xml"/><Relationship Id="rId446" Type="http://schemas.openxmlformats.org/officeDocument/2006/relationships/ctrlProp" Target="../ctrlProps/ctrlProp548.xml"/><Relationship Id="rId653" Type="http://schemas.openxmlformats.org/officeDocument/2006/relationships/ctrlProp" Target="../ctrlProps/ctrlProp755.xml"/><Relationship Id="rId1076" Type="http://schemas.openxmlformats.org/officeDocument/2006/relationships/ctrlProp" Target="../ctrlProps/ctrlProp1178.xml"/><Relationship Id="rId292" Type="http://schemas.openxmlformats.org/officeDocument/2006/relationships/ctrlProp" Target="../ctrlProps/ctrlProp394.xml"/><Relationship Id="rId306" Type="http://schemas.openxmlformats.org/officeDocument/2006/relationships/ctrlProp" Target="../ctrlProps/ctrlProp408.xml"/><Relationship Id="rId860" Type="http://schemas.openxmlformats.org/officeDocument/2006/relationships/ctrlProp" Target="../ctrlProps/ctrlProp962.xml"/><Relationship Id="rId958" Type="http://schemas.openxmlformats.org/officeDocument/2006/relationships/ctrlProp" Target="../ctrlProps/ctrlProp1060.xml"/><Relationship Id="rId1143" Type="http://schemas.openxmlformats.org/officeDocument/2006/relationships/ctrlProp" Target="../ctrlProps/ctrlProp1245.xml"/><Relationship Id="rId87" Type="http://schemas.openxmlformats.org/officeDocument/2006/relationships/ctrlProp" Target="../ctrlProps/ctrlProp189.xml"/><Relationship Id="rId513" Type="http://schemas.openxmlformats.org/officeDocument/2006/relationships/ctrlProp" Target="../ctrlProps/ctrlProp615.xml"/><Relationship Id="rId597" Type="http://schemas.openxmlformats.org/officeDocument/2006/relationships/ctrlProp" Target="../ctrlProps/ctrlProp699.xml"/><Relationship Id="rId720" Type="http://schemas.openxmlformats.org/officeDocument/2006/relationships/ctrlProp" Target="../ctrlProps/ctrlProp822.xml"/><Relationship Id="rId818" Type="http://schemas.openxmlformats.org/officeDocument/2006/relationships/ctrlProp" Target="../ctrlProps/ctrlProp920.xml"/><Relationship Id="rId152" Type="http://schemas.openxmlformats.org/officeDocument/2006/relationships/ctrlProp" Target="../ctrlProps/ctrlProp254.xml"/><Relationship Id="rId457" Type="http://schemas.openxmlformats.org/officeDocument/2006/relationships/ctrlProp" Target="../ctrlProps/ctrlProp559.xml"/><Relationship Id="rId1003" Type="http://schemas.openxmlformats.org/officeDocument/2006/relationships/ctrlProp" Target="../ctrlProps/ctrlProp1105.xml"/><Relationship Id="rId1087" Type="http://schemas.openxmlformats.org/officeDocument/2006/relationships/ctrlProp" Target="../ctrlProps/ctrlProp1189.xml"/><Relationship Id="rId664" Type="http://schemas.openxmlformats.org/officeDocument/2006/relationships/ctrlProp" Target="../ctrlProps/ctrlProp766.xml"/><Relationship Id="rId871" Type="http://schemas.openxmlformats.org/officeDocument/2006/relationships/ctrlProp" Target="../ctrlProps/ctrlProp973.xml"/><Relationship Id="rId969" Type="http://schemas.openxmlformats.org/officeDocument/2006/relationships/ctrlProp" Target="../ctrlProps/ctrlProp1071.xml"/><Relationship Id="rId14" Type="http://schemas.openxmlformats.org/officeDocument/2006/relationships/ctrlProp" Target="../ctrlProps/ctrlProp116.xml"/><Relationship Id="rId317" Type="http://schemas.openxmlformats.org/officeDocument/2006/relationships/ctrlProp" Target="../ctrlProps/ctrlProp419.xml"/><Relationship Id="rId524" Type="http://schemas.openxmlformats.org/officeDocument/2006/relationships/ctrlProp" Target="../ctrlProps/ctrlProp626.xml"/><Relationship Id="rId731" Type="http://schemas.openxmlformats.org/officeDocument/2006/relationships/ctrlProp" Target="../ctrlProps/ctrlProp833.xml"/><Relationship Id="rId1154" Type="http://schemas.openxmlformats.org/officeDocument/2006/relationships/ctrlProp" Target="../ctrlProps/ctrlProp1256.xml"/><Relationship Id="rId98" Type="http://schemas.openxmlformats.org/officeDocument/2006/relationships/ctrlProp" Target="../ctrlProps/ctrlProp200.xml"/><Relationship Id="rId163" Type="http://schemas.openxmlformats.org/officeDocument/2006/relationships/ctrlProp" Target="../ctrlProps/ctrlProp265.xml"/><Relationship Id="rId370" Type="http://schemas.openxmlformats.org/officeDocument/2006/relationships/ctrlProp" Target="../ctrlProps/ctrlProp472.xml"/><Relationship Id="rId829" Type="http://schemas.openxmlformats.org/officeDocument/2006/relationships/ctrlProp" Target="../ctrlProps/ctrlProp931.xml"/><Relationship Id="rId1014" Type="http://schemas.openxmlformats.org/officeDocument/2006/relationships/ctrlProp" Target="../ctrlProps/ctrlProp1116.xml"/><Relationship Id="rId230" Type="http://schemas.openxmlformats.org/officeDocument/2006/relationships/ctrlProp" Target="../ctrlProps/ctrlProp332.xml"/><Relationship Id="rId468" Type="http://schemas.openxmlformats.org/officeDocument/2006/relationships/ctrlProp" Target="../ctrlProps/ctrlProp570.xml"/><Relationship Id="rId675" Type="http://schemas.openxmlformats.org/officeDocument/2006/relationships/ctrlProp" Target="../ctrlProps/ctrlProp777.xml"/><Relationship Id="rId882" Type="http://schemas.openxmlformats.org/officeDocument/2006/relationships/ctrlProp" Target="../ctrlProps/ctrlProp984.xml"/><Relationship Id="rId1098" Type="http://schemas.openxmlformats.org/officeDocument/2006/relationships/ctrlProp" Target="../ctrlProps/ctrlProp1200.xml"/><Relationship Id="rId25" Type="http://schemas.openxmlformats.org/officeDocument/2006/relationships/ctrlProp" Target="../ctrlProps/ctrlProp127.xml"/><Relationship Id="rId328" Type="http://schemas.openxmlformats.org/officeDocument/2006/relationships/ctrlProp" Target="../ctrlProps/ctrlProp430.xml"/><Relationship Id="rId535" Type="http://schemas.openxmlformats.org/officeDocument/2006/relationships/ctrlProp" Target="../ctrlProps/ctrlProp637.xml"/><Relationship Id="rId742" Type="http://schemas.openxmlformats.org/officeDocument/2006/relationships/ctrlProp" Target="../ctrlProps/ctrlProp844.xml"/><Relationship Id="rId174" Type="http://schemas.openxmlformats.org/officeDocument/2006/relationships/ctrlProp" Target="../ctrlProps/ctrlProp276.xml"/><Relationship Id="rId381" Type="http://schemas.openxmlformats.org/officeDocument/2006/relationships/ctrlProp" Target="../ctrlProps/ctrlProp483.xml"/><Relationship Id="rId602" Type="http://schemas.openxmlformats.org/officeDocument/2006/relationships/ctrlProp" Target="../ctrlProps/ctrlProp704.xml"/><Relationship Id="rId1025" Type="http://schemas.openxmlformats.org/officeDocument/2006/relationships/ctrlProp" Target="../ctrlProps/ctrlProp1127.xml"/><Relationship Id="rId241" Type="http://schemas.openxmlformats.org/officeDocument/2006/relationships/ctrlProp" Target="../ctrlProps/ctrlProp343.xml"/><Relationship Id="rId479" Type="http://schemas.openxmlformats.org/officeDocument/2006/relationships/ctrlProp" Target="../ctrlProps/ctrlProp581.xml"/><Relationship Id="rId686" Type="http://schemas.openxmlformats.org/officeDocument/2006/relationships/ctrlProp" Target="../ctrlProps/ctrlProp788.xml"/><Relationship Id="rId893" Type="http://schemas.openxmlformats.org/officeDocument/2006/relationships/ctrlProp" Target="../ctrlProps/ctrlProp995.xml"/><Relationship Id="rId907" Type="http://schemas.openxmlformats.org/officeDocument/2006/relationships/ctrlProp" Target="../ctrlProps/ctrlProp1009.xml"/><Relationship Id="rId36" Type="http://schemas.openxmlformats.org/officeDocument/2006/relationships/ctrlProp" Target="../ctrlProps/ctrlProp138.xml"/><Relationship Id="rId339" Type="http://schemas.openxmlformats.org/officeDocument/2006/relationships/ctrlProp" Target="../ctrlProps/ctrlProp441.xml"/><Relationship Id="rId546" Type="http://schemas.openxmlformats.org/officeDocument/2006/relationships/ctrlProp" Target="../ctrlProps/ctrlProp648.xml"/><Relationship Id="rId753" Type="http://schemas.openxmlformats.org/officeDocument/2006/relationships/ctrlProp" Target="../ctrlProps/ctrlProp855.xml"/><Relationship Id="rId101" Type="http://schemas.openxmlformats.org/officeDocument/2006/relationships/ctrlProp" Target="../ctrlProps/ctrlProp203.xml"/><Relationship Id="rId185" Type="http://schemas.openxmlformats.org/officeDocument/2006/relationships/ctrlProp" Target="../ctrlProps/ctrlProp287.xml"/><Relationship Id="rId406" Type="http://schemas.openxmlformats.org/officeDocument/2006/relationships/ctrlProp" Target="../ctrlProps/ctrlProp508.xml"/><Relationship Id="rId960" Type="http://schemas.openxmlformats.org/officeDocument/2006/relationships/ctrlProp" Target="../ctrlProps/ctrlProp1062.xml"/><Relationship Id="rId1036" Type="http://schemas.openxmlformats.org/officeDocument/2006/relationships/ctrlProp" Target="../ctrlProps/ctrlProp1138.xml"/><Relationship Id="rId392" Type="http://schemas.openxmlformats.org/officeDocument/2006/relationships/ctrlProp" Target="../ctrlProps/ctrlProp494.xml"/><Relationship Id="rId613" Type="http://schemas.openxmlformats.org/officeDocument/2006/relationships/ctrlProp" Target="../ctrlProps/ctrlProp715.xml"/><Relationship Id="rId697" Type="http://schemas.openxmlformats.org/officeDocument/2006/relationships/ctrlProp" Target="../ctrlProps/ctrlProp799.xml"/><Relationship Id="rId820" Type="http://schemas.openxmlformats.org/officeDocument/2006/relationships/ctrlProp" Target="../ctrlProps/ctrlProp922.xml"/><Relationship Id="rId918" Type="http://schemas.openxmlformats.org/officeDocument/2006/relationships/ctrlProp" Target="../ctrlProps/ctrlProp1020.xml"/><Relationship Id="rId252" Type="http://schemas.openxmlformats.org/officeDocument/2006/relationships/ctrlProp" Target="../ctrlProps/ctrlProp354.xml"/><Relationship Id="rId1103" Type="http://schemas.openxmlformats.org/officeDocument/2006/relationships/ctrlProp" Target="../ctrlProps/ctrlProp1205.xml"/><Relationship Id="rId47" Type="http://schemas.openxmlformats.org/officeDocument/2006/relationships/ctrlProp" Target="../ctrlProps/ctrlProp149.xml"/><Relationship Id="rId112" Type="http://schemas.openxmlformats.org/officeDocument/2006/relationships/ctrlProp" Target="../ctrlProps/ctrlProp214.xml"/><Relationship Id="rId557" Type="http://schemas.openxmlformats.org/officeDocument/2006/relationships/ctrlProp" Target="../ctrlProps/ctrlProp659.xml"/><Relationship Id="rId764" Type="http://schemas.openxmlformats.org/officeDocument/2006/relationships/ctrlProp" Target="../ctrlProps/ctrlProp866.xml"/><Relationship Id="rId971" Type="http://schemas.openxmlformats.org/officeDocument/2006/relationships/ctrlProp" Target="../ctrlProps/ctrlProp1073.xml"/><Relationship Id="rId196" Type="http://schemas.openxmlformats.org/officeDocument/2006/relationships/ctrlProp" Target="../ctrlProps/ctrlProp298.xml"/><Relationship Id="rId417" Type="http://schemas.openxmlformats.org/officeDocument/2006/relationships/ctrlProp" Target="../ctrlProps/ctrlProp519.xml"/><Relationship Id="rId624" Type="http://schemas.openxmlformats.org/officeDocument/2006/relationships/ctrlProp" Target="../ctrlProps/ctrlProp726.xml"/><Relationship Id="rId831" Type="http://schemas.openxmlformats.org/officeDocument/2006/relationships/ctrlProp" Target="../ctrlProps/ctrlProp933.xml"/><Relationship Id="rId1047" Type="http://schemas.openxmlformats.org/officeDocument/2006/relationships/ctrlProp" Target="../ctrlProps/ctrlProp1149.xml"/><Relationship Id="rId263" Type="http://schemas.openxmlformats.org/officeDocument/2006/relationships/ctrlProp" Target="../ctrlProps/ctrlProp365.xml"/><Relationship Id="rId470" Type="http://schemas.openxmlformats.org/officeDocument/2006/relationships/ctrlProp" Target="../ctrlProps/ctrlProp572.xml"/><Relationship Id="rId929" Type="http://schemas.openxmlformats.org/officeDocument/2006/relationships/ctrlProp" Target="../ctrlProps/ctrlProp1031.xml"/><Relationship Id="rId1114" Type="http://schemas.openxmlformats.org/officeDocument/2006/relationships/ctrlProp" Target="../ctrlProps/ctrlProp1216.xml"/><Relationship Id="rId58" Type="http://schemas.openxmlformats.org/officeDocument/2006/relationships/ctrlProp" Target="../ctrlProps/ctrlProp160.xml"/><Relationship Id="rId123" Type="http://schemas.openxmlformats.org/officeDocument/2006/relationships/ctrlProp" Target="../ctrlProps/ctrlProp225.xml"/><Relationship Id="rId330" Type="http://schemas.openxmlformats.org/officeDocument/2006/relationships/ctrlProp" Target="../ctrlProps/ctrlProp432.xml"/><Relationship Id="rId568" Type="http://schemas.openxmlformats.org/officeDocument/2006/relationships/ctrlProp" Target="../ctrlProps/ctrlProp670.xml"/><Relationship Id="rId775" Type="http://schemas.openxmlformats.org/officeDocument/2006/relationships/ctrlProp" Target="../ctrlProps/ctrlProp877.xml"/><Relationship Id="rId982" Type="http://schemas.openxmlformats.org/officeDocument/2006/relationships/ctrlProp" Target="../ctrlProps/ctrlProp1084.xml"/><Relationship Id="rId428" Type="http://schemas.openxmlformats.org/officeDocument/2006/relationships/ctrlProp" Target="../ctrlProps/ctrlProp530.xml"/><Relationship Id="rId635" Type="http://schemas.openxmlformats.org/officeDocument/2006/relationships/ctrlProp" Target="../ctrlProps/ctrlProp737.xml"/><Relationship Id="rId842" Type="http://schemas.openxmlformats.org/officeDocument/2006/relationships/ctrlProp" Target="../ctrlProps/ctrlProp944.xml"/><Relationship Id="rId1058" Type="http://schemas.openxmlformats.org/officeDocument/2006/relationships/ctrlProp" Target="../ctrlProps/ctrlProp1160.xml"/><Relationship Id="rId274" Type="http://schemas.openxmlformats.org/officeDocument/2006/relationships/ctrlProp" Target="../ctrlProps/ctrlProp376.xml"/><Relationship Id="rId481" Type="http://schemas.openxmlformats.org/officeDocument/2006/relationships/ctrlProp" Target="../ctrlProps/ctrlProp583.xml"/><Relationship Id="rId702" Type="http://schemas.openxmlformats.org/officeDocument/2006/relationships/ctrlProp" Target="../ctrlProps/ctrlProp804.xml"/><Relationship Id="rId1125" Type="http://schemas.openxmlformats.org/officeDocument/2006/relationships/ctrlProp" Target="../ctrlProps/ctrlProp1227.xml"/><Relationship Id="rId69" Type="http://schemas.openxmlformats.org/officeDocument/2006/relationships/ctrlProp" Target="../ctrlProps/ctrlProp171.xml"/><Relationship Id="rId134" Type="http://schemas.openxmlformats.org/officeDocument/2006/relationships/ctrlProp" Target="../ctrlProps/ctrlProp236.xml"/><Relationship Id="rId579" Type="http://schemas.openxmlformats.org/officeDocument/2006/relationships/ctrlProp" Target="../ctrlProps/ctrlProp681.xml"/><Relationship Id="rId786" Type="http://schemas.openxmlformats.org/officeDocument/2006/relationships/ctrlProp" Target="../ctrlProps/ctrlProp888.xml"/><Relationship Id="rId993" Type="http://schemas.openxmlformats.org/officeDocument/2006/relationships/ctrlProp" Target="../ctrlProps/ctrlProp1095.xml"/><Relationship Id="rId341" Type="http://schemas.openxmlformats.org/officeDocument/2006/relationships/ctrlProp" Target="../ctrlProps/ctrlProp443.xml"/><Relationship Id="rId439" Type="http://schemas.openxmlformats.org/officeDocument/2006/relationships/ctrlProp" Target="../ctrlProps/ctrlProp541.xml"/><Relationship Id="rId646" Type="http://schemas.openxmlformats.org/officeDocument/2006/relationships/ctrlProp" Target="../ctrlProps/ctrlProp748.xml"/><Relationship Id="rId1069" Type="http://schemas.openxmlformats.org/officeDocument/2006/relationships/ctrlProp" Target="../ctrlProps/ctrlProp1171.xml"/><Relationship Id="rId201" Type="http://schemas.openxmlformats.org/officeDocument/2006/relationships/ctrlProp" Target="../ctrlProps/ctrlProp303.xml"/><Relationship Id="rId285" Type="http://schemas.openxmlformats.org/officeDocument/2006/relationships/ctrlProp" Target="../ctrlProps/ctrlProp387.xml"/><Relationship Id="rId506" Type="http://schemas.openxmlformats.org/officeDocument/2006/relationships/ctrlProp" Target="../ctrlProps/ctrlProp608.xml"/><Relationship Id="rId853" Type="http://schemas.openxmlformats.org/officeDocument/2006/relationships/ctrlProp" Target="../ctrlProps/ctrlProp955.xml"/><Relationship Id="rId1136" Type="http://schemas.openxmlformats.org/officeDocument/2006/relationships/ctrlProp" Target="../ctrlProps/ctrlProp1238.xml"/><Relationship Id="rId492" Type="http://schemas.openxmlformats.org/officeDocument/2006/relationships/ctrlProp" Target="../ctrlProps/ctrlProp594.xml"/><Relationship Id="rId713" Type="http://schemas.openxmlformats.org/officeDocument/2006/relationships/ctrlProp" Target="../ctrlProps/ctrlProp815.xml"/><Relationship Id="rId797" Type="http://schemas.openxmlformats.org/officeDocument/2006/relationships/ctrlProp" Target="../ctrlProps/ctrlProp899.xml"/><Relationship Id="rId920" Type="http://schemas.openxmlformats.org/officeDocument/2006/relationships/ctrlProp" Target="../ctrlProps/ctrlProp1022.xml"/><Relationship Id="rId145" Type="http://schemas.openxmlformats.org/officeDocument/2006/relationships/ctrlProp" Target="../ctrlProps/ctrlProp247.xml"/><Relationship Id="rId352" Type="http://schemas.openxmlformats.org/officeDocument/2006/relationships/ctrlProp" Target="../ctrlProps/ctrlProp454.xml"/><Relationship Id="rId212" Type="http://schemas.openxmlformats.org/officeDocument/2006/relationships/ctrlProp" Target="../ctrlProps/ctrlProp314.xml"/><Relationship Id="rId657" Type="http://schemas.openxmlformats.org/officeDocument/2006/relationships/ctrlProp" Target="../ctrlProps/ctrlProp759.xml"/><Relationship Id="rId864" Type="http://schemas.openxmlformats.org/officeDocument/2006/relationships/ctrlProp" Target="../ctrlProps/ctrlProp966.xml"/><Relationship Id="rId296" Type="http://schemas.openxmlformats.org/officeDocument/2006/relationships/ctrlProp" Target="../ctrlProps/ctrlProp398.xml"/><Relationship Id="rId517" Type="http://schemas.openxmlformats.org/officeDocument/2006/relationships/ctrlProp" Target="../ctrlProps/ctrlProp619.xml"/><Relationship Id="rId724" Type="http://schemas.openxmlformats.org/officeDocument/2006/relationships/ctrlProp" Target="../ctrlProps/ctrlProp826.xml"/><Relationship Id="rId931" Type="http://schemas.openxmlformats.org/officeDocument/2006/relationships/ctrlProp" Target="../ctrlProps/ctrlProp1033.xml"/><Relationship Id="rId1147" Type="http://schemas.openxmlformats.org/officeDocument/2006/relationships/ctrlProp" Target="../ctrlProps/ctrlProp1249.xml"/><Relationship Id="rId60" Type="http://schemas.openxmlformats.org/officeDocument/2006/relationships/ctrlProp" Target="../ctrlProps/ctrlProp162.xml"/><Relationship Id="rId156" Type="http://schemas.openxmlformats.org/officeDocument/2006/relationships/ctrlProp" Target="../ctrlProps/ctrlProp258.xml"/><Relationship Id="rId363" Type="http://schemas.openxmlformats.org/officeDocument/2006/relationships/ctrlProp" Target="../ctrlProps/ctrlProp465.xml"/><Relationship Id="rId570" Type="http://schemas.openxmlformats.org/officeDocument/2006/relationships/ctrlProp" Target="../ctrlProps/ctrlProp672.xml"/><Relationship Id="rId1007" Type="http://schemas.openxmlformats.org/officeDocument/2006/relationships/ctrlProp" Target="../ctrlProps/ctrlProp1109.xml"/><Relationship Id="rId223" Type="http://schemas.openxmlformats.org/officeDocument/2006/relationships/ctrlProp" Target="../ctrlProps/ctrlProp325.xml"/><Relationship Id="rId430" Type="http://schemas.openxmlformats.org/officeDocument/2006/relationships/ctrlProp" Target="../ctrlProps/ctrlProp532.xml"/><Relationship Id="rId668" Type="http://schemas.openxmlformats.org/officeDocument/2006/relationships/ctrlProp" Target="../ctrlProps/ctrlProp770.xml"/><Relationship Id="rId875" Type="http://schemas.openxmlformats.org/officeDocument/2006/relationships/ctrlProp" Target="../ctrlProps/ctrlProp977.xml"/><Relationship Id="rId1060" Type="http://schemas.openxmlformats.org/officeDocument/2006/relationships/ctrlProp" Target="../ctrlProps/ctrlProp1162.xml"/><Relationship Id="rId18" Type="http://schemas.openxmlformats.org/officeDocument/2006/relationships/ctrlProp" Target="../ctrlProps/ctrlProp120.xml"/><Relationship Id="rId528" Type="http://schemas.openxmlformats.org/officeDocument/2006/relationships/ctrlProp" Target="../ctrlProps/ctrlProp630.xml"/><Relationship Id="rId735" Type="http://schemas.openxmlformats.org/officeDocument/2006/relationships/ctrlProp" Target="../ctrlProps/ctrlProp837.xml"/><Relationship Id="rId942" Type="http://schemas.openxmlformats.org/officeDocument/2006/relationships/ctrlProp" Target="../ctrlProps/ctrlProp1044.xml"/><Relationship Id="rId167" Type="http://schemas.openxmlformats.org/officeDocument/2006/relationships/ctrlProp" Target="../ctrlProps/ctrlProp269.xml"/><Relationship Id="rId374" Type="http://schemas.openxmlformats.org/officeDocument/2006/relationships/ctrlProp" Target="../ctrlProps/ctrlProp476.xml"/><Relationship Id="rId581" Type="http://schemas.openxmlformats.org/officeDocument/2006/relationships/ctrlProp" Target="../ctrlProps/ctrlProp683.xml"/><Relationship Id="rId1018" Type="http://schemas.openxmlformats.org/officeDocument/2006/relationships/ctrlProp" Target="../ctrlProps/ctrlProp1120.xml"/><Relationship Id="rId71" Type="http://schemas.openxmlformats.org/officeDocument/2006/relationships/ctrlProp" Target="../ctrlProps/ctrlProp173.xml"/><Relationship Id="rId234" Type="http://schemas.openxmlformats.org/officeDocument/2006/relationships/ctrlProp" Target="../ctrlProps/ctrlProp336.xml"/><Relationship Id="rId679" Type="http://schemas.openxmlformats.org/officeDocument/2006/relationships/ctrlProp" Target="../ctrlProps/ctrlProp781.xml"/><Relationship Id="rId802" Type="http://schemas.openxmlformats.org/officeDocument/2006/relationships/ctrlProp" Target="../ctrlProps/ctrlProp904.xml"/><Relationship Id="rId886" Type="http://schemas.openxmlformats.org/officeDocument/2006/relationships/ctrlProp" Target="../ctrlProps/ctrlProp988.xml"/><Relationship Id="rId2" Type="http://schemas.openxmlformats.org/officeDocument/2006/relationships/drawing" Target="../drawings/drawing2.xml"/><Relationship Id="rId29" Type="http://schemas.openxmlformats.org/officeDocument/2006/relationships/ctrlProp" Target="../ctrlProps/ctrlProp131.xml"/><Relationship Id="rId441" Type="http://schemas.openxmlformats.org/officeDocument/2006/relationships/ctrlProp" Target="../ctrlProps/ctrlProp543.xml"/><Relationship Id="rId539" Type="http://schemas.openxmlformats.org/officeDocument/2006/relationships/ctrlProp" Target="../ctrlProps/ctrlProp641.xml"/><Relationship Id="rId746" Type="http://schemas.openxmlformats.org/officeDocument/2006/relationships/ctrlProp" Target="../ctrlProps/ctrlProp848.xml"/><Relationship Id="rId1071" Type="http://schemas.openxmlformats.org/officeDocument/2006/relationships/ctrlProp" Target="../ctrlProps/ctrlProp1173.xml"/><Relationship Id="rId178" Type="http://schemas.openxmlformats.org/officeDocument/2006/relationships/ctrlProp" Target="../ctrlProps/ctrlProp280.xml"/><Relationship Id="rId301" Type="http://schemas.openxmlformats.org/officeDocument/2006/relationships/ctrlProp" Target="../ctrlProps/ctrlProp403.xml"/><Relationship Id="rId953" Type="http://schemas.openxmlformats.org/officeDocument/2006/relationships/ctrlProp" Target="../ctrlProps/ctrlProp1055.xml"/><Relationship Id="rId1029" Type="http://schemas.openxmlformats.org/officeDocument/2006/relationships/ctrlProp" Target="../ctrlProps/ctrlProp1131.xml"/><Relationship Id="rId82" Type="http://schemas.openxmlformats.org/officeDocument/2006/relationships/ctrlProp" Target="../ctrlProps/ctrlProp184.xml"/><Relationship Id="rId385" Type="http://schemas.openxmlformats.org/officeDocument/2006/relationships/ctrlProp" Target="../ctrlProps/ctrlProp487.xml"/><Relationship Id="rId592" Type="http://schemas.openxmlformats.org/officeDocument/2006/relationships/ctrlProp" Target="../ctrlProps/ctrlProp694.xml"/><Relationship Id="rId606" Type="http://schemas.openxmlformats.org/officeDocument/2006/relationships/ctrlProp" Target="../ctrlProps/ctrlProp708.xml"/><Relationship Id="rId813" Type="http://schemas.openxmlformats.org/officeDocument/2006/relationships/ctrlProp" Target="../ctrlProps/ctrlProp915.xml"/><Relationship Id="rId245" Type="http://schemas.openxmlformats.org/officeDocument/2006/relationships/ctrlProp" Target="../ctrlProps/ctrlProp347.xml"/><Relationship Id="rId452" Type="http://schemas.openxmlformats.org/officeDocument/2006/relationships/ctrlProp" Target="../ctrlProps/ctrlProp554.xml"/><Relationship Id="rId897" Type="http://schemas.openxmlformats.org/officeDocument/2006/relationships/ctrlProp" Target="../ctrlProps/ctrlProp999.xml"/><Relationship Id="rId1082" Type="http://schemas.openxmlformats.org/officeDocument/2006/relationships/ctrlProp" Target="../ctrlProps/ctrlProp1184.xml"/><Relationship Id="rId105" Type="http://schemas.openxmlformats.org/officeDocument/2006/relationships/ctrlProp" Target="../ctrlProps/ctrlProp207.xml"/><Relationship Id="rId312" Type="http://schemas.openxmlformats.org/officeDocument/2006/relationships/ctrlProp" Target="../ctrlProps/ctrlProp414.xml"/><Relationship Id="rId757" Type="http://schemas.openxmlformats.org/officeDocument/2006/relationships/ctrlProp" Target="../ctrlProps/ctrlProp859.xml"/><Relationship Id="rId964" Type="http://schemas.openxmlformats.org/officeDocument/2006/relationships/ctrlProp" Target="../ctrlProps/ctrlProp1066.xml"/><Relationship Id="rId93" Type="http://schemas.openxmlformats.org/officeDocument/2006/relationships/ctrlProp" Target="../ctrlProps/ctrlProp195.xml"/><Relationship Id="rId189" Type="http://schemas.openxmlformats.org/officeDocument/2006/relationships/ctrlProp" Target="../ctrlProps/ctrlProp291.xml"/><Relationship Id="rId396" Type="http://schemas.openxmlformats.org/officeDocument/2006/relationships/ctrlProp" Target="../ctrlProps/ctrlProp498.xml"/><Relationship Id="rId617" Type="http://schemas.openxmlformats.org/officeDocument/2006/relationships/ctrlProp" Target="../ctrlProps/ctrlProp719.xml"/><Relationship Id="rId824" Type="http://schemas.openxmlformats.org/officeDocument/2006/relationships/ctrlProp" Target="../ctrlProps/ctrlProp926.xml"/><Relationship Id="rId256" Type="http://schemas.openxmlformats.org/officeDocument/2006/relationships/ctrlProp" Target="../ctrlProps/ctrlProp358.xml"/><Relationship Id="rId463" Type="http://schemas.openxmlformats.org/officeDocument/2006/relationships/ctrlProp" Target="../ctrlProps/ctrlProp565.xml"/><Relationship Id="rId670" Type="http://schemas.openxmlformats.org/officeDocument/2006/relationships/ctrlProp" Target="../ctrlProps/ctrlProp772.xml"/><Relationship Id="rId1093" Type="http://schemas.openxmlformats.org/officeDocument/2006/relationships/ctrlProp" Target="../ctrlProps/ctrlProp1195.xml"/><Relationship Id="rId1107" Type="http://schemas.openxmlformats.org/officeDocument/2006/relationships/ctrlProp" Target="../ctrlProps/ctrlProp1209.xml"/><Relationship Id="rId116" Type="http://schemas.openxmlformats.org/officeDocument/2006/relationships/ctrlProp" Target="../ctrlProps/ctrlProp218.xml"/><Relationship Id="rId323" Type="http://schemas.openxmlformats.org/officeDocument/2006/relationships/ctrlProp" Target="../ctrlProps/ctrlProp425.xml"/><Relationship Id="rId530" Type="http://schemas.openxmlformats.org/officeDocument/2006/relationships/ctrlProp" Target="../ctrlProps/ctrlProp632.xml"/><Relationship Id="rId768" Type="http://schemas.openxmlformats.org/officeDocument/2006/relationships/ctrlProp" Target="../ctrlProps/ctrlProp870.xml"/><Relationship Id="rId975" Type="http://schemas.openxmlformats.org/officeDocument/2006/relationships/ctrlProp" Target="../ctrlProps/ctrlProp1077.xml"/><Relationship Id="rId20" Type="http://schemas.openxmlformats.org/officeDocument/2006/relationships/ctrlProp" Target="../ctrlProps/ctrlProp122.xml"/><Relationship Id="rId628" Type="http://schemas.openxmlformats.org/officeDocument/2006/relationships/ctrlProp" Target="../ctrlProps/ctrlProp730.xml"/><Relationship Id="rId835" Type="http://schemas.openxmlformats.org/officeDocument/2006/relationships/ctrlProp" Target="../ctrlProps/ctrlProp937.xml"/><Relationship Id="rId267" Type="http://schemas.openxmlformats.org/officeDocument/2006/relationships/ctrlProp" Target="../ctrlProps/ctrlProp369.xml"/><Relationship Id="rId474" Type="http://schemas.openxmlformats.org/officeDocument/2006/relationships/ctrlProp" Target="../ctrlProps/ctrlProp576.xml"/><Relationship Id="rId1020" Type="http://schemas.openxmlformats.org/officeDocument/2006/relationships/ctrlProp" Target="../ctrlProps/ctrlProp1122.xml"/><Relationship Id="rId1118" Type="http://schemas.openxmlformats.org/officeDocument/2006/relationships/ctrlProp" Target="../ctrlProps/ctrlProp1220.xml"/><Relationship Id="rId127" Type="http://schemas.openxmlformats.org/officeDocument/2006/relationships/ctrlProp" Target="../ctrlProps/ctrlProp229.xml"/><Relationship Id="rId681" Type="http://schemas.openxmlformats.org/officeDocument/2006/relationships/ctrlProp" Target="../ctrlProps/ctrlProp783.xml"/><Relationship Id="rId779" Type="http://schemas.openxmlformats.org/officeDocument/2006/relationships/ctrlProp" Target="../ctrlProps/ctrlProp881.xml"/><Relationship Id="rId902" Type="http://schemas.openxmlformats.org/officeDocument/2006/relationships/ctrlProp" Target="../ctrlProps/ctrlProp1004.xml"/><Relationship Id="rId986" Type="http://schemas.openxmlformats.org/officeDocument/2006/relationships/ctrlProp" Target="../ctrlProps/ctrlProp1088.xml"/><Relationship Id="rId31" Type="http://schemas.openxmlformats.org/officeDocument/2006/relationships/ctrlProp" Target="../ctrlProps/ctrlProp133.xml"/><Relationship Id="rId334" Type="http://schemas.openxmlformats.org/officeDocument/2006/relationships/ctrlProp" Target="../ctrlProps/ctrlProp436.xml"/><Relationship Id="rId541" Type="http://schemas.openxmlformats.org/officeDocument/2006/relationships/ctrlProp" Target="../ctrlProps/ctrlProp643.xml"/><Relationship Id="rId639" Type="http://schemas.openxmlformats.org/officeDocument/2006/relationships/ctrlProp" Target="../ctrlProps/ctrlProp741.xml"/><Relationship Id="rId180" Type="http://schemas.openxmlformats.org/officeDocument/2006/relationships/ctrlProp" Target="../ctrlProps/ctrlProp282.xml"/><Relationship Id="rId278" Type="http://schemas.openxmlformats.org/officeDocument/2006/relationships/ctrlProp" Target="../ctrlProps/ctrlProp380.xml"/><Relationship Id="rId401" Type="http://schemas.openxmlformats.org/officeDocument/2006/relationships/ctrlProp" Target="../ctrlProps/ctrlProp503.xml"/><Relationship Id="rId846" Type="http://schemas.openxmlformats.org/officeDocument/2006/relationships/ctrlProp" Target="../ctrlProps/ctrlProp948.xml"/><Relationship Id="rId1031" Type="http://schemas.openxmlformats.org/officeDocument/2006/relationships/ctrlProp" Target="../ctrlProps/ctrlProp1133.xml"/><Relationship Id="rId1129" Type="http://schemas.openxmlformats.org/officeDocument/2006/relationships/ctrlProp" Target="../ctrlProps/ctrlProp1231.xml"/><Relationship Id="rId485" Type="http://schemas.openxmlformats.org/officeDocument/2006/relationships/ctrlProp" Target="../ctrlProps/ctrlProp587.xml"/><Relationship Id="rId692" Type="http://schemas.openxmlformats.org/officeDocument/2006/relationships/ctrlProp" Target="../ctrlProps/ctrlProp794.xml"/><Relationship Id="rId706" Type="http://schemas.openxmlformats.org/officeDocument/2006/relationships/ctrlProp" Target="../ctrlProps/ctrlProp808.xml"/><Relationship Id="rId913" Type="http://schemas.openxmlformats.org/officeDocument/2006/relationships/ctrlProp" Target="../ctrlProps/ctrlProp1015.xml"/><Relationship Id="rId42" Type="http://schemas.openxmlformats.org/officeDocument/2006/relationships/ctrlProp" Target="../ctrlProps/ctrlProp144.xml"/><Relationship Id="rId84" Type="http://schemas.openxmlformats.org/officeDocument/2006/relationships/ctrlProp" Target="../ctrlProps/ctrlProp186.xml"/><Relationship Id="rId138" Type="http://schemas.openxmlformats.org/officeDocument/2006/relationships/ctrlProp" Target="../ctrlProps/ctrlProp240.xml"/><Relationship Id="rId345" Type="http://schemas.openxmlformats.org/officeDocument/2006/relationships/ctrlProp" Target="../ctrlProps/ctrlProp447.xml"/><Relationship Id="rId387" Type="http://schemas.openxmlformats.org/officeDocument/2006/relationships/ctrlProp" Target="../ctrlProps/ctrlProp489.xml"/><Relationship Id="rId510" Type="http://schemas.openxmlformats.org/officeDocument/2006/relationships/ctrlProp" Target="../ctrlProps/ctrlProp612.xml"/><Relationship Id="rId552" Type="http://schemas.openxmlformats.org/officeDocument/2006/relationships/ctrlProp" Target="../ctrlProps/ctrlProp654.xml"/><Relationship Id="rId594" Type="http://schemas.openxmlformats.org/officeDocument/2006/relationships/ctrlProp" Target="../ctrlProps/ctrlProp696.xml"/><Relationship Id="rId608" Type="http://schemas.openxmlformats.org/officeDocument/2006/relationships/ctrlProp" Target="../ctrlProps/ctrlProp710.xml"/><Relationship Id="rId815" Type="http://schemas.openxmlformats.org/officeDocument/2006/relationships/ctrlProp" Target="../ctrlProps/ctrlProp917.xml"/><Relationship Id="rId997" Type="http://schemas.openxmlformats.org/officeDocument/2006/relationships/ctrlProp" Target="../ctrlProps/ctrlProp1099.xml"/><Relationship Id="rId191" Type="http://schemas.openxmlformats.org/officeDocument/2006/relationships/ctrlProp" Target="../ctrlProps/ctrlProp293.xml"/><Relationship Id="rId205" Type="http://schemas.openxmlformats.org/officeDocument/2006/relationships/ctrlProp" Target="../ctrlProps/ctrlProp307.xml"/><Relationship Id="rId247" Type="http://schemas.openxmlformats.org/officeDocument/2006/relationships/ctrlProp" Target="../ctrlProps/ctrlProp349.xml"/><Relationship Id="rId412" Type="http://schemas.openxmlformats.org/officeDocument/2006/relationships/ctrlProp" Target="../ctrlProps/ctrlProp514.xml"/><Relationship Id="rId857" Type="http://schemas.openxmlformats.org/officeDocument/2006/relationships/ctrlProp" Target="../ctrlProps/ctrlProp959.xml"/><Relationship Id="rId899" Type="http://schemas.openxmlformats.org/officeDocument/2006/relationships/ctrlProp" Target="../ctrlProps/ctrlProp1001.xml"/><Relationship Id="rId1000" Type="http://schemas.openxmlformats.org/officeDocument/2006/relationships/ctrlProp" Target="../ctrlProps/ctrlProp1102.xml"/><Relationship Id="rId1042" Type="http://schemas.openxmlformats.org/officeDocument/2006/relationships/ctrlProp" Target="../ctrlProps/ctrlProp1144.xml"/><Relationship Id="rId1084" Type="http://schemas.openxmlformats.org/officeDocument/2006/relationships/ctrlProp" Target="../ctrlProps/ctrlProp1186.xml"/><Relationship Id="rId107" Type="http://schemas.openxmlformats.org/officeDocument/2006/relationships/ctrlProp" Target="../ctrlProps/ctrlProp209.xml"/><Relationship Id="rId289" Type="http://schemas.openxmlformats.org/officeDocument/2006/relationships/ctrlProp" Target="../ctrlProps/ctrlProp391.xml"/><Relationship Id="rId454" Type="http://schemas.openxmlformats.org/officeDocument/2006/relationships/ctrlProp" Target="../ctrlProps/ctrlProp556.xml"/><Relationship Id="rId496" Type="http://schemas.openxmlformats.org/officeDocument/2006/relationships/ctrlProp" Target="../ctrlProps/ctrlProp598.xml"/><Relationship Id="rId661" Type="http://schemas.openxmlformats.org/officeDocument/2006/relationships/ctrlProp" Target="../ctrlProps/ctrlProp763.xml"/><Relationship Id="rId717" Type="http://schemas.openxmlformats.org/officeDocument/2006/relationships/ctrlProp" Target="../ctrlProps/ctrlProp819.xml"/><Relationship Id="rId759" Type="http://schemas.openxmlformats.org/officeDocument/2006/relationships/ctrlProp" Target="../ctrlProps/ctrlProp861.xml"/><Relationship Id="rId924" Type="http://schemas.openxmlformats.org/officeDocument/2006/relationships/ctrlProp" Target="../ctrlProps/ctrlProp1026.xml"/><Relationship Id="rId966" Type="http://schemas.openxmlformats.org/officeDocument/2006/relationships/ctrlProp" Target="../ctrlProps/ctrlProp1068.xml"/><Relationship Id="rId11" Type="http://schemas.openxmlformats.org/officeDocument/2006/relationships/ctrlProp" Target="../ctrlProps/ctrlProp113.xml"/><Relationship Id="rId53" Type="http://schemas.openxmlformats.org/officeDocument/2006/relationships/ctrlProp" Target="../ctrlProps/ctrlProp155.xml"/><Relationship Id="rId149" Type="http://schemas.openxmlformats.org/officeDocument/2006/relationships/ctrlProp" Target="../ctrlProps/ctrlProp251.xml"/><Relationship Id="rId314" Type="http://schemas.openxmlformats.org/officeDocument/2006/relationships/ctrlProp" Target="../ctrlProps/ctrlProp416.xml"/><Relationship Id="rId356" Type="http://schemas.openxmlformats.org/officeDocument/2006/relationships/ctrlProp" Target="../ctrlProps/ctrlProp458.xml"/><Relationship Id="rId398" Type="http://schemas.openxmlformats.org/officeDocument/2006/relationships/ctrlProp" Target="../ctrlProps/ctrlProp500.xml"/><Relationship Id="rId521" Type="http://schemas.openxmlformats.org/officeDocument/2006/relationships/ctrlProp" Target="../ctrlProps/ctrlProp623.xml"/><Relationship Id="rId563" Type="http://schemas.openxmlformats.org/officeDocument/2006/relationships/ctrlProp" Target="../ctrlProps/ctrlProp665.xml"/><Relationship Id="rId619" Type="http://schemas.openxmlformats.org/officeDocument/2006/relationships/ctrlProp" Target="../ctrlProps/ctrlProp721.xml"/><Relationship Id="rId770" Type="http://schemas.openxmlformats.org/officeDocument/2006/relationships/ctrlProp" Target="../ctrlProps/ctrlProp872.xml"/><Relationship Id="rId1151" Type="http://schemas.openxmlformats.org/officeDocument/2006/relationships/ctrlProp" Target="../ctrlProps/ctrlProp1253.xml"/><Relationship Id="rId95" Type="http://schemas.openxmlformats.org/officeDocument/2006/relationships/ctrlProp" Target="../ctrlProps/ctrlProp197.xml"/><Relationship Id="rId160" Type="http://schemas.openxmlformats.org/officeDocument/2006/relationships/ctrlProp" Target="../ctrlProps/ctrlProp262.xml"/><Relationship Id="rId216" Type="http://schemas.openxmlformats.org/officeDocument/2006/relationships/ctrlProp" Target="../ctrlProps/ctrlProp318.xml"/><Relationship Id="rId423" Type="http://schemas.openxmlformats.org/officeDocument/2006/relationships/ctrlProp" Target="../ctrlProps/ctrlProp525.xml"/><Relationship Id="rId826" Type="http://schemas.openxmlformats.org/officeDocument/2006/relationships/ctrlProp" Target="../ctrlProps/ctrlProp928.xml"/><Relationship Id="rId868" Type="http://schemas.openxmlformats.org/officeDocument/2006/relationships/ctrlProp" Target="../ctrlProps/ctrlProp970.xml"/><Relationship Id="rId1011" Type="http://schemas.openxmlformats.org/officeDocument/2006/relationships/ctrlProp" Target="../ctrlProps/ctrlProp1113.xml"/><Relationship Id="rId1053" Type="http://schemas.openxmlformats.org/officeDocument/2006/relationships/ctrlProp" Target="../ctrlProps/ctrlProp1155.xml"/><Relationship Id="rId1109" Type="http://schemas.openxmlformats.org/officeDocument/2006/relationships/ctrlProp" Target="../ctrlProps/ctrlProp1211.xml"/><Relationship Id="rId258" Type="http://schemas.openxmlformats.org/officeDocument/2006/relationships/ctrlProp" Target="../ctrlProps/ctrlProp360.xml"/><Relationship Id="rId465" Type="http://schemas.openxmlformats.org/officeDocument/2006/relationships/ctrlProp" Target="../ctrlProps/ctrlProp567.xml"/><Relationship Id="rId630" Type="http://schemas.openxmlformats.org/officeDocument/2006/relationships/ctrlProp" Target="../ctrlProps/ctrlProp732.xml"/><Relationship Id="rId672" Type="http://schemas.openxmlformats.org/officeDocument/2006/relationships/ctrlProp" Target="../ctrlProps/ctrlProp774.xml"/><Relationship Id="rId728" Type="http://schemas.openxmlformats.org/officeDocument/2006/relationships/ctrlProp" Target="../ctrlProps/ctrlProp830.xml"/><Relationship Id="rId935" Type="http://schemas.openxmlformats.org/officeDocument/2006/relationships/ctrlProp" Target="../ctrlProps/ctrlProp1037.xml"/><Relationship Id="rId1095" Type="http://schemas.openxmlformats.org/officeDocument/2006/relationships/ctrlProp" Target="../ctrlProps/ctrlProp1197.xml"/><Relationship Id="rId22" Type="http://schemas.openxmlformats.org/officeDocument/2006/relationships/ctrlProp" Target="../ctrlProps/ctrlProp124.xml"/><Relationship Id="rId64" Type="http://schemas.openxmlformats.org/officeDocument/2006/relationships/ctrlProp" Target="../ctrlProps/ctrlProp166.xml"/><Relationship Id="rId118" Type="http://schemas.openxmlformats.org/officeDocument/2006/relationships/ctrlProp" Target="../ctrlProps/ctrlProp220.xml"/><Relationship Id="rId325" Type="http://schemas.openxmlformats.org/officeDocument/2006/relationships/ctrlProp" Target="../ctrlProps/ctrlProp427.xml"/><Relationship Id="rId367" Type="http://schemas.openxmlformats.org/officeDocument/2006/relationships/ctrlProp" Target="../ctrlProps/ctrlProp469.xml"/><Relationship Id="rId532" Type="http://schemas.openxmlformats.org/officeDocument/2006/relationships/ctrlProp" Target="../ctrlProps/ctrlProp634.xml"/><Relationship Id="rId574" Type="http://schemas.openxmlformats.org/officeDocument/2006/relationships/ctrlProp" Target="../ctrlProps/ctrlProp676.xml"/><Relationship Id="rId977" Type="http://schemas.openxmlformats.org/officeDocument/2006/relationships/ctrlProp" Target="../ctrlProps/ctrlProp1079.xml"/><Relationship Id="rId1120" Type="http://schemas.openxmlformats.org/officeDocument/2006/relationships/ctrlProp" Target="../ctrlProps/ctrlProp1222.xml"/><Relationship Id="rId171" Type="http://schemas.openxmlformats.org/officeDocument/2006/relationships/ctrlProp" Target="../ctrlProps/ctrlProp273.xml"/><Relationship Id="rId227" Type="http://schemas.openxmlformats.org/officeDocument/2006/relationships/ctrlProp" Target="../ctrlProps/ctrlProp329.xml"/><Relationship Id="rId781" Type="http://schemas.openxmlformats.org/officeDocument/2006/relationships/ctrlProp" Target="../ctrlProps/ctrlProp883.xml"/><Relationship Id="rId837" Type="http://schemas.openxmlformats.org/officeDocument/2006/relationships/ctrlProp" Target="../ctrlProps/ctrlProp939.xml"/><Relationship Id="rId879" Type="http://schemas.openxmlformats.org/officeDocument/2006/relationships/ctrlProp" Target="../ctrlProps/ctrlProp981.xml"/><Relationship Id="rId1022" Type="http://schemas.openxmlformats.org/officeDocument/2006/relationships/ctrlProp" Target="../ctrlProps/ctrlProp1124.xml"/><Relationship Id="rId269" Type="http://schemas.openxmlformats.org/officeDocument/2006/relationships/ctrlProp" Target="../ctrlProps/ctrlProp371.xml"/><Relationship Id="rId434" Type="http://schemas.openxmlformats.org/officeDocument/2006/relationships/ctrlProp" Target="../ctrlProps/ctrlProp536.xml"/><Relationship Id="rId476" Type="http://schemas.openxmlformats.org/officeDocument/2006/relationships/ctrlProp" Target="../ctrlProps/ctrlProp578.xml"/><Relationship Id="rId641" Type="http://schemas.openxmlformats.org/officeDocument/2006/relationships/ctrlProp" Target="../ctrlProps/ctrlProp743.xml"/><Relationship Id="rId683" Type="http://schemas.openxmlformats.org/officeDocument/2006/relationships/ctrlProp" Target="../ctrlProps/ctrlProp785.xml"/><Relationship Id="rId739" Type="http://schemas.openxmlformats.org/officeDocument/2006/relationships/ctrlProp" Target="../ctrlProps/ctrlProp841.xml"/><Relationship Id="rId890" Type="http://schemas.openxmlformats.org/officeDocument/2006/relationships/ctrlProp" Target="../ctrlProps/ctrlProp992.xml"/><Relationship Id="rId904" Type="http://schemas.openxmlformats.org/officeDocument/2006/relationships/ctrlProp" Target="../ctrlProps/ctrlProp1006.xml"/><Relationship Id="rId1064" Type="http://schemas.openxmlformats.org/officeDocument/2006/relationships/ctrlProp" Target="../ctrlProps/ctrlProp1166.xml"/><Relationship Id="rId33" Type="http://schemas.openxmlformats.org/officeDocument/2006/relationships/ctrlProp" Target="../ctrlProps/ctrlProp135.xml"/><Relationship Id="rId129" Type="http://schemas.openxmlformats.org/officeDocument/2006/relationships/ctrlProp" Target="../ctrlProps/ctrlProp231.xml"/><Relationship Id="rId280" Type="http://schemas.openxmlformats.org/officeDocument/2006/relationships/ctrlProp" Target="../ctrlProps/ctrlProp382.xml"/><Relationship Id="rId336" Type="http://schemas.openxmlformats.org/officeDocument/2006/relationships/ctrlProp" Target="../ctrlProps/ctrlProp438.xml"/><Relationship Id="rId501" Type="http://schemas.openxmlformats.org/officeDocument/2006/relationships/ctrlProp" Target="../ctrlProps/ctrlProp603.xml"/><Relationship Id="rId543" Type="http://schemas.openxmlformats.org/officeDocument/2006/relationships/ctrlProp" Target="../ctrlProps/ctrlProp645.xml"/><Relationship Id="rId946" Type="http://schemas.openxmlformats.org/officeDocument/2006/relationships/ctrlProp" Target="../ctrlProps/ctrlProp1048.xml"/><Relationship Id="rId988" Type="http://schemas.openxmlformats.org/officeDocument/2006/relationships/ctrlProp" Target="../ctrlProps/ctrlProp1090.xml"/><Relationship Id="rId1131" Type="http://schemas.openxmlformats.org/officeDocument/2006/relationships/ctrlProp" Target="../ctrlProps/ctrlProp1233.xml"/><Relationship Id="rId75" Type="http://schemas.openxmlformats.org/officeDocument/2006/relationships/ctrlProp" Target="../ctrlProps/ctrlProp177.xml"/><Relationship Id="rId140" Type="http://schemas.openxmlformats.org/officeDocument/2006/relationships/ctrlProp" Target="../ctrlProps/ctrlProp242.xml"/><Relationship Id="rId182" Type="http://schemas.openxmlformats.org/officeDocument/2006/relationships/ctrlProp" Target="../ctrlProps/ctrlProp284.xml"/><Relationship Id="rId378" Type="http://schemas.openxmlformats.org/officeDocument/2006/relationships/ctrlProp" Target="../ctrlProps/ctrlProp480.xml"/><Relationship Id="rId403" Type="http://schemas.openxmlformats.org/officeDocument/2006/relationships/ctrlProp" Target="../ctrlProps/ctrlProp505.xml"/><Relationship Id="rId585" Type="http://schemas.openxmlformats.org/officeDocument/2006/relationships/ctrlProp" Target="../ctrlProps/ctrlProp687.xml"/><Relationship Id="rId750" Type="http://schemas.openxmlformats.org/officeDocument/2006/relationships/ctrlProp" Target="../ctrlProps/ctrlProp852.xml"/><Relationship Id="rId792" Type="http://schemas.openxmlformats.org/officeDocument/2006/relationships/ctrlProp" Target="../ctrlProps/ctrlProp894.xml"/><Relationship Id="rId806" Type="http://schemas.openxmlformats.org/officeDocument/2006/relationships/ctrlProp" Target="../ctrlProps/ctrlProp908.xml"/><Relationship Id="rId848" Type="http://schemas.openxmlformats.org/officeDocument/2006/relationships/ctrlProp" Target="../ctrlProps/ctrlProp950.xml"/><Relationship Id="rId1033" Type="http://schemas.openxmlformats.org/officeDocument/2006/relationships/ctrlProp" Target="../ctrlProps/ctrlProp1135.xml"/><Relationship Id="rId6" Type="http://schemas.openxmlformats.org/officeDocument/2006/relationships/ctrlProp" Target="../ctrlProps/ctrlProp108.xml"/><Relationship Id="rId238" Type="http://schemas.openxmlformats.org/officeDocument/2006/relationships/ctrlProp" Target="../ctrlProps/ctrlProp340.xml"/><Relationship Id="rId445" Type="http://schemas.openxmlformats.org/officeDocument/2006/relationships/ctrlProp" Target="../ctrlProps/ctrlProp547.xml"/><Relationship Id="rId487" Type="http://schemas.openxmlformats.org/officeDocument/2006/relationships/ctrlProp" Target="../ctrlProps/ctrlProp589.xml"/><Relationship Id="rId610" Type="http://schemas.openxmlformats.org/officeDocument/2006/relationships/ctrlProp" Target="../ctrlProps/ctrlProp712.xml"/><Relationship Id="rId652" Type="http://schemas.openxmlformats.org/officeDocument/2006/relationships/ctrlProp" Target="../ctrlProps/ctrlProp754.xml"/><Relationship Id="rId694" Type="http://schemas.openxmlformats.org/officeDocument/2006/relationships/ctrlProp" Target="../ctrlProps/ctrlProp796.xml"/><Relationship Id="rId708" Type="http://schemas.openxmlformats.org/officeDocument/2006/relationships/ctrlProp" Target="../ctrlProps/ctrlProp810.xml"/><Relationship Id="rId915" Type="http://schemas.openxmlformats.org/officeDocument/2006/relationships/ctrlProp" Target="../ctrlProps/ctrlProp1017.xml"/><Relationship Id="rId1075" Type="http://schemas.openxmlformats.org/officeDocument/2006/relationships/ctrlProp" Target="../ctrlProps/ctrlProp1177.xml"/><Relationship Id="rId291" Type="http://schemas.openxmlformats.org/officeDocument/2006/relationships/ctrlProp" Target="../ctrlProps/ctrlProp393.xml"/><Relationship Id="rId305" Type="http://schemas.openxmlformats.org/officeDocument/2006/relationships/ctrlProp" Target="../ctrlProps/ctrlProp407.xml"/><Relationship Id="rId347" Type="http://schemas.openxmlformats.org/officeDocument/2006/relationships/ctrlProp" Target="../ctrlProps/ctrlProp449.xml"/><Relationship Id="rId512" Type="http://schemas.openxmlformats.org/officeDocument/2006/relationships/ctrlProp" Target="../ctrlProps/ctrlProp614.xml"/><Relationship Id="rId957" Type="http://schemas.openxmlformats.org/officeDocument/2006/relationships/ctrlProp" Target="../ctrlProps/ctrlProp1059.xml"/><Relationship Id="rId999" Type="http://schemas.openxmlformats.org/officeDocument/2006/relationships/ctrlProp" Target="../ctrlProps/ctrlProp1101.xml"/><Relationship Id="rId1100" Type="http://schemas.openxmlformats.org/officeDocument/2006/relationships/ctrlProp" Target="../ctrlProps/ctrlProp1202.xml"/><Relationship Id="rId1142" Type="http://schemas.openxmlformats.org/officeDocument/2006/relationships/ctrlProp" Target="../ctrlProps/ctrlProp1244.xml"/><Relationship Id="rId44" Type="http://schemas.openxmlformats.org/officeDocument/2006/relationships/ctrlProp" Target="../ctrlProps/ctrlProp146.xml"/><Relationship Id="rId86" Type="http://schemas.openxmlformats.org/officeDocument/2006/relationships/ctrlProp" Target="../ctrlProps/ctrlProp188.xml"/><Relationship Id="rId151" Type="http://schemas.openxmlformats.org/officeDocument/2006/relationships/ctrlProp" Target="../ctrlProps/ctrlProp253.xml"/><Relationship Id="rId389" Type="http://schemas.openxmlformats.org/officeDocument/2006/relationships/ctrlProp" Target="../ctrlProps/ctrlProp491.xml"/><Relationship Id="rId554" Type="http://schemas.openxmlformats.org/officeDocument/2006/relationships/ctrlProp" Target="../ctrlProps/ctrlProp656.xml"/><Relationship Id="rId596" Type="http://schemas.openxmlformats.org/officeDocument/2006/relationships/ctrlProp" Target="../ctrlProps/ctrlProp698.xml"/><Relationship Id="rId761" Type="http://schemas.openxmlformats.org/officeDocument/2006/relationships/ctrlProp" Target="../ctrlProps/ctrlProp863.xml"/><Relationship Id="rId817" Type="http://schemas.openxmlformats.org/officeDocument/2006/relationships/ctrlProp" Target="../ctrlProps/ctrlProp919.xml"/><Relationship Id="rId859" Type="http://schemas.openxmlformats.org/officeDocument/2006/relationships/ctrlProp" Target="../ctrlProps/ctrlProp961.xml"/><Relationship Id="rId1002" Type="http://schemas.openxmlformats.org/officeDocument/2006/relationships/ctrlProp" Target="../ctrlProps/ctrlProp1104.xml"/><Relationship Id="rId193" Type="http://schemas.openxmlformats.org/officeDocument/2006/relationships/ctrlProp" Target="../ctrlProps/ctrlProp295.xml"/><Relationship Id="rId207" Type="http://schemas.openxmlformats.org/officeDocument/2006/relationships/ctrlProp" Target="../ctrlProps/ctrlProp309.xml"/><Relationship Id="rId249" Type="http://schemas.openxmlformats.org/officeDocument/2006/relationships/ctrlProp" Target="../ctrlProps/ctrlProp351.xml"/><Relationship Id="rId414" Type="http://schemas.openxmlformats.org/officeDocument/2006/relationships/ctrlProp" Target="../ctrlProps/ctrlProp516.xml"/><Relationship Id="rId456" Type="http://schemas.openxmlformats.org/officeDocument/2006/relationships/ctrlProp" Target="../ctrlProps/ctrlProp558.xml"/><Relationship Id="rId498" Type="http://schemas.openxmlformats.org/officeDocument/2006/relationships/ctrlProp" Target="../ctrlProps/ctrlProp600.xml"/><Relationship Id="rId621" Type="http://schemas.openxmlformats.org/officeDocument/2006/relationships/ctrlProp" Target="../ctrlProps/ctrlProp723.xml"/><Relationship Id="rId663" Type="http://schemas.openxmlformats.org/officeDocument/2006/relationships/ctrlProp" Target="../ctrlProps/ctrlProp765.xml"/><Relationship Id="rId870" Type="http://schemas.openxmlformats.org/officeDocument/2006/relationships/ctrlProp" Target="../ctrlProps/ctrlProp972.xml"/><Relationship Id="rId1044" Type="http://schemas.openxmlformats.org/officeDocument/2006/relationships/ctrlProp" Target="../ctrlProps/ctrlProp1146.xml"/><Relationship Id="rId1086" Type="http://schemas.openxmlformats.org/officeDocument/2006/relationships/ctrlProp" Target="../ctrlProps/ctrlProp1188.xml"/><Relationship Id="rId13" Type="http://schemas.openxmlformats.org/officeDocument/2006/relationships/ctrlProp" Target="../ctrlProps/ctrlProp115.xml"/><Relationship Id="rId109" Type="http://schemas.openxmlformats.org/officeDocument/2006/relationships/ctrlProp" Target="../ctrlProps/ctrlProp211.xml"/><Relationship Id="rId260" Type="http://schemas.openxmlformats.org/officeDocument/2006/relationships/ctrlProp" Target="../ctrlProps/ctrlProp362.xml"/><Relationship Id="rId316" Type="http://schemas.openxmlformats.org/officeDocument/2006/relationships/ctrlProp" Target="../ctrlProps/ctrlProp418.xml"/><Relationship Id="rId523" Type="http://schemas.openxmlformats.org/officeDocument/2006/relationships/ctrlProp" Target="../ctrlProps/ctrlProp625.xml"/><Relationship Id="rId719" Type="http://schemas.openxmlformats.org/officeDocument/2006/relationships/ctrlProp" Target="../ctrlProps/ctrlProp821.xml"/><Relationship Id="rId926" Type="http://schemas.openxmlformats.org/officeDocument/2006/relationships/ctrlProp" Target="../ctrlProps/ctrlProp1028.xml"/><Relationship Id="rId968" Type="http://schemas.openxmlformats.org/officeDocument/2006/relationships/ctrlProp" Target="../ctrlProps/ctrlProp1070.xml"/><Relationship Id="rId1111" Type="http://schemas.openxmlformats.org/officeDocument/2006/relationships/ctrlProp" Target="../ctrlProps/ctrlProp1213.xml"/><Relationship Id="rId1153" Type="http://schemas.openxmlformats.org/officeDocument/2006/relationships/ctrlProp" Target="../ctrlProps/ctrlProp1255.xml"/><Relationship Id="rId55" Type="http://schemas.openxmlformats.org/officeDocument/2006/relationships/ctrlProp" Target="../ctrlProps/ctrlProp157.xml"/><Relationship Id="rId97" Type="http://schemas.openxmlformats.org/officeDocument/2006/relationships/ctrlProp" Target="../ctrlProps/ctrlProp199.xml"/><Relationship Id="rId120" Type="http://schemas.openxmlformats.org/officeDocument/2006/relationships/ctrlProp" Target="../ctrlProps/ctrlProp222.xml"/><Relationship Id="rId358" Type="http://schemas.openxmlformats.org/officeDocument/2006/relationships/ctrlProp" Target="../ctrlProps/ctrlProp460.xml"/><Relationship Id="rId565" Type="http://schemas.openxmlformats.org/officeDocument/2006/relationships/ctrlProp" Target="../ctrlProps/ctrlProp667.xml"/><Relationship Id="rId730" Type="http://schemas.openxmlformats.org/officeDocument/2006/relationships/ctrlProp" Target="../ctrlProps/ctrlProp832.xml"/><Relationship Id="rId772" Type="http://schemas.openxmlformats.org/officeDocument/2006/relationships/ctrlProp" Target="../ctrlProps/ctrlProp874.xml"/><Relationship Id="rId828" Type="http://schemas.openxmlformats.org/officeDocument/2006/relationships/ctrlProp" Target="../ctrlProps/ctrlProp930.xml"/><Relationship Id="rId1013" Type="http://schemas.openxmlformats.org/officeDocument/2006/relationships/ctrlProp" Target="../ctrlProps/ctrlProp1115.xml"/><Relationship Id="rId162" Type="http://schemas.openxmlformats.org/officeDocument/2006/relationships/ctrlProp" Target="../ctrlProps/ctrlProp264.xml"/><Relationship Id="rId218" Type="http://schemas.openxmlformats.org/officeDocument/2006/relationships/ctrlProp" Target="../ctrlProps/ctrlProp320.xml"/><Relationship Id="rId425" Type="http://schemas.openxmlformats.org/officeDocument/2006/relationships/ctrlProp" Target="../ctrlProps/ctrlProp527.xml"/><Relationship Id="rId467" Type="http://schemas.openxmlformats.org/officeDocument/2006/relationships/ctrlProp" Target="../ctrlProps/ctrlProp569.xml"/><Relationship Id="rId632" Type="http://schemas.openxmlformats.org/officeDocument/2006/relationships/ctrlProp" Target="../ctrlProps/ctrlProp734.xml"/><Relationship Id="rId1055" Type="http://schemas.openxmlformats.org/officeDocument/2006/relationships/ctrlProp" Target="../ctrlProps/ctrlProp1157.xml"/><Relationship Id="rId1097" Type="http://schemas.openxmlformats.org/officeDocument/2006/relationships/ctrlProp" Target="../ctrlProps/ctrlProp1199.xml"/><Relationship Id="rId271" Type="http://schemas.openxmlformats.org/officeDocument/2006/relationships/ctrlProp" Target="../ctrlProps/ctrlProp373.xml"/><Relationship Id="rId674" Type="http://schemas.openxmlformats.org/officeDocument/2006/relationships/ctrlProp" Target="../ctrlProps/ctrlProp776.xml"/><Relationship Id="rId881" Type="http://schemas.openxmlformats.org/officeDocument/2006/relationships/ctrlProp" Target="../ctrlProps/ctrlProp983.xml"/><Relationship Id="rId937" Type="http://schemas.openxmlformats.org/officeDocument/2006/relationships/ctrlProp" Target="../ctrlProps/ctrlProp1039.xml"/><Relationship Id="rId979" Type="http://schemas.openxmlformats.org/officeDocument/2006/relationships/ctrlProp" Target="../ctrlProps/ctrlProp1081.xml"/><Relationship Id="rId1122" Type="http://schemas.openxmlformats.org/officeDocument/2006/relationships/ctrlProp" Target="../ctrlProps/ctrlProp1224.xml"/><Relationship Id="rId24" Type="http://schemas.openxmlformats.org/officeDocument/2006/relationships/ctrlProp" Target="../ctrlProps/ctrlProp126.xml"/><Relationship Id="rId66" Type="http://schemas.openxmlformats.org/officeDocument/2006/relationships/ctrlProp" Target="../ctrlProps/ctrlProp168.xml"/><Relationship Id="rId131" Type="http://schemas.openxmlformats.org/officeDocument/2006/relationships/ctrlProp" Target="../ctrlProps/ctrlProp233.xml"/><Relationship Id="rId327" Type="http://schemas.openxmlformats.org/officeDocument/2006/relationships/ctrlProp" Target="../ctrlProps/ctrlProp429.xml"/><Relationship Id="rId369" Type="http://schemas.openxmlformats.org/officeDocument/2006/relationships/ctrlProp" Target="../ctrlProps/ctrlProp471.xml"/><Relationship Id="rId534" Type="http://schemas.openxmlformats.org/officeDocument/2006/relationships/ctrlProp" Target="../ctrlProps/ctrlProp636.xml"/><Relationship Id="rId576" Type="http://schemas.openxmlformats.org/officeDocument/2006/relationships/ctrlProp" Target="../ctrlProps/ctrlProp678.xml"/><Relationship Id="rId741" Type="http://schemas.openxmlformats.org/officeDocument/2006/relationships/ctrlProp" Target="../ctrlProps/ctrlProp843.xml"/><Relationship Id="rId783" Type="http://schemas.openxmlformats.org/officeDocument/2006/relationships/ctrlProp" Target="../ctrlProps/ctrlProp885.xml"/><Relationship Id="rId839" Type="http://schemas.openxmlformats.org/officeDocument/2006/relationships/ctrlProp" Target="../ctrlProps/ctrlProp941.xml"/><Relationship Id="rId990" Type="http://schemas.openxmlformats.org/officeDocument/2006/relationships/ctrlProp" Target="../ctrlProps/ctrlProp1092.xml"/><Relationship Id="rId173" Type="http://schemas.openxmlformats.org/officeDocument/2006/relationships/ctrlProp" Target="../ctrlProps/ctrlProp275.xml"/><Relationship Id="rId229" Type="http://schemas.openxmlformats.org/officeDocument/2006/relationships/ctrlProp" Target="../ctrlProps/ctrlProp331.xml"/><Relationship Id="rId380" Type="http://schemas.openxmlformats.org/officeDocument/2006/relationships/ctrlProp" Target="../ctrlProps/ctrlProp482.xml"/><Relationship Id="rId436" Type="http://schemas.openxmlformats.org/officeDocument/2006/relationships/ctrlProp" Target="../ctrlProps/ctrlProp538.xml"/><Relationship Id="rId601" Type="http://schemas.openxmlformats.org/officeDocument/2006/relationships/ctrlProp" Target="../ctrlProps/ctrlProp703.xml"/><Relationship Id="rId643" Type="http://schemas.openxmlformats.org/officeDocument/2006/relationships/ctrlProp" Target="../ctrlProps/ctrlProp745.xml"/><Relationship Id="rId1024" Type="http://schemas.openxmlformats.org/officeDocument/2006/relationships/ctrlProp" Target="../ctrlProps/ctrlProp1126.xml"/><Relationship Id="rId1066" Type="http://schemas.openxmlformats.org/officeDocument/2006/relationships/ctrlProp" Target="../ctrlProps/ctrlProp1168.xml"/><Relationship Id="rId240" Type="http://schemas.openxmlformats.org/officeDocument/2006/relationships/ctrlProp" Target="../ctrlProps/ctrlProp342.xml"/><Relationship Id="rId478" Type="http://schemas.openxmlformats.org/officeDocument/2006/relationships/ctrlProp" Target="../ctrlProps/ctrlProp580.xml"/><Relationship Id="rId685" Type="http://schemas.openxmlformats.org/officeDocument/2006/relationships/ctrlProp" Target="../ctrlProps/ctrlProp787.xml"/><Relationship Id="rId850" Type="http://schemas.openxmlformats.org/officeDocument/2006/relationships/ctrlProp" Target="../ctrlProps/ctrlProp952.xml"/><Relationship Id="rId892" Type="http://schemas.openxmlformats.org/officeDocument/2006/relationships/ctrlProp" Target="../ctrlProps/ctrlProp994.xml"/><Relationship Id="rId906" Type="http://schemas.openxmlformats.org/officeDocument/2006/relationships/ctrlProp" Target="../ctrlProps/ctrlProp1008.xml"/><Relationship Id="rId948" Type="http://schemas.openxmlformats.org/officeDocument/2006/relationships/ctrlProp" Target="../ctrlProps/ctrlProp1050.xml"/><Relationship Id="rId1133" Type="http://schemas.openxmlformats.org/officeDocument/2006/relationships/ctrlProp" Target="../ctrlProps/ctrlProp1235.xml"/><Relationship Id="rId35" Type="http://schemas.openxmlformats.org/officeDocument/2006/relationships/ctrlProp" Target="../ctrlProps/ctrlProp137.xml"/><Relationship Id="rId77" Type="http://schemas.openxmlformats.org/officeDocument/2006/relationships/ctrlProp" Target="../ctrlProps/ctrlProp179.xml"/><Relationship Id="rId100" Type="http://schemas.openxmlformats.org/officeDocument/2006/relationships/ctrlProp" Target="../ctrlProps/ctrlProp202.xml"/><Relationship Id="rId282" Type="http://schemas.openxmlformats.org/officeDocument/2006/relationships/ctrlProp" Target="../ctrlProps/ctrlProp384.xml"/><Relationship Id="rId338" Type="http://schemas.openxmlformats.org/officeDocument/2006/relationships/ctrlProp" Target="../ctrlProps/ctrlProp440.xml"/><Relationship Id="rId503" Type="http://schemas.openxmlformats.org/officeDocument/2006/relationships/ctrlProp" Target="../ctrlProps/ctrlProp605.xml"/><Relationship Id="rId545" Type="http://schemas.openxmlformats.org/officeDocument/2006/relationships/ctrlProp" Target="../ctrlProps/ctrlProp647.xml"/><Relationship Id="rId587" Type="http://schemas.openxmlformats.org/officeDocument/2006/relationships/ctrlProp" Target="../ctrlProps/ctrlProp689.xml"/><Relationship Id="rId710" Type="http://schemas.openxmlformats.org/officeDocument/2006/relationships/ctrlProp" Target="../ctrlProps/ctrlProp812.xml"/><Relationship Id="rId752" Type="http://schemas.openxmlformats.org/officeDocument/2006/relationships/ctrlProp" Target="../ctrlProps/ctrlProp854.xml"/><Relationship Id="rId808" Type="http://schemas.openxmlformats.org/officeDocument/2006/relationships/ctrlProp" Target="../ctrlProps/ctrlProp910.xml"/><Relationship Id="rId8" Type="http://schemas.openxmlformats.org/officeDocument/2006/relationships/ctrlProp" Target="../ctrlProps/ctrlProp110.xml"/><Relationship Id="rId142" Type="http://schemas.openxmlformats.org/officeDocument/2006/relationships/ctrlProp" Target="../ctrlProps/ctrlProp244.xml"/><Relationship Id="rId184" Type="http://schemas.openxmlformats.org/officeDocument/2006/relationships/ctrlProp" Target="../ctrlProps/ctrlProp286.xml"/><Relationship Id="rId391" Type="http://schemas.openxmlformats.org/officeDocument/2006/relationships/ctrlProp" Target="../ctrlProps/ctrlProp493.xml"/><Relationship Id="rId405" Type="http://schemas.openxmlformats.org/officeDocument/2006/relationships/ctrlProp" Target="../ctrlProps/ctrlProp507.xml"/><Relationship Id="rId447" Type="http://schemas.openxmlformats.org/officeDocument/2006/relationships/ctrlProp" Target="../ctrlProps/ctrlProp549.xml"/><Relationship Id="rId612" Type="http://schemas.openxmlformats.org/officeDocument/2006/relationships/ctrlProp" Target="../ctrlProps/ctrlProp714.xml"/><Relationship Id="rId794" Type="http://schemas.openxmlformats.org/officeDocument/2006/relationships/ctrlProp" Target="../ctrlProps/ctrlProp896.xml"/><Relationship Id="rId1035" Type="http://schemas.openxmlformats.org/officeDocument/2006/relationships/ctrlProp" Target="../ctrlProps/ctrlProp1137.xml"/><Relationship Id="rId1077" Type="http://schemas.openxmlformats.org/officeDocument/2006/relationships/ctrlProp" Target="../ctrlProps/ctrlProp1179.xml"/><Relationship Id="rId251" Type="http://schemas.openxmlformats.org/officeDocument/2006/relationships/ctrlProp" Target="../ctrlProps/ctrlProp353.xml"/><Relationship Id="rId489" Type="http://schemas.openxmlformats.org/officeDocument/2006/relationships/ctrlProp" Target="../ctrlProps/ctrlProp591.xml"/><Relationship Id="rId654" Type="http://schemas.openxmlformats.org/officeDocument/2006/relationships/ctrlProp" Target="../ctrlProps/ctrlProp756.xml"/><Relationship Id="rId696" Type="http://schemas.openxmlformats.org/officeDocument/2006/relationships/ctrlProp" Target="../ctrlProps/ctrlProp798.xml"/><Relationship Id="rId861" Type="http://schemas.openxmlformats.org/officeDocument/2006/relationships/ctrlProp" Target="../ctrlProps/ctrlProp963.xml"/><Relationship Id="rId917" Type="http://schemas.openxmlformats.org/officeDocument/2006/relationships/ctrlProp" Target="../ctrlProps/ctrlProp1019.xml"/><Relationship Id="rId959" Type="http://schemas.openxmlformats.org/officeDocument/2006/relationships/ctrlProp" Target="../ctrlProps/ctrlProp1061.xml"/><Relationship Id="rId1102" Type="http://schemas.openxmlformats.org/officeDocument/2006/relationships/ctrlProp" Target="../ctrlProps/ctrlProp1204.xml"/><Relationship Id="rId46" Type="http://schemas.openxmlformats.org/officeDocument/2006/relationships/ctrlProp" Target="../ctrlProps/ctrlProp148.xml"/><Relationship Id="rId293" Type="http://schemas.openxmlformats.org/officeDocument/2006/relationships/ctrlProp" Target="../ctrlProps/ctrlProp395.xml"/><Relationship Id="rId307" Type="http://schemas.openxmlformats.org/officeDocument/2006/relationships/ctrlProp" Target="../ctrlProps/ctrlProp409.xml"/><Relationship Id="rId349" Type="http://schemas.openxmlformats.org/officeDocument/2006/relationships/ctrlProp" Target="../ctrlProps/ctrlProp451.xml"/><Relationship Id="rId514" Type="http://schemas.openxmlformats.org/officeDocument/2006/relationships/ctrlProp" Target="../ctrlProps/ctrlProp616.xml"/><Relationship Id="rId556" Type="http://schemas.openxmlformats.org/officeDocument/2006/relationships/ctrlProp" Target="../ctrlProps/ctrlProp658.xml"/><Relationship Id="rId721" Type="http://schemas.openxmlformats.org/officeDocument/2006/relationships/ctrlProp" Target="../ctrlProps/ctrlProp823.xml"/><Relationship Id="rId763" Type="http://schemas.openxmlformats.org/officeDocument/2006/relationships/ctrlProp" Target="../ctrlProps/ctrlProp865.xml"/><Relationship Id="rId1144" Type="http://schemas.openxmlformats.org/officeDocument/2006/relationships/ctrlProp" Target="../ctrlProps/ctrlProp1246.xml"/><Relationship Id="rId88" Type="http://schemas.openxmlformats.org/officeDocument/2006/relationships/ctrlProp" Target="../ctrlProps/ctrlProp190.xml"/><Relationship Id="rId111" Type="http://schemas.openxmlformats.org/officeDocument/2006/relationships/ctrlProp" Target="../ctrlProps/ctrlProp213.xml"/><Relationship Id="rId153" Type="http://schemas.openxmlformats.org/officeDocument/2006/relationships/ctrlProp" Target="../ctrlProps/ctrlProp255.xml"/><Relationship Id="rId195" Type="http://schemas.openxmlformats.org/officeDocument/2006/relationships/ctrlProp" Target="../ctrlProps/ctrlProp297.xml"/><Relationship Id="rId209" Type="http://schemas.openxmlformats.org/officeDocument/2006/relationships/ctrlProp" Target="../ctrlProps/ctrlProp311.xml"/><Relationship Id="rId360" Type="http://schemas.openxmlformats.org/officeDocument/2006/relationships/ctrlProp" Target="../ctrlProps/ctrlProp462.xml"/><Relationship Id="rId416" Type="http://schemas.openxmlformats.org/officeDocument/2006/relationships/ctrlProp" Target="../ctrlProps/ctrlProp518.xml"/><Relationship Id="rId598" Type="http://schemas.openxmlformats.org/officeDocument/2006/relationships/ctrlProp" Target="../ctrlProps/ctrlProp700.xml"/><Relationship Id="rId819" Type="http://schemas.openxmlformats.org/officeDocument/2006/relationships/ctrlProp" Target="../ctrlProps/ctrlProp921.xml"/><Relationship Id="rId970" Type="http://schemas.openxmlformats.org/officeDocument/2006/relationships/ctrlProp" Target="../ctrlProps/ctrlProp1072.xml"/><Relationship Id="rId1004" Type="http://schemas.openxmlformats.org/officeDocument/2006/relationships/ctrlProp" Target="../ctrlProps/ctrlProp1106.xml"/><Relationship Id="rId1046" Type="http://schemas.openxmlformats.org/officeDocument/2006/relationships/ctrlProp" Target="../ctrlProps/ctrlProp1148.xml"/><Relationship Id="rId220" Type="http://schemas.openxmlformats.org/officeDocument/2006/relationships/ctrlProp" Target="../ctrlProps/ctrlProp322.xml"/><Relationship Id="rId458" Type="http://schemas.openxmlformats.org/officeDocument/2006/relationships/ctrlProp" Target="../ctrlProps/ctrlProp560.xml"/><Relationship Id="rId623" Type="http://schemas.openxmlformats.org/officeDocument/2006/relationships/ctrlProp" Target="../ctrlProps/ctrlProp725.xml"/><Relationship Id="rId665" Type="http://schemas.openxmlformats.org/officeDocument/2006/relationships/ctrlProp" Target="../ctrlProps/ctrlProp767.xml"/><Relationship Id="rId830" Type="http://schemas.openxmlformats.org/officeDocument/2006/relationships/ctrlProp" Target="../ctrlProps/ctrlProp932.xml"/><Relationship Id="rId872" Type="http://schemas.openxmlformats.org/officeDocument/2006/relationships/ctrlProp" Target="../ctrlProps/ctrlProp974.xml"/><Relationship Id="rId928" Type="http://schemas.openxmlformats.org/officeDocument/2006/relationships/ctrlProp" Target="../ctrlProps/ctrlProp1030.xml"/><Relationship Id="rId1088" Type="http://schemas.openxmlformats.org/officeDocument/2006/relationships/ctrlProp" Target="../ctrlProps/ctrlProp1190.xml"/><Relationship Id="rId15" Type="http://schemas.openxmlformats.org/officeDocument/2006/relationships/ctrlProp" Target="../ctrlProps/ctrlProp117.xml"/><Relationship Id="rId57" Type="http://schemas.openxmlformats.org/officeDocument/2006/relationships/ctrlProp" Target="../ctrlProps/ctrlProp159.xml"/><Relationship Id="rId262" Type="http://schemas.openxmlformats.org/officeDocument/2006/relationships/ctrlProp" Target="../ctrlProps/ctrlProp364.xml"/><Relationship Id="rId318" Type="http://schemas.openxmlformats.org/officeDocument/2006/relationships/ctrlProp" Target="../ctrlProps/ctrlProp420.xml"/><Relationship Id="rId525" Type="http://schemas.openxmlformats.org/officeDocument/2006/relationships/ctrlProp" Target="../ctrlProps/ctrlProp627.xml"/><Relationship Id="rId567" Type="http://schemas.openxmlformats.org/officeDocument/2006/relationships/ctrlProp" Target="../ctrlProps/ctrlProp669.xml"/><Relationship Id="rId732" Type="http://schemas.openxmlformats.org/officeDocument/2006/relationships/ctrlProp" Target="../ctrlProps/ctrlProp834.xml"/><Relationship Id="rId1113" Type="http://schemas.openxmlformats.org/officeDocument/2006/relationships/ctrlProp" Target="../ctrlProps/ctrlProp1215.xml"/><Relationship Id="rId1155" Type="http://schemas.openxmlformats.org/officeDocument/2006/relationships/ctrlProp" Target="../ctrlProps/ctrlProp1257.xml"/><Relationship Id="rId99" Type="http://schemas.openxmlformats.org/officeDocument/2006/relationships/ctrlProp" Target="../ctrlProps/ctrlProp201.xml"/><Relationship Id="rId122" Type="http://schemas.openxmlformats.org/officeDocument/2006/relationships/ctrlProp" Target="../ctrlProps/ctrlProp224.xml"/><Relationship Id="rId164" Type="http://schemas.openxmlformats.org/officeDocument/2006/relationships/ctrlProp" Target="../ctrlProps/ctrlProp266.xml"/><Relationship Id="rId371" Type="http://schemas.openxmlformats.org/officeDocument/2006/relationships/ctrlProp" Target="../ctrlProps/ctrlProp473.xml"/><Relationship Id="rId774" Type="http://schemas.openxmlformats.org/officeDocument/2006/relationships/ctrlProp" Target="../ctrlProps/ctrlProp876.xml"/><Relationship Id="rId981" Type="http://schemas.openxmlformats.org/officeDocument/2006/relationships/ctrlProp" Target="../ctrlProps/ctrlProp1083.xml"/><Relationship Id="rId1015" Type="http://schemas.openxmlformats.org/officeDocument/2006/relationships/ctrlProp" Target="../ctrlProps/ctrlProp1117.xml"/><Relationship Id="rId1057" Type="http://schemas.openxmlformats.org/officeDocument/2006/relationships/ctrlProp" Target="../ctrlProps/ctrlProp1159.xml"/><Relationship Id="rId427" Type="http://schemas.openxmlformats.org/officeDocument/2006/relationships/ctrlProp" Target="../ctrlProps/ctrlProp529.xml"/><Relationship Id="rId469" Type="http://schemas.openxmlformats.org/officeDocument/2006/relationships/ctrlProp" Target="../ctrlProps/ctrlProp571.xml"/><Relationship Id="rId634" Type="http://schemas.openxmlformats.org/officeDocument/2006/relationships/ctrlProp" Target="../ctrlProps/ctrlProp736.xml"/><Relationship Id="rId676" Type="http://schemas.openxmlformats.org/officeDocument/2006/relationships/ctrlProp" Target="../ctrlProps/ctrlProp778.xml"/><Relationship Id="rId841" Type="http://schemas.openxmlformats.org/officeDocument/2006/relationships/ctrlProp" Target="../ctrlProps/ctrlProp943.xml"/><Relationship Id="rId883" Type="http://schemas.openxmlformats.org/officeDocument/2006/relationships/ctrlProp" Target="../ctrlProps/ctrlProp985.xml"/><Relationship Id="rId1099" Type="http://schemas.openxmlformats.org/officeDocument/2006/relationships/ctrlProp" Target="../ctrlProps/ctrlProp1201.xml"/><Relationship Id="rId26" Type="http://schemas.openxmlformats.org/officeDocument/2006/relationships/ctrlProp" Target="../ctrlProps/ctrlProp128.xml"/><Relationship Id="rId231" Type="http://schemas.openxmlformats.org/officeDocument/2006/relationships/ctrlProp" Target="../ctrlProps/ctrlProp333.xml"/><Relationship Id="rId273" Type="http://schemas.openxmlformats.org/officeDocument/2006/relationships/ctrlProp" Target="../ctrlProps/ctrlProp375.xml"/><Relationship Id="rId329" Type="http://schemas.openxmlformats.org/officeDocument/2006/relationships/ctrlProp" Target="../ctrlProps/ctrlProp431.xml"/><Relationship Id="rId480" Type="http://schemas.openxmlformats.org/officeDocument/2006/relationships/ctrlProp" Target="../ctrlProps/ctrlProp582.xml"/><Relationship Id="rId536" Type="http://schemas.openxmlformats.org/officeDocument/2006/relationships/ctrlProp" Target="../ctrlProps/ctrlProp638.xml"/><Relationship Id="rId701" Type="http://schemas.openxmlformats.org/officeDocument/2006/relationships/ctrlProp" Target="../ctrlProps/ctrlProp803.xml"/><Relationship Id="rId939" Type="http://schemas.openxmlformats.org/officeDocument/2006/relationships/ctrlProp" Target="../ctrlProps/ctrlProp1041.xml"/><Relationship Id="rId1124" Type="http://schemas.openxmlformats.org/officeDocument/2006/relationships/ctrlProp" Target="../ctrlProps/ctrlProp1226.xml"/><Relationship Id="rId68" Type="http://schemas.openxmlformats.org/officeDocument/2006/relationships/ctrlProp" Target="../ctrlProps/ctrlProp170.xml"/><Relationship Id="rId133" Type="http://schemas.openxmlformats.org/officeDocument/2006/relationships/ctrlProp" Target="../ctrlProps/ctrlProp235.xml"/><Relationship Id="rId175" Type="http://schemas.openxmlformats.org/officeDocument/2006/relationships/ctrlProp" Target="../ctrlProps/ctrlProp277.xml"/><Relationship Id="rId340" Type="http://schemas.openxmlformats.org/officeDocument/2006/relationships/ctrlProp" Target="../ctrlProps/ctrlProp442.xml"/><Relationship Id="rId578" Type="http://schemas.openxmlformats.org/officeDocument/2006/relationships/ctrlProp" Target="../ctrlProps/ctrlProp680.xml"/><Relationship Id="rId743" Type="http://schemas.openxmlformats.org/officeDocument/2006/relationships/ctrlProp" Target="../ctrlProps/ctrlProp845.xml"/><Relationship Id="rId785" Type="http://schemas.openxmlformats.org/officeDocument/2006/relationships/ctrlProp" Target="../ctrlProps/ctrlProp887.xml"/><Relationship Id="rId950" Type="http://schemas.openxmlformats.org/officeDocument/2006/relationships/ctrlProp" Target="../ctrlProps/ctrlProp1052.xml"/><Relationship Id="rId992" Type="http://schemas.openxmlformats.org/officeDocument/2006/relationships/ctrlProp" Target="../ctrlProps/ctrlProp1094.xml"/><Relationship Id="rId1026" Type="http://schemas.openxmlformats.org/officeDocument/2006/relationships/ctrlProp" Target="../ctrlProps/ctrlProp1128.xml"/><Relationship Id="rId200" Type="http://schemas.openxmlformats.org/officeDocument/2006/relationships/ctrlProp" Target="../ctrlProps/ctrlProp302.xml"/><Relationship Id="rId382" Type="http://schemas.openxmlformats.org/officeDocument/2006/relationships/ctrlProp" Target="../ctrlProps/ctrlProp484.xml"/><Relationship Id="rId438" Type="http://schemas.openxmlformats.org/officeDocument/2006/relationships/ctrlProp" Target="../ctrlProps/ctrlProp540.xml"/><Relationship Id="rId603" Type="http://schemas.openxmlformats.org/officeDocument/2006/relationships/ctrlProp" Target="../ctrlProps/ctrlProp705.xml"/><Relationship Id="rId645" Type="http://schemas.openxmlformats.org/officeDocument/2006/relationships/ctrlProp" Target="../ctrlProps/ctrlProp747.xml"/><Relationship Id="rId687" Type="http://schemas.openxmlformats.org/officeDocument/2006/relationships/ctrlProp" Target="../ctrlProps/ctrlProp789.xml"/><Relationship Id="rId810" Type="http://schemas.openxmlformats.org/officeDocument/2006/relationships/ctrlProp" Target="../ctrlProps/ctrlProp912.xml"/><Relationship Id="rId852" Type="http://schemas.openxmlformats.org/officeDocument/2006/relationships/ctrlProp" Target="../ctrlProps/ctrlProp954.xml"/><Relationship Id="rId908" Type="http://schemas.openxmlformats.org/officeDocument/2006/relationships/ctrlProp" Target="../ctrlProps/ctrlProp1010.xml"/><Relationship Id="rId1068" Type="http://schemas.openxmlformats.org/officeDocument/2006/relationships/ctrlProp" Target="../ctrlProps/ctrlProp1170.xml"/><Relationship Id="rId242" Type="http://schemas.openxmlformats.org/officeDocument/2006/relationships/ctrlProp" Target="../ctrlProps/ctrlProp344.xml"/><Relationship Id="rId284" Type="http://schemas.openxmlformats.org/officeDocument/2006/relationships/ctrlProp" Target="../ctrlProps/ctrlProp386.xml"/><Relationship Id="rId491" Type="http://schemas.openxmlformats.org/officeDocument/2006/relationships/ctrlProp" Target="../ctrlProps/ctrlProp593.xml"/><Relationship Id="rId505" Type="http://schemas.openxmlformats.org/officeDocument/2006/relationships/ctrlProp" Target="../ctrlProps/ctrlProp607.xml"/><Relationship Id="rId712" Type="http://schemas.openxmlformats.org/officeDocument/2006/relationships/ctrlProp" Target="../ctrlProps/ctrlProp814.xml"/><Relationship Id="rId894" Type="http://schemas.openxmlformats.org/officeDocument/2006/relationships/ctrlProp" Target="../ctrlProps/ctrlProp996.xml"/><Relationship Id="rId1135" Type="http://schemas.openxmlformats.org/officeDocument/2006/relationships/ctrlProp" Target="../ctrlProps/ctrlProp1237.xml"/><Relationship Id="rId37" Type="http://schemas.openxmlformats.org/officeDocument/2006/relationships/ctrlProp" Target="../ctrlProps/ctrlProp139.xml"/><Relationship Id="rId79" Type="http://schemas.openxmlformats.org/officeDocument/2006/relationships/ctrlProp" Target="../ctrlProps/ctrlProp181.xml"/><Relationship Id="rId102" Type="http://schemas.openxmlformats.org/officeDocument/2006/relationships/ctrlProp" Target="../ctrlProps/ctrlProp204.xml"/><Relationship Id="rId144" Type="http://schemas.openxmlformats.org/officeDocument/2006/relationships/ctrlProp" Target="../ctrlProps/ctrlProp246.xml"/><Relationship Id="rId547" Type="http://schemas.openxmlformats.org/officeDocument/2006/relationships/ctrlProp" Target="../ctrlProps/ctrlProp649.xml"/><Relationship Id="rId589" Type="http://schemas.openxmlformats.org/officeDocument/2006/relationships/ctrlProp" Target="../ctrlProps/ctrlProp691.xml"/><Relationship Id="rId754" Type="http://schemas.openxmlformats.org/officeDocument/2006/relationships/ctrlProp" Target="../ctrlProps/ctrlProp856.xml"/><Relationship Id="rId796" Type="http://schemas.openxmlformats.org/officeDocument/2006/relationships/ctrlProp" Target="../ctrlProps/ctrlProp898.xml"/><Relationship Id="rId961" Type="http://schemas.openxmlformats.org/officeDocument/2006/relationships/ctrlProp" Target="../ctrlProps/ctrlProp1063.xml"/><Relationship Id="rId90" Type="http://schemas.openxmlformats.org/officeDocument/2006/relationships/ctrlProp" Target="../ctrlProps/ctrlProp192.xml"/><Relationship Id="rId186" Type="http://schemas.openxmlformats.org/officeDocument/2006/relationships/ctrlProp" Target="../ctrlProps/ctrlProp288.xml"/><Relationship Id="rId351" Type="http://schemas.openxmlformats.org/officeDocument/2006/relationships/ctrlProp" Target="../ctrlProps/ctrlProp453.xml"/><Relationship Id="rId393" Type="http://schemas.openxmlformats.org/officeDocument/2006/relationships/ctrlProp" Target="../ctrlProps/ctrlProp495.xml"/><Relationship Id="rId407" Type="http://schemas.openxmlformats.org/officeDocument/2006/relationships/ctrlProp" Target="../ctrlProps/ctrlProp509.xml"/><Relationship Id="rId449" Type="http://schemas.openxmlformats.org/officeDocument/2006/relationships/ctrlProp" Target="../ctrlProps/ctrlProp551.xml"/><Relationship Id="rId614" Type="http://schemas.openxmlformats.org/officeDocument/2006/relationships/ctrlProp" Target="../ctrlProps/ctrlProp716.xml"/><Relationship Id="rId656" Type="http://schemas.openxmlformats.org/officeDocument/2006/relationships/ctrlProp" Target="../ctrlProps/ctrlProp758.xml"/><Relationship Id="rId821" Type="http://schemas.openxmlformats.org/officeDocument/2006/relationships/ctrlProp" Target="../ctrlProps/ctrlProp923.xml"/><Relationship Id="rId863" Type="http://schemas.openxmlformats.org/officeDocument/2006/relationships/ctrlProp" Target="../ctrlProps/ctrlProp965.xml"/><Relationship Id="rId1037" Type="http://schemas.openxmlformats.org/officeDocument/2006/relationships/ctrlProp" Target="../ctrlProps/ctrlProp1139.xml"/><Relationship Id="rId1079" Type="http://schemas.openxmlformats.org/officeDocument/2006/relationships/ctrlProp" Target="../ctrlProps/ctrlProp1181.xml"/><Relationship Id="rId211" Type="http://schemas.openxmlformats.org/officeDocument/2006/relationships/ctrlProp" Target="../ctrlProps/ctrlProp313.xml"/><Relationship Id="rId253" Type="http://schemas.openxmlformats.org/officeDocument/2006/relationships/ctrlProp" Target="../ctrlProps/ctrlProp355.xml"/><Relationship Id="rId295" Type="http://schemas.openxmlformats.org/officeDocument/2006/relationships/ctrlProp" Target="../ctrlProps/ctrlProp397.xml"/><Relationship Id="rId309" Type="http://schemas.openxmlformats.org/officeDocument/2006/relationships/ctrlProp" Target="../ctrlProps/ctrlProp411.xml"/><Relationship Id="rId460" Type="http://schemas.openxmlformats.org/officeDocument/2006/relationships/ctrlProp" Target="../ctrlProps/ctrlProp562.xml"/><Relationship Id="rId516" Type="http://schemas.openxmlformats.org/officeDocument/2006/relationships/ctrlProp" Target="../ctrlProps/ctrlProp618.xml"/><Relationship Id="rId698" Type="http://schemas.openxmlformats.org/officeDocument/2006/relationships/ctrlProp" Target="../ctrlProps/ctrlProp800.xml"/><Relationship Id="rId919" Type="http://schemas.openxmlformats.org/officeDocument/2006/relationships/ctrlProp" Target="../ctrlProps/ctrlProp1021.xml"/><Relationship Id="rId1090" Type="http://schemas.openxmlformats.org/officeDocument/2006/relationships/ctrlProp" Target="../ctrlProps/ctrlProp1192.xml"/><Relationship Id="rId1104" Type="http://schemas.openxmlformats.org/officeDocument/2006/relationships/ctrlProp" Target="../ctrlProps/ctrlProp1206.xml"/><Relationship Id="rId1146" Type="http://schemas.openxmlformats.org/officeDocument/2006/relationships/ctrlProp" Target="../ctrlProps/ctrlProp1248.xml"/><Relationship Id="rId48" Type="http://schemas.openxmlformats.org/officeDocument/2006/relationships/ctrlProp" Target="../ctrlProps/ctrlProp150.xml"/><Relationship Id="rId113" Type="http://schemas.openxmlformats.org/officeDocument/2006/relationships/ctrlProp" Target="../ctrlProps/ctrlProp215.xml"/><Relationship Id="rId320" Type="http://schemas.openxmlformats.org/officeDocument/2006/relationships/ctrlProp" Target="../ctrlProps/ctrlProp422.xml"/><Relationship Id="rId558" Type="http://schemas.openxmlformats.org/officeDocument/2006/relationships/ctrlProp" Target="../ctrlProps/ctrlProp660.xml"/><Relationship Id="rId723" Type="http://schemas.openxmlformats.org/officeDocument/2006/relationships/ctrlProp" Target="../ctrlProps/ctrlProp825.xml"/><Relationship Id="rId765" Type="http://schemas.openxmlformats.org/officeDocument/2006/relationships/ctrlProp" Target="../ctrlProps/ctrlProp867.xml"/><Relationship Id="rId930" Type="http://schemas.openxmlformats.org/officeDocument/2006/relationships/ctrlProp" Target="../ctrlProps/ctrlProp1032.xml"/><Relationship Id="rId972" Type="http://schemas.openxmlformats.org/officeDocument/2006/relationships/ctrlProp" Target="../ctrlProps/ctrlProp1074.xml"/><Relationship Id="rId1006" Type="http://schemas.openxmlformats.org/officeDocument/2006/relationships/ctrlProp" Target="../ctrlProps/ctrlProp1108.xml"/><Relationship Id="rId155" Type="http://schemas.openxmlformats.org/officeDocument/2006/relationships/ctrlProp" Target="../ctrlProps/ctrlProp257.xml"/><Relationship Id="rId197" Type="http://schemas.openxmlformats.org/officeDocument/2006/relationships/ctrlProp" Target="../ctrlProps/ctrlProp299.xml"/><Relationship Id="rId362" Type="http://schemas.openxmlformats.org/officeDocument/2006/relationships/ctrlProp" Target="../ctrlProps/ctrlProp464.xml"/><Relationship Id="rId418" Type="http://schemas.openxmlformats.org/officeDocument/2006/relationships/ctrlProp" Target="../ctrlProps/ctrlProp520.xml"/><Relationship Id="rId625" Type="http://schemas.openxmlformats.org/officeDocument/2006/relationships/ctrlProp" Target="../ctrlProps/ctrlProp727.xml"/><Relationship Id="rId832" Type="http://schemas.openxmlformats.org/officeDocument/2006/relationships/ctrlProp" Target="../ctrlProps/ctrlProp934.xml"/><Relationship Id="rId1048" Type="http://schemas.openxmlformats.org/officeDocument/2006/relationships/ctrlProp" Target="../ctrlProps/ctrlProp1150.xml"/><Relationship Id="rId222" Type="http://schemas.openxmlformats.org/officeDocument/2006/relationships/ctrlProp" Target="../ctrlProps/ctrlProp324.xml"/><Relationship Id="rId264" Type="http://schemas.openxmlformats.org/officeDocument/2006/relationships/ctrlProp" Target="../ctrlProps/ctrlProp366.xml"/><Relationship Id="rId471" Type="http://schemas.openxmlformats.org/officeDocument/2006/relationships/ctrlProp" Target="../ctrlProps/ctrlProp573.xml"/><Relationship Id="rId667" Type="http://schemas.openxmlformats.org/officeDocument/2006/relationships/ctrlProp" Target="../ctrlProps/ctrlProp769.xml"/><Relationship Id="rId874" Type="http://schemas.openxmlformats.org/officeDocument/2006/relationships/ctrlProp" Target="../ctrlProps/ctrlProp976.xml"/><Relationship Id="rId1115" Type="http://schemas.openxmlformats.org/officeDocument/2006/relationships/ctrlProp" Target="../ctrlProps/ctrlProp1217.xml"/><Relationship Id="rId17" Type="http://schemas.openxmlformats.org/officeDocument/2006/relationships/ctrlProp" Target="../ctrlProps/ctrlProp119.xml"/><Relationship Id="rId59" Type="http://schemas.openxmlformats.org/officeDocument/2006/relationships/ctrlProp" Target="../ctrlProps/ctrlProp161.xml"/><Relationship Id="rId124" Type="http://schemas.openxmlformats.org/officeDocument/2006/relationships/ctrlProp" Target="../ctrlProps/ctrlProp226.xml"/><Relationship Id="rId527" Type="http://schemas.openxmlformats.org/officeDocument/2006/relationships/ctrlProp" Target="../ctrlProps/ctrlProp629.xml"/><Relationship Id="rId569" Type="http://schemas.openxmlformats.org/officeDocument/2006/relationships/ctrlProp" Target="../ctrlProps/ctrlProp671.xml"/><Relationship Id="rId734" Type="http://schemas.openxmlformats.org/officeDocument/2006/relationships/ctrlProp" Target="../ctrlProps/ctrlProp836.xml"/><Relationship Id="rId776" Type="http://schemas.openxmlformats.org/officeDocument/2006/relationships/ctrlProp" Target="../ctrlProps/ctrlProp878.xml"/><Relationship Id="rId941" Type="http://schemas.openxmlformats.org/officeDocument/2006/relationships/ctrlProp" Target="../ctrlProps/ctrlProp1043.xml"/><Relationship Id="rId983" Type="http://schemas.openxmlformats.org/officeDocument/2006/relationships/ctrlProp" Target="../ctrlProps/ctrlProp1085.xml"/><Relationship Id="rId1157" Type="http://schemas.openxmlformats.org/officeDocument/2006/relationships/comments" Target="../comments2.xml"/><Relationship Id="rId70" Type="http://schemas.openxmlformats.org/officeDocument/2006/relationships/ctrlProp" Target="../ctrlProps/ctrlProp172.xml"/><Relationship Id="rId166" Type="http://schemas.openxmlformats.org/officeDocument/2006/relationships/ctrlProp" Target="../ctrlProps/ctrlProp268.xml"/><Relationship Id="rId331" Type="http://schemas.openxmlformats.org/officeDocument/2006/relationships/ctrlProp" Target="../ctrlProps/ctrlProp433.xml"/><Relationship Id="rId373" Type="http://schemas.openxmlformats.org/officeDocument/2006/relationships/ctrlProp" Target="../ctrlProps/ctrlProp475.xml"/><Relationship Id="rId429" Type="http://schemas.openxmlformats.org/officeDocument/2006/relationships/ctrlProp" Target="../ctrlProps/ctrlProp531.xml"/><Relationship Id="rId580" Type="http://schemas.openxmlformats.org/officeDocument/2006/relationships/ctrlProp" Target="../ctrlProps/ctrlProp682.xml"/><Relationship Id="rId636" Type="http://schemas.openxmlformats.org/officeDocument/2006/relationships/ctrlProp" Target="../ctrlProps/ctrlProp738.xml"/><Relationship Id="rId801" Type="http://schemas.openxmlformats.org/officeDocument/2006/relationships/ctrlProp" Target="../ctrlProps/ctrlProp903.xml"/><Relationship Id="rId1017" Type="http://schemas.openxmlformats.org/officeDocument/2006/relationships/ctrlProp" Target="../ctrlProps/ctrlProp1119.xml"/><Relationship Id="rId1059" Type="http://schemas.openxmlformats.org/officeDocument/2006/relationships/ctrlProp" Target="../ctrlProps/ctrlProp1161.xml"/><Relationship Id="rId1" Type="http://schemas.openxmlformats.org/officeDocument/2006/relationships/printerSettings" Target="../printerSettings/printerSettings4.bin"/><Relationship Id="rId233" Type="http://schemas.openxmlformats.org/officeDocument/2006/relationships/ctrlProp" Target="../ctrlProps/ctrlProp335.xml"/><Relationship Id="rId440" Type="http://schemas.openxmlformats.org/officeDocument/2006/relationships/ctrlProp" Target="../ctrlProps/ctrlProp542.xml"/><Relationship Id="rId678" Type="http://schemas.openxmlformats.org/officeDocument/2006/relationships/ctrlProp" Target="../ctrlProps/ctrlProp780.xml"/><Relationship Id="rId843" Type="http://schemas.openxmlformats.org/officeDocument/2006/relationships/ctrlProp" Target="../ctrlProps/ctrlProp945.xml"/><Relationship Id="rId885" Type="http://schemas.openxmlformats.org/officeDocument/2006/relationships/ctrlProp" Target="../ctrlProps/ctrlProp987.xml"/><Relationship Id="rId1070" Type="http://schemas.openxmlformats.org/officeDocument/2006/relationships/ctrlProp" Target="../ctrlProps/ctrlProp1172.xml"/><Relationship Id="rId1126" Type="http://schemas.openxmlformats.org/officeDocument/2006/relationships/ctrlProp" Target="../ctrlProps/ctrlProp1228.xml"/><Relationship Id="rId28" Type="http://schemas.openxmlformats.org/officeDocument/2006/relationships/ctrlProp" Target="../ctrlProps/ctrlProp130.xml"/><Relationship Id="rId275" Type="http://schemas.openxmlformats.org/officeDocument/2006/relationships/ctrlProp" Target="../ctrlProps/ctrlProp377.xml"/><Relationship Id="rId300" Type="http://schemas.openxmlformats.org/officeDocument/2006/relationships/ctrlProp" Target="../ctrlProps/ctrlProp402.xml"/><Relationship Id="rId482" Type="http://schemas.openxmlformats.org/officeDocument/2006/relationships/ctrlProp" Target="../ctrlProps/ctrlProp584.xml"/><Relationship Id="rId538" Type="http://schemas.openxmlformats.org/officeDocument/2006/relationships/ctrlProp" Target="../ctrlProps/ctrlProp640.xml"/><Relationship Id="rId703" Type="http://schemas.openxmlformats.org/officeDocument/2006/relationships/ctrlProp" Target="../ctrlProps/ctrlProp805.xml"/><Relationship Id="rId745" Type="http://schemas.openxmlformats.org/officeDocument/2006/relationships/ctrlProp" Target="../ctrlProps/ctrlProp847.xml"/><Relationship Id="rId910" Type="http://schemas.openxmlformats.org/officeDocument/2006/relationships/ctrlProp" Target="../ctrlProps/ctrlProp1012.xml"/><Relationship Id="rId952" Type="http://schemas.openxmlformats.org/officeDocument/2006/relationships/ctrlProp" Target="../ctrlProps/ctrlProp1054.xml"/><Relationship Id="rId81" Type="http://schemas.openxmlformats.org/officeDocument/2006/relationships/ctrlProp" Target="../ctrlProps/ctrlProp183.xml"/><Relationship Id="rId135" Type="http://schemas.openxmlformats.org/officeDocument/2006/relationships/ctrlProp" Target="../ctrlProps/ctrlProp237.xml"/><Relationship Id="rId177" Type="http://schemas.openxmlformats.org/officeDocument/2006/relationships/ctrlProp" Target="../ctrlProps/ctrlProp279.xml"/><Relationship Id="rId342" Type="http://schemas.openxmlformats.org/officeDocument/2006/relationships/ctrlProp" Target="../ctrlProps/ctrlProp444.xml"/><Relationship Id="rId384" Type="http://schemas.openxmlformats.org/officeDocument/2006/relationships/ctrlProp" Target="../ctrlProps/ctrlProp486.xml"/><Relationship Id="rId591" Type="http://schemas.openxmlformats.org/officeDocument/2006/relationships/ctrlProp" Target="../ctrlProps/ctrlProp693.xml"/><Relationship Id="rId605" Type="http://schemas.openxmlformats.org/officeDocument/2006/relationships/ctrlProp" Target="../ctrlProps/ctrlProp707.xml"/><Relationship Id="rId787" Type="http://schemas.openxmlformats.org/officeDocument/2006/relationships/ctrlProp" Target="../ctrlProps/ctrlProp889.xml"/><Relationship Id="rId812" Type="http://schemas.openxmlformats.org/officeDocument/2006/relationships/ctrlProp" Target="../ctrlProps/ctrlProp914.xml"/><Relationship Id="rId994" Type="http://schemas.openxmlformats.org/officeDocument/2006/relationships/ctrlProp" Target="../ctrlProps/ctrlProp1096.xml"/><Relationship Id="rId1028" Type="http://schemas.openxmlformats.org/officeDocument/2006/relationships/ctrlProp" Target="../ctrlProps/ctrlProp1130.xml"/><Relationship Id="rId202" Type="http://schemas.openxmlformats.org/officeDocument/2006/relationships/ctrlProp" Target="../ctrlProps/ctrlProp304.xml"/><Relationship Id="rId244" Type="http://schemas.openxmlformats.org/officeDocument/2006/relationships/ctrlProp" Target="../ctrlProps/ctrlProp346.xml"/><Relationship Id="rId647" Type="http://schemas.openxmlformats.org/officeDocument/2006/relationships/ctrlProp" Target="../ctrlProps/ctrlProp749.xml"/><Relationship Id="rId689" Type="http://schemas.openxmlformats.org/officeDocument/2006/relationships/ctrlProp" Target="../ctrlProps/ctrlProp791.xml"/><Relationship Id="rId854" Type="http://schemas.openxmlformats.org/officeDocument/2006/relationships/ctrlProp" Target="../ctrlProps/ctrlProp956.xml"/><Relationship Id="rId896" Type="http://schemas.openxmlformats.org/officeDocument/2006/relationships/ctrlProp" Target="../ctrlProps/ctrlProp998.xml"/><Relationship Id="rId1081" Type="http://schemas.openxmlformats.org/officeDocument/2006/relationships/ctrlProp" Target="../ctrlProps/ctrlProp1183.xml"/><Relationship Id="rId39" Type="http://schemas.openxmlformats.org/officeDocument/2006/relationships/ctrlProp" Target="../ctrlProps/ctrlProp141.xml"/><Relationship Id="rId286" Type="http://schemas.openxmlformats.org/officeDocument/2006/relationships/ctrlProp" Target="../ctrlProps/ctrlProp388.xml"/><Relationship Id="rId451" Type="http://schemas.openxmlformats.org/officeDocument/2006/relationships/ctrlProp" Target="../ctrlProps/ctrlProp553.xml"/><Relationship Id="rId493" Type="http://schemas.openxmlformats.org/officeDocument/2006/relationships/ctrlProp" Target="../ctrlProps/ctrlProp595.xml"/><Relationship Id="rId507" Type="http://schemas.openxmlformats.org/officeDocument/2006/relationships/ctrlProp" Target="../ctrlProps/ctrlProp609.xml"/><Relationship Id="rId549" Type="http://schemas.openxmlformats.org/officeDocument/2006/relationships/ctrlProp" Target="../ctrlProps/ctrlProp651.xml"/><Relationship Id="rId714" Type="http://schemas.openxmlformats.org/officeDocument/2006/relationships/ctrlProp" Target="../ctrlProps/ctrlProp816.xml"/><Relationship Id="rId756" Type="http://schemas.openxmlformats.org/officeDocument/2006/relationships/ctrlProp" Target="../ctrlProps/ctrlProp858.xml"/><Relationship Id="rId921" Type="http://schemas.openxmlformats.org/officeDocument/2006/relationships/ctrlProp" Target="../ctrlProps/ctrlProp1023.xml"/><Relationship Id="rId1137" Type="http://schemas.openxmlformats.org/officeDocument/2006/relationships/ctrlProp" Target="../ctrlProps/ctrlProp1239.xml"/><Relationship Id="rId50" Type="http://schemas.openxmlformats.org/officeDocument/2006/relationships/ctrlProp" Target="../ctrlProps/ctrlProp152.xml"/><Relationship Id="rId104" Type="http://schemas.openxmlformats.org/officeDocument/2006/relationships/ctrlProp" Target="../ctrlProps/ctrlProp206.xml"/><Relationship Id="rId146" Type="http://schemas.openxmlformats.org/officeDocument/2006/relationships/ctrlProp" Target="../ctrlProps/ctrlProp248.xml"/><Relationship Id="rId188" Type="http://schemas.openxmlformats.org/officeDocument/2006/relationships/ctrlProp" Target="../ctrlProps/ctrlProp290.xml"/><Relationship Id="rId311" Type="http://schemas.openxmlformats.org/officeDocument/2006/relationships/ctrlProp" Target="../ctrlProps/ctrlProp413.xml"/><Relationship Id="rId353" Type="http://schemas.openxmlformats.org/officeDocument/2006/relationships/ctrlProp" Target="../ctrlProps/ctrlProp455.xml"/><Relationship Id="rId395" Type="http://schemas.openxmlformats.org/officeDocument/2006/relationships/ctrlProp" Target="../ctrlProps/ctrlProp497.xml"/><Relationship Id="rId409" Type="http://schemas.openxmlformats.org/officeDocument/2006/relationships/ctrlProp" Target="../ctrlProps/ctrlProp511.xml"/><Relationship Id="rId560" Type="http://schemas.openxmlformats.org/officeDocument/2006/relationships/ctrlProp" Target="../ctrlProps/ctrlProp662.xml"/><Relationship Id="rId798" Type="http://schemas.openxmlformats.org/officeDocument/2006/relationships/ctrlProp" Target="../ctrlProps/ctrlProp900.xml"/><Relationship Id="rId963" Type="http://schemas.openxmlformats.org/officeDocument/2006/relationships/ctrlProp" Target="../ctrlProps/ctrlProp1065.xml"/><Relationship Id="rId1039" Type="http://schemas.openxmlformats.org/officeDocument/2006/relationships/ctrlProp" Target="../ctrlProps/ctrlProp1141.xml"/><Relationship Id="rId92" Type="http://schemas.openxmlformats.org/officeDocument/2006/relationships/ctrlProp" Target="../ctrlProps/ctrlProp194.xml"/><Relationship Id="rId213" Type="http://schemas.openxmlformats.org/officeDocument/2006/relationships/ctrlProp" Target="../ctrlProps/ctrlProp315.xml"/><Relationship Id="rId420" Type="http://schemas.openxmlformats.org/officeDocument/2006/relationships/ctrlProp" Target="../ctrlProps/ctrlProp522.xml"/><Relationship Id="rId616" Type="http://schemas.openxmlformats.org/officeDocument/2006/relationships/ctrlProp" Target="../ctrlProps/ctrlProp718.xml"/><Relationship Id="rId658" Type="http://schemas.openxmlformats.org/officeDocument/2006/relationships/ctrlProp" Target="../ctrlProps/ctrlProp760.xml"/><Relationship Id="rId823" Type="http://schemas.openxmlformats.org/officeDocument/2006/relationships/ctrlProp" Target="../ctrlProps/ctrlProp925.xml"/><Relationship Id="rId865" Type="http://schemas.openxmlformats.org/officeDocument/2006/relationships/ctrlProp" Target="../ctrlProps/ctrlProp967.xml"/><Relationship Id="rId1050" Type="http://schemas.openxmlformats.org/officeDocument/2006/relationships/ctrlProp" Target="../ctrlProps/ctrlProp1152.xml"/><Relationship Id="rId255" Type="http://schemas.openxmlformats.org/officeDocument/2006/relationships/ctrlProp" Target="../ctrlProps/ctrlProp357.xml"/><Relationship Id="rId297" Type="http://schemas.openxmlformats.org/officeDocument/2006/relationships/ctrlProp" Target="../ctrlProps/ctrlProp399.xml"/><Relationship Id="rId462" Type="http://schemas.openxmlformats.org/officeDocument/2006/relationships/ctrlProp" Target="../ctrlProps/ctrlProp564.xml"/><Relationship Id="rId518" Type="http://schemas.openxmlformats.org/officeDocument/2006/relationships/ctrlProp" Target="../ctrlProps/ctrlProp620.xml"/><Relationship Id="rId725" Type="http://schemas.openxmlformats.org/officeDocument/2006/relationships/ctrlProp" Target="../ctrlProps/ctrlProp827.xml"/><Relationship Id="rId932" Type="http://schemas.openxmlformats.org/officeDocument/2006/relationships/ctrlProp" Target="../ctrlProps/ctrlProp1034.xml"/><Relationship Id="rId1092" Type="http://schemas.openxmlformats.org/officeDocument/2006/relationships/ctrlProp" Target="../ctrlProps/ctrlProp1194.xml"/><Relationship Id="rId1106" Type="http://schemas.openxmlformats.org/officeDocument/2006/relationships/ctrlProp" Target="../ctrlProps/ctrlProp1208.xml"/><Relationship Id="rId1148" Type="http://schemas.openxmlformats.org/officeDocument/2006/relationships/ctrlProp" Target="../ctrlProps/ctrlProp1250.xml"/><Relationship Id="rId115" Type="http://schemas.openxmlformats.org/officeDocument/2006/relationships/ctrlProp" Target="../ctrlProps/ctrlProp217.xml"/><Relationship Id="rId157" Type="http://schemas.openxmlformats.org/officeDocument/2006/relationships/ctrlProp" Target="../ctrlProps/ctrlProp259.xml"/><Relationship Id="rId322" Type="http://schemas.openxmlformats.org/officeDocument/2006/relationships/ctrlProp" Target="../ctrlProps/ctrlProp424.xml"/><Relationship Id="rId364" Type="http://schemas.openxmlformats.org/officeDocument/2006/relationships/ctrlProp" Target="../ctrlProps/ctrlProp466.xml"/><Relationship Id="rId767" Type="http://schemas.openxmlformats.org/officeDocument/2006/relationships/ctrlProp" Target="../ctrlProps/ctrlProp869.xml"/><Relationship Id="rId974" Type="http://schemas.openxmlformats.org/officeDocument/2006/relationships/ctrlProp" Target="../ctrlProps/ctrlProp1076.xml"/><Relationship Id="rId1008" Type="http://schemas.openxmlformats.org/officeDocument/2006/relationships/ctrlProp" Target="../ctrlProps/ctrlProp1110.xml"/><Relationship Id="rId61" Type="http://schemas.openxmlformats.org/officeDocument/2006/relationships/ctrlProp" Target="../ctrlProps/ctrlProp163.xml"/><Relationship Id="rId199" Type="http://schemas.openxmlformats.org/officeDocument/2006/relationships/ctrlProp" Target="../ctrlProps/ctrlProp301.xml"/><Relationship Id="rId571" Type="http://schemas.openxmlformats.org/officeDocument/2006/relationships/ctrlProp" Target="../ctrlProps/ctrlProp673.xml"/><Relationship Id="rId627" Type="http://schemas.openxmlformats.org/officeDocument/2006/relationships/ctrlProp" Target="../ctrlProps/ctrlProp729.xml"/><Relationship Id="rId669" Type="http://schemas.openxmlformats.org/officeDocument/2006/relationships/ctrlProp" Target="../ctrlProps/ctrlProp771.xml"/><Relationship Id="rId834" Type="http://schemas.openxmlformats.org/officeDocument/2006/relationships/ctrlProp" Target="../ctrlProps/ctrlProp936.xml"/><Relationship Id="rId876" Type="http://schemas.openxmlformats.org/officeDocument/2006/relationships/ctrlProp" Target="../ctrlProps/ctrlProp978.xml"/><Relationship Id="rId19" Type="http://schemas.openxmlformats.org/officeDocument/2006/relationships/ctrlProp" Target="../ctrlProps/ctrlProp121.xml"/><Relationship Id="rId224" Type="http://schemas.openxmlformats.org/officeDocument/2006/relationships/ctrlProp" Target="../ctrlProps/ctrlProp326.xml"/><Relationship Id="rId266" Type="http://schemas.openxmlformats.org/officeDocument/2006/relationships/ctrlProp" Target="../ctrlProps/ctrlProp368.xml"/><Relationship Id="rId431" Type="http://schemas.openxmlformats.org/officeDocument/2006/relationships/ctrlProp" Target="../ctrlProps/ctrlProp533.xml"/><Relationship Id="rId473" Type="http://schemas.openxmlformats.org/officeDocument/2006/relationships/ctrlProp" Target="../ctrlProps/ctrlProp575.xml"/><Relationship Id="rId529" Type="http://schemas.openxmlformats.org/officeDocument/2006/relationships/ctrlProp" Target="../ctrlProps/ctrlProp631.xml"/><Relationship Id="rId680" Type="http://schemas.openxmlformats.org/officeDocument/2006/relationships/ctrlProp" Target="../ctrlProps/ctrlProp782.xml"/><Relationship Id="rId736" Type="http://schemas.openxmlformats.org/officeDocument/2006/relationships/ctrlProp" Target="../ctrlProps/ctrlProp838.xml"/><Relationship Id="rId901" Type="http://schemas.openxmlformats.org/officeDocument/2006/relationships/ctrlProp" Target="../ctrlProps/ctrlProp1003.xml"/><Relationship Id="rId1061" Type="http://schemas.openxmlformats.org/officeDocument/2006/relationships/ctrlProp" Target="../ctrlProps/ctrlProp1163.xml"/><Relationship Id="rId1117" Type="http://schemas.openxmlformats.org/officeDocument/2006/relationships/ctrlProp" Target="../ctrlProps/ctrlProp1219.xml"/><Relationship Id="rId30" Type="http://schemas.openxmlformats.org/officeDocument/2006/relationships/ctrlProp" Target="../ctrlProps/ctrlProp132.xml"/><Relationship Id="rId126" Type="http://schemas.openxmlformats.org/officeDocument/2006/relationships/ctrlProp" Target="../ctrlProps/ctrlProp228.xml"/><Relationship Id="rId168" Type="http://schemas.openxmlformats.org/officeDocument/2006/relationships/ctrlProp" Target="../ctrlProps/ctrlProp270.xml"/><Relationship Id="rId333" Type="http://schemas.openxmlformats.org/officeDocument/2006/relationships/ctrlProp" Target="../ctrlProps/ctrlProp435.xml"/><Relationship Id="rId540" Type="http://schemas.openxmlformats.org/officeDocument/2006/relationships/ctrlProp" Target="../ctrlProps/ctrlProp642.xml"/><Relationship Id="rId778" Type="http://schemas.openxmlformats.org/officeDocument/2006/relationships/ctrlProp" Target="../ctrlProps/ctrlProp880.xml"/><Relationship Id="rId943" Type="http://schemas.openxmlformats.org/officeDocument/2006/relationships/ctrlProp" Target="../ctrlProps/ctrlProp1045.xml"/><Relationship Id="rId985" Type="http://schemas.openxmlformats.org/officeDocument/2006/relationships/ctrlProp" Target="../ctrlProps/ctrlProp1087.xml"/><Relationship Id="rId1019" Type="http://schemas.openxmlformats.org/officeDocument/2006/relationships/ctrlProp" Target="../ctrlProps/ctrlProp1121.xml"/><Relationship Id="rId72" Type="http://schemas.openxmlformats.org/officeDocument/2006/relationships/ctrlProp" Target="../ctrlProps/ctrlProp174.xml"/><Relationship Id="rId375" Type="http://schemas.openxmlformats.org/officeDocument/2006/relationships/ctrlProp" Target="../ctrlProps/ctrlProp477.xml"/><Relationship Id="rId582" Type="http://schemas.openxmlformats.org/officeDocument/2006/relationships/ctrlProp" Target="../ctrlProps/ctrlProp684.xml"/><Relationship Id="rId638" Type="http://schemas.openxmlformats.org/officeDocument/2006/relationships/ctrlProp" Target="../ctrlProps/ctrlProp740.xml"/><Relationship Id="rId803" Type="http://schemas.openxmlformats.org/officeDocument/2006/relationships/ctrlProp" Target="../ctrlProps/ctrlProp905.xml"/><Relationship Id="rId845" Type="http://schemas.openxmlformats.org/officeDocument/2006/relationships/ctrlProp" Target="../ctrlProps/ctrlProp947.xml"/><Relationship Id="rId1030" Type="http://schemas.openxmlformats.org/officeDocument/2006/relationships/ctrlProp" Target="../ctrlProps/ctrlProp1132.xml"/><Relationship Id="rId3" Type="http://schemas.openxmlformats.org/officeDocument/2006/relationships/vmlDrawing" Target="../drawings/vmlDrawing2.vml"/><Relationship Id="rId235" Type="http://schemas.openxmlformats.org/officeDocument/2006/relationships/ctrlProp" Target="../ctrlProps/ctrlProp337.xml"/><Relationship Id="rId277" Type="http://schemas.openxmlformats.org/officeDocument/2006/relationships/ctrlProp" Target="../ctrlProps/ctrlProp379.xml"/><Relationship Id="rId400" Type="http://schemas.openxmlformats.org/officeDocument/2006/relationships/ctrlProp" Target="../ctrlProps/ctrlProp502.xml"/><Relationship Id="rId442" Type="http://schemas.openxmlformats.org/officeDocument/2006/relationships/ctrlProp" Target="../ctrlProps/ctrlProp544.xml"/><Relationship Id="rId484" Type="http://schemas.openxmlformats.org/officeDocument/2006/relationships/ctrlProp" Target="../ctrlProps/ctrlProp586.xml"/><Relationship Id="rId705" Type="http://schemas.openxmlformats.org/officeDocument/2006/relationships/ctrlProp" Target="../ctrlProps/ctrlProp807.xml"/><Relationship Id="rId887" Type="http://schemas.openxmlformats.org/officeDocument/2006/relationships/ctrlProp" Target="../ctrlProps/ctrlProp989.xml"/><Relationship Id="rId1072" Type="http://schemas.openxmlformats.org/officeDocument/2006/relationships/ctrlProp" Target="../ctrlProps/ctrlProp1174.xml"/><Relationship Id="rId1128" Type="http://schemas.openxmlformats.org/officeDocument/2006/relationships/ctrlProp" Target="../ctrlProps/ctrlProp1230.xml"/><Relationship Id="rId137" Type="http://schemas.openxmlformats.org/officeDocument/2006/relationships/ctrlProp" Target="../ctrlProps/ctrlProp239.xml"/><Relationship Id="rId302" Type="http://schemas.openxmlformats.org/officeDocument/2006/relationships/ctrlProp" Target="../ctrlProps/ctrlProp404.xml"/><Relationship Id="rId344" Type="http://schemas.openxmlformats.org/officeDocument/2006/relationships/ctrlProp" Target="../ctrlProps/ctrlProp446.xml"/><Relationship Id="rId691" Type="http://schemas.openxmlformats.org/officeDocument/2006/relationships/ctrlProp" Target="../ctrlProps/ctrlProp793.xml"/><Relationship Id="rId747" Type="http://schemas.openxmlformats.org/officeDocument/2006/relationships/ctrlProp" Target="../ctrlProps/ctrlProp849.xml"/><Relationship Id="rId789" Type="http://schemas.openxmlformats.org/officeDocument/2006/relationships/ctrlProp" Target="../ctrlProps/ctrlProp891.xml"/><Relationship Id="rId912" Type="http://schemas.openxmlformats.org/officeDocument/2006/relationships/ctrlProp" Target="../ctrlProps/ctrlProp1014.xml"/><Relationship Id="rId954" Type="http://schemas.openxmlformats.org/officeDocument/2006/relationships/ctrlProp" Target="../ctrlProps/ctrlProp1056.xml"/><Relationship Id="rId996" Type="http://schemas.openxmlformats.org/officeDocument/2006/relationships/ctrlProp" Target="../ctrlProps/ctrlProp1098.xml"/><Relationship Id="rId41" Type="http://schemas.openxmlformats.org/officeDocument/2006/relationships/ctrlProp" Target="../ctrlProps/ctrlProp143.xml"/><Relationship Id="rId83" Type="http://schemas.openxmlformats.org/officeDocument/2006/relationships/ctrlProp" Target="../ctrlProps/ctrlProp185.xml"/><Relationship Id="rId179" Type="http://schemas.openxmlformats.org/officeDocument/2006/relationships/ctrlProp" Target="../ctrlProps/ctrlProp281.xml"/><Relationship Id="rId386" Type="http://schemas.openxmlformats.org/officeDocument/2006/relationships/ctrlProp" Target="../ctrlProps/ctrlProp488.xml"/><Relationship Id="rId551" Type="http://schemas.openxmlformats.org/officeDocument/2006/relationships/ctrlProp" Target="../ctrlProps/ctrlProp653.xml"/><Relationship Id="rId593" Type="http://schemas.openxmlformats.org/officeDocument/2006/relationships/ctrlProp" Target="../ctrlProps/ctrlProp695.xml"/><Relationship Id="rId607" Type="http://schemas.openxmlformats.org/officeDocument/2006/relationships/ctrlProp" Target="../ctrlProps/ctrlProp709.xml"/><Relationship Id="rId649" Type="http://schemas.openxmlformats.org/officeDocument/2006/relationships/ctrlProp" Target="../ctrlProps/ctrlProp751.xml"/><Relationship Id="rId814" Type="http://schemas.openxmlformats.org/officeDocument/2006/relationships/ctrlProp" Target="../ctrlProps/ctrlProp916.xml"/><Relationship Id="rId856" Type="http://schemas.openxmlformats.org/officeDocument/2006/relationships/ctrlProp" Target="../ctrlProps/ctrlProp958.xml"/><Relationship Id="rId190" Type="http://schemas.openxmlformats.org/officeDocument/2006/relationships/ctrlProp" Target="../ctrlProps/ctrlProp292.xml"/><Relationship Id="rId204" Type="http://schemas.openxmlformats.org/officeDocument/2006/relationships/ctrlProp" Target="../ctrlProps/ctrlProp306.xml"/><Relationship Id="rId246" Type="http://schemas.openxmlformats.org/officeDocument/2006/relationships/ctrlProp" Target="../ctrlProps/ctrlProp348.xml"/><Relationship Id="rId288" Type="http://schemas.openxmlformats.org/officeDocument/2006/relationships/ctrlProp" Target="../ctrlProps/ctrlProp390.xml"/><Relationship Id="rId411" Type="http://schemas.openxmlformats.org/officeDocument/2006/relationships/ctrlProp" Target="../ctrlProps/ctrlProp513.xml"/><Relationship Id="rId453" Type="http://schemas.openxmlformats.org/officeDocument/2006/relationships/ctrlProp" Target="../ctrlProps/ctrlProp555.xml"/><Relationship Id="rId509" Type="http://schemas.openxmlformats.org/officeDocument/2006/relationships/ctrlProp" Target="../ctrlProps/ctrlProp611.xml"/><Relationship Id="rId660" Type="http://schemas.openxmlformats.org/officeDocument/2006/relationships/ctrlProp" Target="../ctrlProps/ctrlProp762.xml"/><Relationship Id="rId898" Type="http://schemas.openxmlformats.org/officeDocument/2006/relationships/ctrlProp" Target="../ctrlProps/ctrlProp1000.xml"/><Relationship Id="rId1041" Type="http://schemas.openxmlformats.org/officeDocument/2006/relationships/ctrlProp" Target="../ctrlProps/ctrlProp1143.xml"/><Relationship Id="rId1083" Type="http://schemas.openxmlformats.org/officeDocument/2006/relationships/ctrlProp" Target="../ctrlProps/ctrlProp1185.xml"/><Relationship Id="rId1139" Type="http://schemas.openxmlformats.org/officeDocument/2006/relationships/ctrlProp" Target="../ctrlProps/ctrlProp1241.xml"/><Relationship Id="rId106" Type="http://schemas.openxmlformats.org/officeDocument/2006/relationships/ctrlProp" Target="../ctrlProps/ctrlProp208.xml"/><Relationship Id="rId313" Type="http://schemas.openxmlformats.org/officeDocument/2006/relationships/ctrlProp" Target="../ctrlProps/ctrlProp415.xml"/><Relationship Id="rId495" Type="http://schemas.openxmlformats.org/officeDocument/2006/relationships/ctrlProp" Target="../ctrlProps/ctrlProp597.xml"/><Relationship Id="rId716" Type="http://schemas.openxmlformats.org/officeDocument/2006/relationships/ctrlProp" Target="../ctrlProps/ctrlProp818.xml"/><Relationship Id="rId758" Type="http://schemas.openxmlformats.org/officeDocument/2006/relationships/ctrlProp" Target="../ctrlProps/ctrlProp860.xml"/><Relationship Id="rId923" Type="http://schemas.openxmlformats.org/officeDocument/2006/relationships/ctrlProp" Target="../ctrlProps/ctrlProp1025.xml"/><Relationship Id="rId965" Type="http://schemas.openxmlformats.org/officeDocument/2006/relationships/ctrlProp" Target="../ctrlProps/ctrlProp1067.xml"/><Relationship Id="rId1150" Type="http://schemas.openxmlformats.org/officeDocument/2006/relationships/ctrlProp" Target="../ctrlProps/ctrlProp1252.xml"/><Relationship Id="rId10" Type="http://schemas.openxmlformats.org/officeDocument/2006/relationships/ctrlProp" Target="../ctrlProps/ctrlProp112.xml"/><Relationship Id="rId52" Type="http://schemas.openxmlformats.org/officeDocument/2006/relationships/ctrlProp" Target="../ctrlProps/ctrlProp154.xml"/><Relationship Id="rId94" Type="http://schemas.openxmlformats.org/officeDocument/2006/relationships/ctrlProp" Target="../ctrlProps/ctrlProp196.xml"/><Relationship Id="rId148" Type="http://schemas.openxmlformats.org/officeDocument/2006/relationships/ctrlProp" Target="../ctrlProps/ctrlProp250.xml"/><Relationship Id="rId355" Type="http://schemas.openxmlformats.org/officeDocument/2006/relationships/ctrlProp" Target="../ctrlProps/ctrlProp457.xml"/><Relationship Id="rId397" Type="http://schemas.openxmlformats.org/officeDocument/2006/relationships/ctrlProp" Target="../ctrlProps/ctrlProp499.xml"/><Relationship Id="rId520" Type="http://schemas.openxmlformats.org/officeDocument/2006/relationships/ctrlProp" Target="../ctrlProps/ctrlProp622.xml"/><Relationship Id="rId562" Type="http://schemas.openxmlformats.org/officeDocument/2006/relationships/ctrlProp" Target="../ctrlProps/ctrlProp664.xml"/><Relationship Id="rId618" Type="http://schemas.openxmlformats.org/officeDocument/2006/relationships/ctrlProp" Target="../ctrlProps/ctrlProp720.xml"/><Relationship Id="rId825" Type="http://schemas.openxmlformats.org/officeDocument/2006/relationships/ctrlProp" Target="../ctrlProps/ctrlProp927.xml"/><Relationship Id="rId215" Type="http://schemas.openxmlformats.org/officeDocument/2006/relationships/ctrlProp" Target="../ctrlProps/ctrlProp317.xml"/><Relationship Id="rId257" Type="http://schemas.openxmlformats.org/officeDocument/2006/relationships/ctrlProp" Target="../ctrlProps/ctrlProp359.xml"/><Relationship Id="rId422" Type="http://schemas.openxmlformats.org/officeDocument/2006/relationships/ctrlProp" Target="../ctrlProps/ctrlProp524.xml"/><Relationship Id="rId464" Type="http://schemas.openxmlformats.org/officeDocument/2006/relationships/ctrlProp" Target="../ctrlProps/ctrlProp566.xml"/><Relationship Id="rId867" Type="http://schemas.openxmlformats.org/officeDocument/2006/relationships/ctrlProp" Target="../ctrlProps/ctrlProp969.xml"/><Relationship Id="rId1010" Type="http://schemas.openxmlformats.org/officeDocument/2006/relationships/ctrlProp" Target="../ctrlProps/ctrlProp1112.xml"/><Relationship Id="rId1052" Type="http://schemas.openxmlformats.org/officeDocument/2006/relationships/ctrlProp" Target="../ctrlProps/ctrlProp1154.xml"/><Relationship Id="rId1094" Type="http://schemas.openxmlformats.org/officeDocument/2006/relationships/ctrlProp" Target="../ctrlProps/ctrlProp1196.xml"/><Relationship Id="rId1108" Type="http://schemas.openxmlformats.org/officeDocument/2006/relationships/ctrlProp" Target="../ctrlProps/ctrlProp1210.xml"/><Relationship Id="rId299" Type="http://schemas.openxmlformats.org/officeDocument/2006/relationships/ctrlProp" Target="../ctrlProps/ctrlProp401.xml"/><Relationship Id="rId727" Type="http://schemas.openxmlformats.org/officeDocument/2006/relationships/ctrlProp" Target="../ctrlProps/ctrlProp829.xml"/><Relationship Id="rId934" Type="http://schemas.openxmlformats.org/officeDocument/2006/relationships/ctrlProp" Target="../ctrlProps/ctrlProp1036.xml"/><Relationship Id="rId63" Type="http://schemas.openxmlformats.org/officeDocument/2006/relationships/ctrlProp" Target="../ctrlProps/ctrlProp165.xml"/><Relationship Id="rId159" Type="http://schemas.openxmlformats.org/officeDocument/2006/relationships/ctrlProp" Target="../ctrlProps/ctrlProp261.xml"/><Relationship Id="rId366" Type="http://schemas.openxmlformats.org/officeDocument/2006/relationships/ctrlProp" Target="../ctrlProps/ctrlProp468.xml"/><Relationship Id="rId573" Type="http://schemas.openxmlformats.org/officeDocument/2006/relationships/ctrlProp" Target="../ctrlProps/ctrlProp675.xml"/><Relationship Id="rId780" Type="http://schemas.openxmlformats.org/officeDocument/2006/relationships/ctrlProp" Target="../ctrlProps/ctrlProp882.xml"/><Relationship Id="rId226" Type="http://schemas.openxmlformats.org/officeDocument/2006/relationships/ctrlProp" Target="../ctrlProps/ctrlProp328.xml"/><Relationship Id="rId433" Type="http://schemas.openxmlformats.org/officeDocument/2006/relationships/ctrlProp" Target="../ctrlProps/ctrlProp535.xml"/><Relationship Id="rId878" Type="http://schemas.openxmlformats.org/officeDocument/2006/relationships/ctrlProp" Target="../ctrlProps/ctrlProp980.xml"/><Relationship Id="rId1063" Type="http://schemas.openxmlformats.org/officeDocument/2006/relationships/ctrlProp" Target="../ctrlProps/ctrlProp1165.xml"/><Relationship Id="rId640" Type="http://schemas.openxmlformats.org/officeDocument/2006/relationships/ctrlProp" Target="../ctrlProps/ctrlProp742.xml"/><Relationship Id="rId738" Type="http://schemas.openxmlformats.org/officeDocument/2006/relationships/ctrlProp" Target="../ctrlProps/ctrlProp840.xml"/><Relationship Id="rId945" Type="http://schemas.openxmlformats.org/officeDocument/2006/relationships/ctrlProp" Target="../ctrlProps/ctrlProp1047.xml"/><Relationship Id="rId74" Type="http://schemas.openxmlformats.org/officeDocument/2006/relationships/ctrlProp" Target="../ctrlProps/ctrlProp176.xml"/><Relationship Id="rId377" Type="http://schemas.openxmlformats.org/officeDocument/2006/relationships/ctrlProp" Target="../ctrlProps/ctrlProp479.xml"/><Relationship Id="rId500" Type="http://schemas.openxmlformats.org/officeDocument/2006/relationships/ctrlProp" Target="../ctrlProps/ctrlProp602.xml"/><Relationship Id="rId584" Type="http://schemas.openxmlformats.org/officeDocument/2006/relationships/ctrlProp" Target="../ctrlProps/ctrlProp686.xml"/><Relationship Id="rId805" Type="http://schemas.openxmlformats.org/officeDocument/2006/relationships/ctrlProp" Target="../ctrlProps/ctrlProp907.xml"/><Relationship Id="rId1130" Type="http://schemas.openxmlformats.org/officeDocument/2006/relationships/ctrlProp" Target="../ctrlProps/ctrlProp1232.xml"/><Relationship Id="rId5" Type="http://schemas.openxmlformats.org/officeDocument/2006/relationships/ctrlProp" Target="../ctrlProps/ctrlProp107.xml"/><Relationship Id="rId237" Type="http://schemas.openxmlformats.org/officeDocument/2006/relationships/ctrlProp" Target="../ctrlProps/ctrlProp339.xml"/><Relationship Id="rId791" Type="http://schemas.openxmlformats.org/officeDocument/2006/relationships/ctrlProp" Target="../ctrlProps/ctrlProp893.xml"/><Relationship Id="rId889" Type="http://schemas.openxmlformats.org/officeDocument/2006/relationships/ctrlProp" Target="../ctrlProps/ctrlProp991.xml"/><Relationship Id="rId1074" Type="http://schemas.openxmlformats.org/officeDocument/2006/relationships/ctrlProp" Target="../ctrlProps/ctrlProp1176.xml"/><Relationship Id="rId444" Type="http://schemas.openxmlformats.org/officeDocument/2006/relationships/ctrlProp" Target="../ctrlProps/ctrlProp546.xml"/><Relationship Id="rId651" Type="http://schemas.openxmlformats.org/officeDocument/2006/relationships/ctrlProp" Target="../ctrlProps/ctrlProp753.xml"/><Relationship Id="rId749" Type="http://schemas.openxmlformats.org/officeDocument/2006/relationships/ctrlProp" Target="../ctrlProps/ctrlProp851.xml"/><Relationship Id="rId290" Type="http://schemas.openxmlformats.org/officeDocument/2006/relationships/ctrlProp" Target="../ctrlProps/ctrlProp392.xml"/><Relationship Id="rId304" Type="http://schemas.openxmlformats.org/officeDocument/2006/relationships/ctrlProp" Target="../ctrlProps/ctrlProp406.xml"/><Relationship Id="rId388" Type="http://schemas.openxmlformats.org/officeDocument/2006/relationships/ctrlProp" Target="../ctrlProps/ctrlProp490.xml"/><Relationship Id="rId511" Type="http://schemas.openxmlformats.org/officeDocument/2006/relationships/ctrlProp" Target="../ctrlProps/ctrlProp613.xml"/><Relationship Id="rId609" Type="http://schemas.openxmlformats.org/officeDocument/2006/relationships/ctrlProp" Target="../ctrlProps/ctrlProp711.xml"/><Relationship Id="rId956" Type="http://schemas.openxmlformats.org/officeDocument/2006/relationships/ctrlProp" Target="../ctrlProps/ctrlProp1058.xml"/><Relationship Id="rId1141" Type="http://schemas.openxmlformats.org/officeDocument/2006/relationships/ctrlProp" Target="../ctrlProps/ctrlProp1243.xml"/><Relationship Id="rId85" Type="http://schemas.openxmlformats.org/officeDocument/2006/relationships/ctrlProp" Target="../ctrlProps/ctrlProp187.xml"/><Relationship Id="rId150" Type="http://schemas.openxmlformats.org/officeDocument/2006/relationships/ctrlProp" Target="../ctrlProps/ctrlProp252.xml"/><Relationship Id="rId595" Type="http://schemas.openxmlformats.org/officeDocument/2006/relationships/ctrlProp" Target="../ctrlProps/ctrlProp697.xml"/><Relationship Id="rId816" Type="http://schemas.openxmlformats.org/officeDocument/2006/relationships/ctrlProp" Target="../ctrlProps/ctrlProp918.xml"/><Relationship Id="rId1001" Type="http://schemas.openxmlformats.org/officeDocument/2006/relationships/ctrlProp" Target="../ctrlProps/ctrlProp1103.xml"/><Relationship Id="rId248" Type="http://schemas.openxmlformats.org/officeDocument/2006/relationships/ctrlProp" Target="../ctrlProps/ctrlProp350.xml"/><Relationship Id="rId455" Type="http://schemas.openxmlformats.org/officeDocument/2006/relationships/ctrlProp" Target="../ctrlProps/ctrlProp557.xml"/><Relationship Id="rId662" Type="http://schemas.openxmlformats.org/officeDocument/2006/relationships/ctrlProp" Target="../ctrlProps/ctrlProp764.xml"/><Relationship Id="rId1085" Type="http://schemas.openxmlformats.org/officeDocument/2006/relationships/ctrlProp" Target="../ctrlProps/ctrlProp1187.xml"/><Relationship Id="rId12" Type="http://schemas.openxmlformats.org/officeDocument/2006/relationships/ctrlProp" Target="../ctrlProps/ctrlProp114.xml"/><Relationship Id="rId108" Type="http://schemas.openxmlformats.org/officeDocument/2006/relationships/ctrlProp" Target="../ctrlProps/ctrlProp210.xml"/><Relationship Id="rId315" Type="http://schemas.openxmlformats.org/officeDocument/2006/relationships/ctrlProp" Target="../ctrlProps/ctrlProp417.xml"/><Relationship Id="rId522" Type="http://schemas.openxmlformats.org/officeDocument/2006/relationships/ctrlProp" Target="../ctrlProps/ctrlProp624.xml"/><Relationship Id="rId967" Type="http://schemas.openxmlformats.org/officeDocument/2006/relationships/ctrlProp" Target="../ctrlProps/ctrlProp1069.xml"/><Relationship Id="rId1152" Type="http://schemas.openxmlformats.org/officeDocument/2006/relationships/ctrlProp" Target="../ctrlProps/ctrlProp1254.xml"/><Relationship Id="rId96" Type="http://schemas.openxmlformats.org/officeDocument/2006/relationships/ctrlProp" Target="../ctrlProps/ctrlProp198.xml"/><Relationship Id="rId161" Type="http://schemas.openxmlformats.org/officeDocument/2006/relationships/ctrlProp" Target="../ctrlProps/ctrlProp263.xml"/><Relationship Id="rId399" Type="http://schemas.openxmlformats.org/officeDocument/2006/relationships/ctrlProp" Target="../ctrlProps/ctrlProp501.xml"/><Relationship Id="rId827" Type="http://schemas.openxmlformats.org/officeDocument/2006/relationships/ctrlProp" Target="../ctrlProps/ctrlProp929.xml"/><Relationship Id="rId1012" Type="http://schemas.openxmlformats.org/officeDocument/2006/relationships/ctrlProp" Target="../ctrlProps/ctrlProp1114.xml"/><Relationship Id="rId259" Type="http://schemas.openxmlformats.org/officeDocument/2006/relationships/ctrlProp" Target="../ctrlProps/ctrlProp361.xml"/><Relationship Id="rId466" Type="http://schemas.openxmlformats.org/officeDocument/2006/relationships/ctrlProp" Target="../ctrlProps/ctrlProp568.xml"/><Relationship Id="rId673" Type="http://schemas.openxmlformats.org/officeDocument/2006/relationships/ctrlProp" Target="../ctrlProps/ctrlProp775.xml"/><Relationship Id="rId880" Type="http://schemas.openxmlformats.org/officeDocument/2006/relationships/ctrlProp" Target="../ctrlProps/ctrlProp982.xml"/><Relationship Id="rId1096" Type="http://schemas.openxmlformats.org/officeDocument/2006/relationships/ctrlProp" Target="../ctrlProps/ctrlProp1198.xml"/><Relationship Id="rId23" Type="http://schemas.openxmlformats.org/officeDocument/2006/relationships/ctrlProp" Target="../ctrlProps/ctrlProp125.xml"/><Relationship Id="rId119" Type="http://schemas.openxmlformats.org/officeDocument/2006/relationships/ctrlProp" Target="../ctrlProps/ctrlProp221.xml"/><Relationship Id="rId326" Type="http://schemas.openxmlformats.org/officeDocument/2006/relationships/ctrlProp" Target="../ctrlProps/ctrlProp428.xml"/><Relationship Id="rId533" Type="http://schemas.openxmlformats.org/officeDocument/2006/relationships/ctrlProp" Target="../ctrlProps/ctrlProp635.xml"/><Relationship Id="rId978" Type="http://schemas.openxmlformats.org/officeDocument/2006/relationships/ctrlProp" Target="../ctrlProps/ctrlProp1080.xml"/><Relationship Id="rId740" Type="http://schemas.openxmlformats.org/officeDocument/2006/relationships/ctrlProp" Target="../ctrlProps/ctrlProp842.xml"/><Relationship Id="rId838" Type="http://schemas.openxmlformats.org/officeDocument/2006/relationships/ctrlProp" Target="../ctrlProps/ctrlProp940.xml"/><Relationship Id="rId1023" Type="http://schemas.openxmlformats.org/officeDocument/2006/relationships/ctrlProp" Target="../ctrlProps/ctrlProp1125.xml"/><Relationship Id="rId172" Type="http://schemas.openxmlformats.org/officeDocument/2006/relationships/ctrlProp" Target="../ctrlProps/ctrlProp274.xml"/><Relationship Id="rId477" Type="http://schemas.openxmlformats.org/officeDocument/2006/relationships/ctrlProp" Target="../ctrlProps/ctrlProp579.xml"/><Relationship Id="rId600" Type="http://schemas.openxmlformats.org/officeDocument/2006/relationships/ctrlProp" Target="../ctrlProps/ctrlProp702.xml"/><Relationship Id="rId684" Type="http://schemas.openxmlformats.org/officeDocument/2006/relationships/ctrlProp" Target="../ctrlProps/ctrlProp786.xml"/><Relationship Id="rId337" Type="http://schemas.openxmlformats.org/officeDocument/2006/relationships/ctrlProp" Target="../ctrlProps/ctrlProp439.xml"/><Relationship Id="rId891" Type="http://schemas.openxmlformats.org/officeDocument/2006/relationships/ctrlProp" Target="../ctrlProps/ctrlProp993.xml"/><Relationship Id="rId905" Type="http://schemas.openxmlformats.org/officeDocument/2006/relationships/ctrlProp" Target="../ctrlProps/ctrlProp1007.xml"/><Relationship Id="rId989" Type="http://schemas.openxmlformats.org/officeDocument/2006/relationships/ctrlProp" Target="../ctrlProps/ctrlProp1091.xml"/><Relationship Id="rId34" Type="http://schemas.openxmlformats.org/officeDocument/2006/relationships/ctrlProp" Target="../ctrlProps/ctrlProp136.xml"/><Relationship Id="rId544" Type="http://schemas.openxmlformats.org/officeDocument/2006/relationships/ctrlProp" Target="../ctrlProps/ctrlProp646.xml"/><Relationship Id="rId751" Type="http://schemas.openxmlformats.org/officeDocument/2006/relationships/ctrlProp" Target="../ctrlProps/ctrlProp853.xml"/><Relationship Id="rId849" Type="http://schemas.openxmlformats.org/officeDocument/2006/relationships/ctrlProp" Target="../ctrlProps/ctrlProp951.xml"/><Relationship Id="rId183" Type="http://schemas.openxmlformats.org/officeDocument/2006/relationships/ctrlProp" Target="../ctrlProps/ctrlProp285.xml"/><Relationship Id="rId390" Type="http://schemas.openxmlformats.org/officeDocument/2006/relationships/ctrlProp" Target="../ctrlProps/ctrlProp492.xml"/><Relationship Id="rId404" Type="http://schemas.openxmlformats.org/officeDocument/2006/relationships/ctrlProp" Target="../ctrlProps/ctrlProp506.xml"/><Relationship Id="rId611" Type="http://schemas.openxmlformats.org/officeDocument/2006/relationships/ctrlProp" Target="../ctrlProps/ctrlProp713.xml"/><Relationship Id="rId1034" Type="http://schemas.openxmlformats.org/officeDocument/2006/relationships/ctrlProp" Target="../ctrlProps/ctrlProp1136.xml"/><Relationship Id="rId250" Type="http://schemas.openxmlformats.org/officeDocument/2006/relationships/ctrlProp" Target="../ctrlProps/ctrlProp352.xml"/><Relationship Id="rId488" Type="http://schemas.openxmlformats.org/officeDocument/2006/relationships/ctrlProp" Target="../ctrlProps/ctrlProp590.xml"/><Relationship Id="rId695" Type="http://schemas.openxmlformats.org/officeDocument/2006/relationships/ctrlProp" Target="../ctrlProps/ctrlProp797.xml"/><Relationship Id="rId709" Type="http://schemas.openxmlformats.org/officeDocument/2006/relationships/ctrlProp" Target="../ctrlProps/ctrlProp811.xml"/><Relationship Id="rId916" Type="http://schemas.openxmlformats.org/officeDocument/2006/relationships/ctrlProp" Target="../ctrlProps/ctrlProp1018.xml"/><Relationship Id="rId1101" Type="http://schemas.openxmlformats.org/officeDocument/2006/relationships/ctrlProp" Target="../ctrlProps/ctrlProp1203.xml"/><Relationship Id="rId45" Type="http://schemas.openxmlformats.org/officeDocument/2006/relationships/ctrlProp" Target="../ctrlProps/ctrlProp147.xml"/><Relationship Id="rId110" Type="http://schemas.openxmlformats.org/officeDocument/2006/relationships/ctrlProp" Target="../ctrlProps/ctrlProp212.xml"/><Relationship Id="rId348" Type="http://schemas.openxmlformats.org/officeDocument/2006/relationships/ctrlProp" Target="../ctrlProps/ctrlProp450.xml"/><Relationship Id="rId555" Type="http://schemas.openxmlformats.org/officeDocument/2006/relationships/ctrlProp" Target="../ctrlProps/ctrlProp657.xml"/><Relationship Id="rId762" Type="http://schemas.openxmlformats.org/officeDocument/2006/relationships/ctrlProp" Target="../ctrlProps/ctrlProp864.xml"/><Relationship Id="rId194" Type="http://schemas.openxmlformats.org/officeDocument/2006/relationships/ctrlProp" Target="../ctrlProps/ctrlProp296.xml"/><Relationship Id="rId208" Type="http://schemas.openxmlformats.org/officeDocument/2006/relationships/ctrlProp" Target="../ctrlProps/ctrlProp310.xml"/><Relationship Id="rId415" Type="http://schemas.openxmlformats.org/officeDocument/2006/relationships/ctrlProp" Target="../ctrlProps/ctrlProp517.xml"/><Relationship Id="rId622" Type="http://schemas.openxmlformats.org/officeDocument/2006/relationships/ctrlProp" Target="../ctrlProps/ctrlProp724.xml"/><Relationship Id="rId1045" Type="http://schemas.openxmlformats.org/officeDocument/2006/relationships/ctrlProp" Target="../ctrlProps/ctrlProp1147.xml"/><Relationship Id="rId261" Type="http://schemas.openxmlformats.org/officeDocument/2006/relationships/ctrlProp" Target="../ctrlProps/ctrlProp363.xml"/><Relationship Id="rId499" Type="http://schemas.openxmlformats.org/officeDocument/2006/relationships/ctrlProp" Target="../ctrlProps/ctrlProp601.xml"/><Relationship Id="rId927" Type="http://schemas.openxmlformats.org/officeDocument/2006/relationships/ctrlProp" Target="../ctrlProps/ctrlProp1029.xml"/><Relationship Id="rId1112" Type="http://schemas.openxmlformats.org/officeDocument/2006/relationships/ctrlProp" Target="../ctrlProps/ctrlProp1214.xml"/><Relationship Id="rId56" Type="http://schemas.openxmlformats.org/officeDocument/2006/relationships/ctrlProp" Target="../ctrlProps/ctrlProp158.xml"/><Relationship Id="rId359" Type="http://schemas.openxmlformats.org/officeDocument/2006/relationships/ctrlProp" Target="../ctrlProps/ctrlProp461.xml"/><Relationship Id="rId566" Type="http://schemas.openxmlformats.org/officeDocument/2006/relationships/ctrlProp" Target="../ctrlProps/ctrlProp668.xml"/><Relationship Id="rId773" Type="http://schemas.openxmlformats.org/officeDocument/2006/relationships/ctrlProp" Target="../ctrlProps/ctrlProp875.xml"/><Relationship Id="rId121" Type="http://schemas.openxmlformats.org/officeDocument/2006/relationships/ctrlProp" Target="../ctrlProps/ctrlProp223.xml"/><Relationship Id="rId219" Type="http://schemas.openxmlformats.org/officeDocument/2006/relationships/ctrlProp" Target="../ctrlProps/ctrlProp321.xml"/><Relationship Id="rId426" Type="http://schemas.openxmlformats.org/officeDocument/2006/relationships/ctrlProp" Target="../ctrlProps/ctrlProp528.xml"/><Relationship Id="rId633" Type="http://schemas.openxmlformats.org/officeDocument/2006/relationships/ctrlProp" Target="../ctrlProps/ctrlProp735.xml"/><Relationship Id="rId980" Type="http://schemas.openxmlformats.org/officeDocument/2006/relationships/ctrlProp" Target="../ctrlProps/ctrlProp1082.xml"/><Relationship Id="rId1056" Type="http://schemas.openxmlformats.org/officeDocument/2006/relationships/ctrlProp" Target="../ctrlProps/ctrlProp1158.xml"/><Relationship Id="rId840" Type="http://schemas.openxmlformats.org/officeDocument/2006/relationships/ctrlProp" Target="../ctrlProps/ctrlProp942.xml"/><Relationship Id="rId938" Type="http://schemas.openxmlformats.org/officeDocument/2006/relationships/ctrlProp" Target="../ctrlProps/ctrlProp1040.xml"/><Relationship Id="rId67" Type="http://schemas.openxmlformats.org/officeDocument/2006/relationships/ctrlProp" Target="../ctrlProps/ctrlProp169.xml"/><Relationship Id="rId272" Type="http://schemas.openxmlformats.org/officeDocument/2006/relationships/ctrlProp" Target="../ctrlProps/ctrlProp374.xml"/><Relationship Id="rId577" Type="http://schemas.openxmlformats.org/officeDocument/2006/relationships/ctrlProp" Target="../ctrlProps/ctrlProp679.xml"/><Relationship Id="rId700" Type="http://schemas.openxmlformats.org/officeDocument/2006/relationships/ctrlProp" Target="../ctrlProps/ctrlProp802.xml"/><Relationship Id="rId1123" Type="http://schemas.openxmlformats.org/officeDocument/2006/relationships/ctrlProp" Target="../ctrlProps/ctrlProp1225.xml"/><Relationship Id="rId132" Type="http://schemas.openxmlformats.org/officeDocument/2006/relationships/ctrlProp" Target="../ctrlProps/ctrlProp234.xml"/><Relationship Id="rId784" Type="http://schemas.openxmlformats.org/officeDocument/2006/relationships/ctrlProp" Target="../ctrlProps/ctrlProp886.xml"/><Relationship Id="rId991" Type="http://schemas.openxmlformats.org/officeDocument/2006/relationships/ctrlProp" Target="../ctrlProps/ctrlProp1093.xml"/><Relationship Id="rId1067" Type="http://schemas.openxmlformats.org/officeDocument/2006/relationships/ctrlProp" Target="../ctrlProps/ctrlProp1169.xml"/><Relationship Id="rId437" Type="http://schemas.openxmlformats.org/officeDocument/2006/relationships/ctrlProp" Target="../ctrlProps/ctrlProp539.xml"/><Relationship Id="rId644" Type="http://schemas.openxmlformats.org/officeDocument/2006/relationships/ctrlProp" Target="../ctrlProps/ctrlProp746.xml"/><Relationship Id="rId851" Type="http://schemas.openxmlformats.org/officeDocument/2006/relationships/ctrlProp" Target="../ctrlProps/ctrlProp953.xml"/><Relationship Id="rId283" Type="http://schemas.openxmlformats.org/officeDocument/2006/relationships/ctrlProp" Target="../ctrlProps/ctrlProp385.xml"/><Relationship Id="rId490" Type="http://schemas.openxmlformats.org/officeDocument/2006/relationships/ctrlProp" Target="../ctrlProps/ctrlProp592.xml"/><Relationship Id="rId504" Type="http://schemas.openxmlformats.org/officeDocument/2006/relationships/ctrlProp" Target="../ctrlProps/ctrlProp606.xml"/><Relationship Id="rId711" Type="http://schemas.openxmlformats.org/officeDocument/2006/relationships/ctrlProp" Target="../ctrlProps/ctrlProp813.xml"/><Relationship Id="rId949" Type="http://schemas.openxmlformats.org/officeDocument/2006/relationships/ctrlProp" Target="../ctrlProps/ctrlProp1051.xml"/><Relationship Id="rId1134" Type="http://schemas.openxmlformats.org/officeDocument/2006/relationships/ctrlProp" Target="../ctrlProps/ctrlProp1236.xml"/><Relationship Id="rId78" Type="http://schemas.openxmlformats.org/officeDocument/2006/relationships/ctrlProp" Target="../ctrlProps/ctrlProp180.xml"/><Relationship Id="rId143" Type="http://schemas.openxmlformats.org/officeDocument/2006/relationships/ctrlProp" Target="../ctrlProps/ctrlProp245.xml"/><Relationship Id="rId350" Type="http://schemas.openxmlformats.org/officeDocument/2006/relationships/ctrlProp" Target="../ctrlProps/ctrlProp452.xml"/><Relationship Id="rId588" Type="http://schemas.openxmlformats.org/officeDocument/2006/relationships/ctrlProp" Target="../ctrlProps/ctrlProp690.xml"/><Relationship Id="rId795" Type="http://schemas.openxmlformats.org/officeDocument/2006/relationships/ctrlProp" Target="../ctrlProps/ctrlProp897.xml"/><Relationship Id="rId809" Type="http://schemas.openxmlformats.org/officeDocument/2006/relationships/ctrlProp" Target="../ctrlProps/ctrlProp911.xml"/><Relationship Id="rId9" Type="http://schemas.openxmlformats.org/officeDocument/2006/relationships/ctrlProp" Target="../ctrlProps/ctrlProp111.xml"/><Relationship Id="rId210" Type="http://schemas.openxmlformats.org/officeDocument/2006/relationships/ctrlProp" Target="../ctrlProps/ctrlProp312.xml"/><Relationship Id="rId448" Type="http://schemas.openxmlformats.org/officeDocument/2006/relationships/ctrlProp" Target="../ctrlProps/ctrlProp550.xml"/><Relationship Id="rId655" Type="http://schemas.openxmlformats.org/officeDocument/2006/relationships/ctrlProp" Target="../ctrlProps/ctrlProp757.xml"/><Relationship Id="rId862" Type="http://schemas.openxmlformats.org/officeDocument/2006/relationships/ctrlProp" Target="../ctrlProps/ctrlProp964.xml"/><Relationship Id="rId1078" Type="http://schemas.openxmlformats.org/officeDocument/2006/relationships/ctrlProp" Target="../ctrlProps/ctrlProp1180.xml"/><Relationship Id="rId294" Type="http://schemas.openxmlformats.org/officeDocument/2006/relationships/ctrlProp" Target="../ctrlProps/ctrlProp396.xml"/><Relationship Id="rId308" Type="http://schemas.openxmlformats.org/officeDocument/2006/relationships/ctrlProp" Target="../ctrlProps/ctrlProp410.xml"/><Relationship Id="rId515" Type="http://schemas.openxmlformats.org/officeDocument/2006/relationships/ctrlProp" Target="../ctrlProps/ctrlProp617.xml"/><Relationship Id="rId722" Type="http://schemas.openxmlformats.org/officeDocument/2006/relationships/ctrlProp" Target="../ctrlProps/ctrlProp824.xml"/><Relationship Id="rId1145" Type="http://schemas.openxmlformats.org/officeDocument/2006/relationships/ctrlProp" Target="../ctrlProps/ctrlProp1247.xml"/><Relationship Id="rId89" Type="http://schemas.openxmlformats.org/officeDocument/2006/relationships/ctrlProp" Target="../ctrlProps/ctrlProp191.xml"/><Relationship Id="rId154" Type="http://schemas.openxmlformats.org/officeDocument/2006/relationships/ctrlProp" Target="../ctrlProps/ctrlProp256.xml"/><Relationship Id="rId361" Type="http://schemas.openxmlformats.org/officeDocument/2006/relationships/ctrlProp" Target="../ctrlProps/ctrlProp463.xml"/><Relationship Id="rId599" Type="http://schemas.openxmlformats.org/officeDocument/2006/relationships/ctrlProp" Target="../ctrlProps/ctrlProp701.xml"/><Relationship Id="rId1005" Type="http://schemas.openxmlformats.org/officeDocument/2006/relationships/ctrlProp" Target="../ctrlProps/ctrlProp1107.xml"/><Relationship Id="rId459" Type="http://schemas.openxmlformats.org/officeDocument/2006/relationships/ctrlProp" Target="../ctrlProps/ctrlProp561.xml"/><Relationship Id="rId666" Type="http://schemas.openxmlformats.org/officeDocument/2006/relationships/ctrlProp" Target="../ctrlProps/ctrlProp768.xml"/><Relationship Id="rId873" Type="http://schemas.openxmlformats.org/officeDocument/2006/relationships/ctrlProp" Target="../ctrlProps/ctrlProp975.xml"/><Relationship Id="rId1089" Type="http://schemas.openxmlformats.org/officeDocument/2006/relationships/ctrlProp" Target="../ctrlProps/ctrlProp1191.xml"/><Relationship Id="rId16" Type="http://schemas.openxmlformats.org/officeDocument/2006/relationships/ctrlProp" Target="../ctrlProps/ctrlProp118.xml"/><Relationship Id="rId221" Type="http://schemas.openxmlformats.org/officeDocument/2006/relationships/ctrlProp" Target="../ctrlProps/ctrlProp323.xml"/><Relationship Id="rId319" Type="http://schemas.openxmlformats.org/officeDocument/2006/relationships/ctrlProp" Target="../ctrlProps/ctrlProp421.xml"/><Relationship Id="rId526" Type="http://schemas.openxmlformats.org/officeDocument/2006/relationships/ctrlProp" Target="../ctrlProps/ctrlProp628.xml"/><Relationship Id="rId1156" Type="http://schemas.openxmlformats.org/officeDocument/2006/relationships/ctrlProp" Target="../ctrlProps/ctrlProp1258.xml"/><Relationship Id="rId733" Type="http://schemas.openxmlformats.org/officeDocument/2006/relationships/ctrlProp" Target="../ctrlProps/ctrlProp835.xml"/><Relationship Id="rId940" Type="http://schemas.openxmlformats.org/officeDocument/2006/relationships/ctrlProp" Target="../ctrlProps/ctrlProp1042.xml"/><Relationship Id="rId1016" Type="http://schemas.openxmlformats.org/officeDocument/2006/relationships/ctrlProp" Target="../ctrlProps/ctrlProp1118.xml"/><Relationship Id="rId165" Type="http://schemas.openxmlformats.org/officeDocument/2006/relationships/ctrlProp" Target="../ctrlProps/ctrlProp267.xml"/><Relationship Id="rId372" Type="http://schemas.openxmlformats.org/officeDocument/2006/relationships/ctrlProp" Target="../ctrlProps/ctrlProp474.xml"/><Relationship Id="rId677" Type="http://schemas.openxmlformats.org/officeDocument/2006/relationships/ctrlProp" Target="../ctrlProps/ctrlProp779.xml"/><Relationship Id="rId800" Type="http://schemas.openxmlformats.org/officeDocument/2006/relationships/ctrlProp" Target="../ctrlProps/ctrlProp902.xml"/><Relationship Id="rId232" Type="http://schemas.openxmlformats.org/officeDocument/2006/relationships/ctrlProp" Target="../ctrlProps/ctrlProp334.xml"/><Relationship Id="rId884" Type="http://schemas.openxmlformats.org/officeDocument/2006/relationships/ctrlProp" Target="../ctrlProps/ctrlProp986.xml"/><Relationship Id="rId27" Type="http://schemas.openxmlformats.org/officeDocument/2006/relationships/ctrlProp" Target="../ctrlProps/ctrlProp129.xml"/><Relationship Id="rId537" Type="http://schemas.openxmlformats.org/officeDocument/2006/relationships/ctrlProp" Target="../ctrlProps/ctrlProp639.xml"/><Relationship Id="rId744" Type="http://schemas.openxmlformats.org/officeDocument/2006/relationships/ctrlProp" Target="../ctrlProps/ctrlProp846.xml"/><Relationship Id="rId951" Type="http://schemas.openxmlformats.org/officeDocument/2006/relationships/ctrlProp" Target="../ctrlProps/ctrlProp1053.xml"/><Relationship Id="rId80" Type="http://schemas.openxmlformats.org/officeDocument/2006/relationships/ctrlProp" Target="../ctrlProps/ctrlProp182.xml"/><Relationship Id="rId176" Type="http://schemas.openxmlformats.org/officeDocument/2006/relationships/ctrlProp" Target="../ctrlProps/ctrlProp278.xml"/><Relationship Id="rId383" Type="http://schemas.openxmlformats.org/officeDocument/2006/relationships/ctrlProp" Target="../ctrlProps/ctrlProp485.xml"/><Relationship Id="rId590" Type="http://schemas.openxmlformats.org/officeDocument/2006/relationships/ctrlProp" Target="../ctrlProps/ctrlProp692.xml"/><Relationship Id="rId604" Type="http://schemas.openxmlformats.org/officeDocument/2006/relationships/ctrlProp" Target="../ctrlProps/ctrlProp706.xml"/><Relationship Id="rId811" Type="http://schemas.openxmlformats.org/officeDocument/2006/relationships/ctrlProp" Target="../ctrlProps/ctrlProp913.xml"/><Relationship Id="rId1027" Type="http://schemas.openxmlformats.org/officeDocument/2006/relationships/ctrlProp" Target="../ctrlProps/ctrlProp1129.xml"/><Relationship Id="rId243" Type="http://schemas.openxmlformats.org/officeDocument/2006/relationships/ctrlProp" Target="../ctrlProps/ctrlProp345.xml"/><Relationship Id="rId450" Type="http://schemas.openxmlformats.org/officeDocument/2006/relationships/ctrlProp" Target="../ctrlProps/ctrlProp552.xml"/><Relationship Id="rId688" Type="http://schemas.openxmlformats.org/officeDocument/2006/relationships/ctrlProp" Target="../ctrlProps/ctrlProp790.xml"/><Relationship Id="rId895" Type="http://schemas.openxmlformats.org/officeDocument/2006/relationships/ctrlProp" Target="../ctrlProps/ctrlProp997.xml"/><Relationship Id="rId909" Type="http://schemas.openxmlformats.org/officeDocument/2006/relationships/ctrlProp" Target="../ctrlProps/ctrlProp1011.xml"/><Relationship Id="rId1080" Type="http://schemas.openxmlformats.org/officeDocument/2006/relationships/ctrlProp" Target="../ctrlProps/ctrlProp1182.xml"/><Relationship Id="rId38" Type="http://schemas.openxmlformats.org/officeDocument/2006/relationships/ctrlProp" Target="../ctrlProps/ctrlProp140.xml"/><Relationship Id="rId103" Type="http://schemas.openxmlformats.org/officeDocument/2006/relationships/ctrlProp" Target="../ctrlProps/ctrlProp205.xml"/><Relationship Id="rId310" Type="http://schemas.openxmlformats.org/officeDocument/2006/relationships/ctrlProp" Target="../ctrlProps/ctrlProp412.xml"/><Relationship Id="rId548" Type="http://schemas.openxmlformats.org/officeDocument/2006/relationships/ctrlProp" Target="../ctrlProps/ctrlProp650.xml"/><Relationship Id="rId755" Type="http://schemas.openxmlformats.org/officeDocument/2006/relationships/ctrlProp" Target="../ctrlProps/ctrlProp857.xml"/><Relationship Id="rId962" Type="http://schemas.openxmlformats.org/officeDocument/2006/relationships/ctrlProp" Target="../ctrlProps/ctrlProp1064.xml"/><Relationship Id="rId91" Type="http://schemas.openxmlformats.org/officeDocument/2006/relationships/ctrlProp" Target="../ctrlProps/ctrlProp193.xml"/><Relationship Id="rId187" Type="http://schemas.openxmlformats.org/officeDocument/2006/relationships/ctrlProp" Target="../ctrlProps/ctrlProp289.xml"/><Relationship Id="rId394" Type="http://schemas.openxmlformats.org/officeDocument/2006/relationships/ctrlProp" Target="../ctrlProps/ctrlProp496.xml"/><Relationship Id="rId408" Type="http://schemas.openxmlformats.org/officeDocument/2006/relationships/ctrlProp" Target="../ctrlProps/ctrlProp510.xml"/><Relationship Id="rId615" Type="http://schemas.openxmlformats.org/officeDocument/2006/relationships/ctrlProp" Target="../ctrlProps/ctrlProp717.xml"/><Relationship Id="rId822" Type="http://schemas.openxmlformats.org/officeDocument/2006/relationships/ctrlProp" Target="../ctrlProps/ctrlProp924.xml"/><Relationship Id="rId1038" Type="http://schemas.openxmlformats.org/officeDocument/2006/relationships/ctrlProp" Target="../ctrlProps/ctrlProp1140.xml"/><Relationship Id="rId254" Type="http://schemas.openxmlformats.org/officeDocument/2006/relationships/ctrlProp" Target="../ctrlProps/ctrlProp356.xml"/><Relationship Id="rId699" Type="http://schemas.openxmlformats.org/officeDocument/2006/relationships/ctrlProp" Target="../ctrlProps/ctrlProp801.xml"/><Relationship Id="rId1091" Type="http://schemas.openxmlformats.org/officeDocument/2006/relationships/ctrlProp" Target="../ctrlProps/ctrlProp1193.xml"/><Relationship Id="rId1105" Type="http://schemas.openxmlformats.org/officeDocument/2006/relationships/ctrlProp" Target="../ctrlProps/ctrlProp1207.xml"/><Relationship Id="rId49" Type="http://schemas.openxmlformats.org/officeDocument/2006/relationships/ctrlProp" Target="../ctrlProps/ctrlProp151.xml"/><Relationship Id="rId114" Type="http://schemas.openxmlformats.org/officeDocument/2006/relationships/ctrlProp" Target="../ctrlProps/ctrlProp216.xml"/><Relationship Id="rId461" Type="http://schemas.openxmlformats.org/officeDocument/2006/relationships/ctrlProp" Target="../ctrlProps/ctrlProp563.xml"/><Relationship Id="rId559" Type="http://schemas.openxmlformats.org/officeDocument/2006/relationships/ctrlProp" Target="../ctrlProps/ctrlProp661.xml"/><Relationship Id="rId766" Type="http://schemas.openxmlformats.org/officeDocument/2006/relationships/ctrlProp" Target="../ctrlProps/ctrlProp868.xml"/><Relationship Id="rId198" Type="http://schemas.openxmlformats.org/officeDocument/2006/relationships/ctrlProp" Target="../ctrlProps/ctrlProp300.xml"/><Relationship Id="rId321" Type="http://schemas.openxmlformats.org/officeDocument/2006/relationships/ctrlProp" Target="../ctrlProps/ctrlProp423.xml"/><Relationship Id="rId419" Type="http://schemas.openxmlformats.org/officeDocument/2006/relationships/ctrlProp" Target="../ctrlProps/ctrlProp521.xml"/><Relationship Id="rId626" Type="http://schemas.openxmlformats.org/officeDocument/2006/relationships/ctrlProp" Target="../ctrlProps/ctrlProp728.xml"/><Relationship Id="rId973" Type="http://schemas.openxmlformats.org/officeDocument/2006/relationships/ctrlProp" Target="../ctrlProps/ctrlProp1075.xml"/><Relationship Id="rId1049" Type="http://schemas.openxmlformats.org/officeDocument/2006/relationships/ctrlProp" Target="../ctrlProps/ctrlProp1151.xml"/><Relationship Id="rId833" Type="http://schemas.openxmlformats.org/officeDocument/2006/relationships/ctrlProp" Target="../ctrlProps/ctrlProp935.xml"/><Relationship Id="rId1116" Type="http://schemas.openxmlformats.org/officeDocument/2006/relationships/ctrlProp" Target="../ctrlProps/ctrlProp1218.xml"/><Relationship Id="rId265" Type="http://schemas.openxmlformats.org/officeDocument/2006/relationships/ctrlProp" Target="../ctrlProps/ctrlProp367.xml"/><Relationship Id="rId472" Type="http://schemas.openxmlformats.org/officeDocument/2006/relationships/ctrlProp" Target="../ctrlProps/ctrlProp574.xml"/><Relationship Id="rId900" Type="http://schemas.openxmlformats.org/officeDocument/2006/relationships/ctrlProp" Target="../ctrlProps/ctrlProp1002.xml"/><Relationship Id="rId125" Type="http://schemas.openxmlformats.org/officeDocument/2006/relationships/ctrlProp" Target="../ctrlProps/ctrlProp227.xml"/><Relationship Id="rId332" Type="http://schemas.openxmlformats.org/officeDocument/2006/relationships/ctrlProp" Target="../ctrlProps/ctrlProp434.xml"/><Relationship Id="rId777" Type="http://schemas.openxmlformats.org/officeDocument/2006/relationships/ctrlProp" Target="../ctrlProps/ctrlProp879.xml"/><Relationship Id="rId984" Type="http://schemas.openxmlformats.org/officeDocument/2006/relationships/ctrlProp" Target="../ctrlProps/ctrlProp1086.xml"/><Relationship Id="rId637" Type="http://schemas.openxmlformats.org/officeDocument/2006/relationships/ctrlProp" Target="../ctrlProps/ctrlProp739.xml"/><Relationship Id="rId844" Type="http://schemas.openxmlformats.org/officeDocument/2006/relationships/ctrlProp" Target="../ctrlProps/ctrlProp946.xml"/><Relationship Id="rId276" Type="http://schemas.openxmlformats.org/officeDocument/2006/relationships/ctrlProp" Target="../ctrlProps/ctrlProp378.xml"/><Relationship Id="rId483" Type="http://schemas.openxmlformats.org/officeDocument/2006/relationships/ctrlProp" Target="../ctrlProps/ctrlProp585.xml"/><Relationship Id="rId690" Type="http://schemas.openxmlformats.org/officeDocument/2006/relationships/ctrlProp" Target="../ctrlProps/ctrlProp792.xml"/><Relationship Id="rId704" Type="http://schemas.openxmlformats.org/officeDocument/2006/relationships/ctrlProp" Target="../ctrlProps/ctrlProp806.xml"/><Relationship Id="rId911" Type="http://schemas.openxmlformats.org/officeDocument/2006/relationships/ctrlProp" Target="../ctrlProps/ctrlProp1013.xml"/><Relationship Id="rId1127" Type="http://schemas.openxmlformats.org/officeDocument/2006/relationships/ctrlProp" Target="../ctrlProps/ctrlProp1229.xml"/><Relationship Id="rId40" Type="http://schemas.openxmlformats.org/officeDocument/2006/relationships/ctrlProp" Target="../ctrlProps/ctrlProp142.xml"/><Relationship Id="rId136" Type="http://schemas.openxmlformats.org/officeDocument/2006/relationships/ctrlProp" Target="../ctrlProps/ctrlProp238.xml"/><Relationship Id="rId343" Type="http://schemas.openxmlformats.org/officeDocument/2006/relationships/ctrlProp" Target="../ctrlProps/ctrlProp445.xml"/><Relationship Id="rId550" Type="http://schemas.openxmlformats.org/officeDocument/2006/relationships/ctrlProp" Target="../ctrlProps/ctrlProp652.xml"/><Relationship Id="rId788" Type="http://schemas.openxmlformats.org/officeDocument/2006/relationships/ctrlProp" Target="../ctrlProps/ctrlProp890.xml"/><Relationship Id="rId995" Type="http://schemas.openxmlformats.org/officeDocument/2006/relationships/ctrlProp" Target="../ctrlProps/ctrlProp1097.xml"/><Relationship Id="rId203" Type="http://schemas.openxmlformats.org/officeDocument/2006/relationships/ctrlProp" Target="../ctrlProps/ctrlProp305.xml"/><Relationship Id="rId648" Type="http://schemas.openxmlformats.org/officeDocument/2006/relationships/ctrlProp" Target="../ctrlProps/ctrlProp750.xml"/><Relationship Id="rId855" Type="http://schemas.openxmlformats.org/officeDocument/2006/relationships/ctrlProp" Target="../ctrlProps/ctrlProp957.xml"/><Relationship Id="rId1040" Type="http://schemas.openxmlformats.org/officeDocument/2006/relationships/ctrlProp" Target="../ctrlProps/ctrlProp1142.xml"/><Relationship Id="rId287" Type="http://schemas.openxmlformats.org/officeDocument/2006/relationships/ctrlProp" Target="../ctrlProps/ctrlProp389.xml"/><Relationship Id="rId410" Type="http://schemas.openxmlformats.org/officeDocument/2006/relationships/ctrlProp" Target="../ctrlProps/ctrlProp512.xml"/><Relationship Id="rId494" Type="http://schemas.openxmlformats.org/officeDocument/2006/relationships/ctrlProp" Target="../ctrlProps/ctrlProp596.xml"/><Relationship Id="rId508" Type="http://schemas.openxmlformats.org/officeDocument/2006/relationships/ctrlProp" Target="../ctrlProps/ctrlProp610.xml"/><Relationship Id="rId715" Type="http://schemas.openxmlformats.org/officeDocument/2006/relationships/ctrlProp" Target="../ctrlProps/ctrlProp817.xml"/><Relationship Id="rId922" Type="http://schemas.openxmlformats.org/officeDocument/2006/relationships/ctrlProp" Target="../ctrlProps/ctrlProp1024.xml"/><Relationship Id="rId1138" Type="http://schemas.openxmlformats.org/officeDocument/2006/relationships/ctrlProp" Target="../ctrlProps/ctrlProp1240.xml"/><Relationship Id="rId147" Type="http://schemas.openxmlformats.org/officeDocument/2006/relationships/ctrlProp" Target="../ctrlProps/ctrlProp249.xml"/><Relationship Id="rId354" Type="http://schemas.openxmlformats.org/officeDocument/2006/relationships/ctrlProp" Target="../ctrlProps/ctrlProp456.xml"/><Relationship Id="rId799" Type="http://schemas.openxmlformats.org/officeDocument/2006/relationships/ctrlProp" Target="../ctrlProps/ctrlProp901.xml"/><Relationship Id="rId51" Type="http://schemas.openxmlformats.org/officeDocument/2006/relationships/ctrlProp" Target="../ctrlProps/ctrlProp153.xml"/><Relationship Id="rId561" Type="http://schemas.openxmlformats.org/officeDocument/2006/relationships/ctrlProp" Target="../ctrlProps/ctrlProp663.xml"/><Relationship Id="rId659" Type="http://schemas.openxmlformats.org/officeDocument/2006/relationships/ctrlProp" Target="../ctrlProps/ctrlProp761.xml"/><Relationship Id="rId866" Type="http://schemas.openxmlformats.org/officeDocument/2006/relationships/ctrlProp" Target="../ctrlProps/ctrlProp968.xml"/><Relationship Id="rId214" Type="http://schemas.openxmlformats.org/officeDocument/2006/relationships/ctrlProp" Target="../ctrlProps/ctrlProp316.xml"/><Relationship Id="rId298" Type="http://schemas.openxmlformats.org/officeDocument/2006/relationships/ctrlProp" Target="../ctrlProps/ctrlProp400.xml"/><Relationship Id="rId421" Type="http://schemas.openxmlformats.org/officeDocument/2006/relationships/ctrlProp" Target="../ctrlProps/ctrlProp523.xml"/><Relationship Id="rId519" Type="http://schemas.openxmlformats.org/officeDocument/2006/relationships/ctrlProp" Target="../ctrlProps/ctrlProp621.xml"/><Relationship Id="rId1051" Type="http://schemas.openxmlformats.org/officeDocument/2006/relationships/ctrlProp" Target="../ctrlProps/ctrlProp1153.xml"/><Relationship Id="rId1149" Type="http://schemas.openxmlformats.org/officeDocument/2006/relationships/ctrlProp" Target="../ctrlProps/ctrlProp1251.xml"/><Relationship Id="rId158" Type="http://schemas.openxmlformats.org/officeDocument/2006/relationships/ctrlProp" Target="../ctrlProps/ctrlProp260.xml"/><Relationship Id="rId726" Type="http://schemas.openxmlformats.org/officeDocument/2006/relationships/ctrlProp" Target="../ctrlProps/ctrlProp828.xml"/><Relationship Id="rId933" Type="http://schemas.openxmlformats.org/officeDocument/2006/relationships/ctrlProp" Target="../ctrlProps/ctrlProp1035.xml"/><Relationship Id="rId1009" Type="http://schemas.openxmlformats.org/officeDocument/2006/relationships/ctrlProp" Target="../ctrlProps/ctrlProp1111.xml"/><Relationship Id="rId62" Type="http://schemas.openxmlformats.org/officeDocument/2006/relationships/ctrlProp" Target="../ctrlProps/ctrlProp164.xml"/><Relationship Id="rId365" Type="http://schemas.openxmlformats.org/officeDocument/2006/relationships/ctrlProp" Target="../ctrlProps/ctrlProp467.xml"/><Relationship Id="rId572" Type="http://schemas.openxmlformats.org/officeDocument/2006/relationships/ctrlProp" Target="../ctrlProps/ctrlProp674.xml"/><Relationship Id="rId225" Type="http://schemas.openxmlformats.org/officeDocument/2006/relationships/ctrlProp" Target="../ctrlProps/ctrlProp327.xml"/><Relationship Id="rId432" Type="http://schemas.openxmlformats.org/officeDocument/2006/relationships/ctrlProp" Target="../ctrlProps/ctrlProp534.xml"/><Relationship Id="rId877" Type="http://schemas.openxmlformats.org/officeDocument/2006/relationships/ctrlProp" Target="../ctrlProps/ctrlProp979.xml"/><Relationship Id="rId1062" Type="http://schemas.openxmlformats.org/officeDocument/2006/relationships/ctrlProp" Target="../ctrlProps/ctrlProp1164.xml"/><Relationship Id="rId737" Type="http://schemas.openxmlformats.org/officeDocument/2006/relationships/ctrlProp" Target="../ctrlProps/ctrlProp839.xml"/><Relationship Id="rId944" Type="http://schemas.openxmlformats.org/officeDocument/2006/relationships/ctrlProp" Target="../ctrlProps/ctrlProp1046.xml"/><Relationship Id="rId73" Type="http://schemas.openxmlformats.org/officeDocument/2006/relationships/ctrlProp" Target="../ctrlProps/ctrlProp175.xml"/><Relationship Id="rId169" Type="http://schemas.openxmlformats.org/officeDocument/2006/relationships/ctrlProp" Target="../ctrlProps/ctrlProp271.xml"/><Relationship Id="rId376" Type="http://schemas.openxmlformats.org/officeDocument/2006/relationships/ctrlProp" Target="../ctrlProps/ctrlProp478.xml"/><Relationship Id="rId583" Type="http://schemas.openxmlformats.org/officeDocument/2006/relationships/ctrlProp" Target="../ctrlProps/ctrlProp685.xml"/><Relationship Id="rId790" Type="http://schemas.openxmlformats.org/officeDocument/2006/relationships/ctrlProp" Target="../ctrlProps/ctrlProp892.xml"/><Relationship Id="rId804" Type="http://schemas.openxmlformats.org/officeDocument/2006/relationships/ctrlProp" Target="../ctrlProps/ctrlProp906.xml"/><Relationship Id="rId4" Type="http://schemas.openxmlformats.org/officeDocument/2006/relationships/ctrlProp" Target="../ctrlProps/ctrlProp106.xml"/><Relationship Id="rId236" Type="http://schemas.openxmlformats.org/officeDocument/2006/relationships/ctrlProp" Target="../ctrlProps/ctrlProp338.xml"/><Relationship Id="rId443" Type="http://schemas.openxmlformats.org/officeDocument/2006/relationships/ctrlProp" Target="../ctrlProps/ctrlProp545.xml"/><Relationship Id="rId650" Type="http://schemas.openxmlformats.org/officeDocument/2006/relationships/ctrlProp" Target="../ctrlProps/ctrlProp752.xml"/><Relationship Id="rId888" Type="http://schemas.openxmlformats.org/officeDocument/2006/relationships/ctrlProp" Target="../ctrlProps/ctrlProp990.xml"/><Relationship Id="rId1073" Type="http://schemas.openxmlformats.org/officeDocument/2006/relationships/ctrlProp" Target="../ctrlProps/ctrlProp1175.xml"/><Relationship Id="rId303" Type="http://schemas.openxmlformats.org/officeDocument/2006/relationships/ctrlProp" Target="../ctrlProps/ctrlProp405.xml"/><Relationship Id="rId748" Type="http://schemas.openxmlformats.org/officeDocument/2006/relationships/ctrlProp" Target="../ctrlProps/ctrlProp850.xml"/><Relationship Id="rId955" Type="http://schemas.openxmlformats.org/officeDocument/2006/relationships/ctrlProp" Target="../ctrlProps/ctrlProp1057.xml"/><Relationship Id="rId1140" Type="http://schemas.openxmlformats.org/officeDocument/2006/relationships/ctrlProp" Target="../ctrlProps/ctrlProp124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AR773"/>
  <sheetViews>
    <sheetView showGridLines="0" tabSelected="1" view="pageBreakPreview" topLeftCell="A2" zoomScaleNormal="100" zoomScaleSheetLayoutView="100" workbookViewId="0">
      <selection activeCell="AG11" sqref="AG11:AH12"/>
    </sheetView>
  </sheetViews>
  <sheetFormatPr defaultColWidth="2.6640625" defaultRowHeight="13.2"/>
  <cols>
    <col min="9" max="9" width="3" customWidth="1"/>
    <col min="35" max="36" width="2.88671875" customWidth="1"/>
    <col min="37" max="37" width="12.88671875" hidden="1" customWidth="1"/>
    <col min="38" max="38" width="7.109375" hidden="1" customWidth="1"/>
    <col min="39" max="39" width="7.6640625" hidden="1" customWidth="1"/>
    <col min="40" max="40" width="6.88671875" hidden="1" customWidth="1"/>
    <col min="41" max="42" width="7" hidden="1" customWidth="1"/>
    <col min="43" max="43" width="7" style="19" hidden="1" customWidth="1"/>
    <col min="44" max="44" width="44.33203125" customWidth="1"/>
  </cols>
  <sheetData>
    <row r="1" spans="1:43">
      <c r="A1" s="334" t="s">
        <v>0</v>
      </c>
      <c r="B1" s="334"/>
      <c r="C1" s="334"/>
      <c r="D1" s="334"/>
      <c r="E1" s="334"/>
      <c r="F1" s="334"/>
      <c r="G1" s="334"/>
      <c r="H1" s="334"/>
      <c r="I1" s="334"/>
      <c r="J1" s="334"/>
      <c r="K1" s="334"/>
      <c r="L1" s="334"/>
      <c r="M1" s="334"/>
      <c r="AQ1"/>
    </row>
    <row r="2" spans="1:43">
      <c r="A2" s="334"/>
      <c r="B2" s="334"/>
      <c r="C2" s="334"/>
      <c r="D2" s="334"/>
      <c r="E2" s="334"/>
      <c r="F2" s="334"/>
      <c r="G2" s="334"/>
      <c r="H2" s="334"/>
      <c r="I2" s="334"/>
      <c r="J2" s="334"/>
      <c r="K2" s="334"/>
      <c r="L2" s="334"/>
      <c r="M2" s="334"/>
      <c r="AQ2"/>
    </row>
    <row r="3" spans="1:43">
      <c r="AQ3"/>
    </row>
    <row r="4" spans="1:43" ht="8.1" customHeight="1">
      <c r="A4" s="334" t="s">
        <v>1</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110"/>
      <c r="AQ4"/>
    </row>
    <row r="5" spans="1:43" ht="8.1" customHeight="1">
      <c r="A5" s="334"/>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110"/>
      <c r="AQ5"/>
    </row>
    <row r="6" spans="1:43" ht="8.1" customHeight="1">
      <c r="A6" s="334" t="s">
        <v>2</v>
      </c>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110"/>
      <c r="AQ6"/>
    </row>
    <row r="7" spans="1:43" ht="8.1" customHeight="1">
      <c r="A7" s="334"/>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110"/>
      <c r="AQ7"/>
    </row>
    <row r="8" spans="1:43" ht="8.1" customHeight="1">
      <c r="A8" s="334" t="s">
        <v>3</v>
      </c>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110"/>
      <c r="AQ8"/>
    </row>
    <row r="9" spans="1:43" ht="8.1" customHeight="1">
      <c r="A9" s="334"/>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110"/>
      <c r="AQ9"/>
    </row>
    <row r="10" spans="1:43">
      <c r="AQ10"/>
    </row>
    <row r="11" spans="1:43">
      <c r="Y11" s="333"/>
      <c r="Z11" s="333"/>
      <c r="AA11" s="333"/>
      <c r="AB11" s="333"/>
      <c r="AC11" s="334" t="s">
        <v>6</v>
      </c>
      <c r="AD11" s="333"/>
      <c r="AE11" s="333"/>
      <c r="AF11" s="334" t="s">
        <v>5</v>
      </c>
      <c r="AG11" s="333"/>
      <c r="AH11" s="333"/>
      <c r="AI11" s="334" t="s">
        <v>4</v>
      </c>
      <c r="AQ11"/>
    </row>
    <row r="12" spans="1:43">
      <c r="Y12" s="333"/>
      <c r="Z12" s="333"/>
      <c r="AA12" s="333"/>
      <c r="AB12" s="333"/>
      <c r="AC12" s="334"/>
      <c r="AD12" s="333"/>
      <c r="AE12" s="333"/>
      <c r="AF12" s="334"/>
      <c r="AG12" s="333"/>
      <c r="AH12" s="333"/>
      <c r="AI12" s="334"/>
      <c r="AQ12"/>
    </row>
    <row r="13" spans="1:43">
      <c r="AQ13"/>
    </row>
    <row r="14" spans="1:43">
      <c r="A14" s="335"/>
      <c r="B14" s="335"/>
      <c r="C14" s="335"/>
      <c r="D14" s="335"/>
      <c r="E14" s="335"/>
      <c r="F14" s="335"/>
      <c r="G14" s="335"/>
      <c r="H14" s="335"/>
      <c r="I14" s="335"/>
      <c r="J14" s="335"/>
      <c r="K14" s="335"/>
      <c r="L14" s="335"/>
      <c r="M14" s="334" t="s">
        <v>7</v>
      </c>
      <c r="N14" s="334"/>
      <c r="O14" s="334"/>
      <c r="P14" s="334"/>
      <c r="AQ14"/>
    </row>
    <row r="15" spans="1:43">
      <c r="A15" s="335"/>
      <c r="B15" s="335"/>
      <c r="C15" s="335"/>
      <c r="D15" s="335"/>
      <c r="E15" s="335"/>
      <c r="F15" s="335"/>
      <c r="G15" s="335"/>
      <c r="H15" s="335"/>
      <c r="I15" s="335"/>
      <c r="J15" s="335"/>
      <c r="K15" s="335"/>
      <c r="L15" s="335"/>
      <c r="M15" s="334"/>
      <c r="N15" s="334"/>
      <c r="O15" s="334"/>
      <c r="P15" s="334"/>
      <c r="AQ15"/>
    </row>
    <row r="16" spans="1:43">
      <c r="AQ16"/>
    </row>
    <row r="17" spans="1:43" ht="15" customHeight="1">
      <c r="A17" s="329" t="s">
        <v>8</v>
      </c>
      <c r="B17" s="329"/>
      <c r="C17" s="329"/>
      <c r="D17" s="329"/>
      <c r="E17" s="329"/>
      <c r="F17" s="329"/>
      <c r="G17" s="329"/>
      <c r="H17" s="329"/>
      <c r="I17" s="329"/>
      <c r="J17" s="329"/>
      <c r="K17" s="329"/>
      <c r="L17" s="329"/>
      <c r="M17" s="329"/>
      <c r="N17" s="4"/>
      <c r="O17" s="4"/>
      <c r="P17" s="4"/>
      <c r="Q17" s="4"/>
      <c r="R17" s="4"/>
      <c r="S17" s="4"/>
      <c r="T17" s="4"/>
      <c r="U17" s="4"/>
      <c r="V17" s="4"/>
      <c r="W17" s="4"/>
      <c r="X17" s="4"/>
      <c r="Y17" s="4"/>
      <c r="Z17" s="4"/>
      <c r="AA17" s="4"/>
      <c r="AB17" s="4"/>
      <c r="AC17" s="4"/>
      <c r="AD17" s="4"/>
      <c r="AE17" s="4"/>
      <c r="AF17" s="4"/>
      <c r="AG17" s="4"/>
      <c r="AH17" s="4"/>
      <c r="AI17" s="4"/>
      <c r="AJ17" s="4"/>
      <c r="AK17" s="5"/>
      <c r="AQ17"/>
    </row>
    <row r="18" spans="1:43" ht="15" customHeight="1">
      <c r="A18" s="5"/>
      <c r="B18" s="5"/>
      <c r="C18" s="5"/>
      <c r="D18" s="328" t="s">
        <v>9</v>
      </c>
      <c r="E18" s="328"/>
      <c r="F18" s="328"/>
      <c r="G18" s="328"/>
      <c r="H18" s="328"/>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5"/>
      <c r="AI18" s="5"/>
      <c r="AJ18" s="5"/>
      <c r="AK18" s="5"/>
      <c r="AQ18"/>
    </row>
    <row r="19" spans="1:43" ht="15" customHeight="1">
      <c r="A19" s="5"/>
      <c r="B19" s="5"/>
      <c r="C19" s="5"/>
      <c r="D19" s="328" t="s">
        <v>10</v>
      </c>
      <c r="E19" s="328"/>
      <c r="F19" s="328"/>
      <c r="G19" s="328"/>
      <c r="H19" s="328"/>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5"/>
      <c r="AI19" s="5"/>
      <c r="AJ19" s="5"/>
      <c r="AK19" s="5"/>
      <c r="AQ19"/>
    </row>
    <row r="20" spans="1:43" ht="15" customHeight="1">
      <c r="A20" s="5"/>
      <c r="B20" s="5"/>
      <c r="C20" s="5"/>
      <c r="D20" s="328" t="s">
        <v>11</v>
      </c>
      <c r="E20" s="328"/>
      <c r="F20" s="328"/>
      <c r="G20" s="328"/>
      <c r="H20" s="328"/>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5"/>
      <c r="AI20" s="5"/>
      <c r="AJ20" s="5"/>
      <c r="AK20" s="5"/>
      <c r="AQ20"/>
    </row>
    <row r="21" spans="1:43" ht="15" customHeight="1">
      <c r="A21" s="5"/>
      <c r="B21" s="5"/>
      <c r="C21" s="5"/>
      <c r="D21" s="328" t="s">
        <v>12</v>
      </c>
      <c r="E21" s="328"/>
      <c r="F21" s="328"/>
      <c r="G21" s="328"/>
      <c r="H21" s="328"/>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5"/>
      <c r="AI21" s="5"/>
      <c r="AJ21" s="5"/>
      <c r="AK21" s="5"/>
      <c r="AQ21"/>
    </row>
    <row r="22" spans="1:43" ht="2.25" customHeight="1">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Q22"/>
    </row>
    <row r="23" spans="1:43" ht="15" customHeight="1">
      <c r="A23" s="329" t="s">
        <v>13</v>
      </c>
      <c r="B23" s="329"/>
      <c r="C23" s="329"/>
      <c r="D23" s="329"/>
      <c r="E23" s="329"/>
      <c r="F23" s="329"/>
      <c r="G23" s="329"/>
      <c r="H23" s="329"/>
      <c r="I23" s="329"/>
      <c r="J23" s="329"/>
      <c r="K23" s="329"/>
      <c r="L23" s="329"/>
      <c r="M23" s="329"/>
      <c r="N23" s="4"/>
      <c r="O23" s="4"/>
      <c r="P23" s="4"/>
      <c r="Q23" s="4"/>
      <c r="R23" s="4"/>
      <c r="S23" s="4"/>
      <c r="T23" s="4"/>
      <c r="U23" s="4"/>
      <c r="V23" s="4"/>
      <c r="W23" s="4"/>
      <c r="X23" s="4"/>
      <c r="Y23" s="4"/>
      <c r="Z23" s="4"/>
      <c r="AA23" s="4"/>
      <c r="AB23" s="4"/>
      <c r="AC23" s="4"/>
      <c r="AD23" s="4"/>
      <c r="AE23" s="4"/>
      <c r="AF23" s="4"/>
      <c r="AG23" s="4"/>
      <c r="AH23" s="4"/>
      <c r="AI23" s="4"/>
      <c r="AJ23" s="4"/>
      <c r="AK23" s="5"/>
      <c r="AQ23"/>
    </row>
    <row r="24" spans="1:43" ht="15" customHeight="1">
      <c r="A24" s="5"/>
      <c r="B24" s="5"/>
      <c r="C24" s="5"/>
      <c r="D24" s="328" t="s">
        <v>9</v>
      </c>
      <c r="E24" s="328"/>
      <c r="F24" s="328"/>
      <c r="G24" s="328"/>
      <c r="H24" s="328"/>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5"/>
      <c r="AI24" s="5"/>
      <c r="AJ24" s="5"/>
      <c r="AK24" s="5"/>
      <c r="AQ24"/>
    </row>
    <row r="25" spans="1:43" ht="15" customHeight="1">
      <c r="A25" s="5"/>
      <c r="B25" s="5"/>
      <c r="C25" s="5"/>
      <c r="D25" s="328" t="s">
        <v>14</v>
      </c>
      <c r="E25" s="328"/>
      <c r="F25" s="328"/>
      <c r="G25" s="328"/>
      <c r="H25" s="328"/>
      <c r="I25" s="328"/>
      <c r="J25" s="328"/>
      <c r="K25" s="328"/>
      <c r="L25" s="328"/>
      <c r="M25" s="328"/>
      <c r="N25" s="332"/>
      <c r="O25" s="332"/>
      <c r="P25" s="332"/>
      <c r="Q25" s="332"/>
      <c r="R25" s="332"/>
      <c r="S25" s="332"/>
      <c r="T25" s="332"/>
      <c r="U25" s="332"/>
      <c r="V25" s="332"/>
      <c r="W25" s="332"/>
      <c r="X25" s="332"/>
      <c r="Y25" s="332"/>
      <c r="Z25" s="332"/>
      <c r="AA25" s="332"/>
      <c r="AB25" s="332"/>
      <c r="AC25" s="332"/>
      <c r="AD25" s="332"/>
      <c r="AE25" s="332"/>
      <c r="AF25" s="332"/>
      <c r="AG25" s="332"/>
      <c r="AH25" s="5"/>
      <c r="AI25" s="5"/>
      <c r="AJ25" s="5"/>
      <c r="AK25" s="5"/>
      <c r="AQ25"/>
    </row>
    <row r="26" spans="1:43" ht="15" customHeight="1">
      <c r="A26" s="5"/>
      <c r="B26" s="5"/>
      <c r="C26" s="5"/>
      <c r="D26" s="328" t="s">
        <v>15</v>
      </c>
      <c r="E26" s="328"/>
      <c r="F26" s="328"/>
      <c r="G26" s="328"/>
      <c r="H26" s="328"/>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5"/>
      <c r="AI26" s="5"/>
      <c r="AJ26" s="5"/>
      <c r="AK26" s="5"/>
      <c r="AQ26"/>
    </row>
    <row r="27" spans="1:43" ht="15" customHeight="1">
      <c r="A27" s="5"/>
      <c r="B27" s="5"/>
      <c r="C27" s="5"/>
      <c r="D27" s="328" t="s">
        <v>16</v>
      </c>
      <c r="E27" s="328"/>
      <c r="F27" s="328"/>
      <c r="G27" s="328"/>
      <c r="H27" s="328"/>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5"/>
      <c r="AI27" s="5"/>
      <c r="AJ27" s="5"/>
      <c r="AK27" s="5"/>
      <c r="AQ27"/>
    </row>
    <row r="28" spans="1:43" ht="15" customHeight="1">
      <c r="A28" s="5"/>
      <c r="B28" s="5"/>
      <c r="C28" s="5"/>
      <c r="D28" s="328" t="s">
        <v>12</v>
      </c>
      <c r="E28" s="328"/>
      <c r="F28" s="328"/>
      <c r="G28" s="328"/>
      <c r="H28" s="328"/>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5"/>
      <c r="AI28" s="5"/>
      <c r="AJ28" s="5"/>
      <c r="AK28" s="5"/>
      <c r="AQ28"/>
    </row>
    <row r="29" spans="1:43" ht="2.2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Q29"/>
    </row>
    <row r="30" spans="1:43" ht="15" customHeight="1">
      <c r="A30" s="329" t="s">
        <v>17</v>
      </c>
      <c r="B30" s="329"/>
      <c r="C30" s="329"/>
      <c r="D30" s="329"/>
      <c r="E30" s="329"/>
      <c r="F30" s="329"/>
      <c r="G30" s="329"/>
      <c r="H30" s="329"/>
      <c r="I30" s="329"/>
      <c r="J30" s="329"/>
      <c r="K30" s="329"/>
      <c r="L30" s="329"/>
      <c r="M30" s="329"/>
      <c r="N30" s="4"/>
      <c r="O30" s="4"/>
      <c r="P30" s="4"/>
      <c r="Q30" s="4"/>
      <c r="R30" s="4"/>
      <c r="S30" s="4"/>
      <c r="T30" s="4"/>
      <c r="U30" s="4"/>
      <c r="V30" s="4"/>
      <c r="W30" s="4"/>
      <c r="X30" s="4"/>
      <c r="Y30" s="4"/>
      <c r="Z30" s="4"/>
      <c r="AA30" s="4"/>
      <c r="AB30" s="4"/>
      <c r="AC30" s="4"/>
      <c r="AD30" s="4"/>
      <c r="AE30" s="4"/>
      <c r="AF30" s="4"/>
      <c r="AG30" s="4"/>
      <c r="AH30" s="4"/>
      <c r="AI30" s="4"/>
      <c r="AJ30" s="4"/>
      <c r="AK30" s="5"/>
      <c r="AQ30"/>
    </row>
    <row r="31" spans="1:43" ht="15" customHeight="1">
      <c r="A31" s="5"/>
      <c r="B31" s="5"/>
      <c r="C31" s="5"/>
      <c r="D31" s="328" t="s">
        <v>9</v>
      </c>
      <c r="E31" s="328"/>
      <c r="F31" s="328"/>
      <c r="G31" s="328"/>
      <c r="H31" s="328"/>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5"/>
      <c r="AI31" s="5"/>
      <c r="AJ31" s="5"/>
      <c r="AK31" s="5"/>
      <c r="AQ31"/>
    </row>
    <row r="32" spans="1:43" ht="15" customHeight="1">
      <c r="A32" s="5"/>
      <c r="B32" s="5"/>
      <c r="C32" s="5"/>
      <c r="D32" s="328" t="s">
        <v>18</v>
      </c>
      <c r="E32" s="328"/>
      <c r="F32" s="328"/>
      <c r="G32" s="328"/>
      <c r="H32" s="328"/>
      <c r="I32" s="328"/>
      <c r="J32" s="328"/>
      <c r="K32" s="328"/>
      <c r="L32" s="328"/>
      <c r="M32" s="328"/>
      <c r="N32" s="332"/>
      <c r="O32" s="332"/>
      <c r="P32" s="332"/>
      <c r="Q32" s="332"/>
      <c r="R32" s="332"/>
      <c r="S32" s="332"/>
      <c r="T32" s="332"/>
      <c r="U32" s="332"/>
      <c r="V32" s="332"/>
      <c r="W32" s="332"/>
      <c r="X32" s="332"/>
      <c r="Y32" s="332"/>
      <c r="Z32" s="332"/>
      <c r="AA32" s="332"/>
      <c r="AB32" s="332"/>
      <c r="AC32" s="332"/>
      <c r="AD32" s="332"/>
      <c r="AE32" s="332"/>
      <c r="AF32" s="332"/>
      <c r="AG32" s="332"/>
      <c r="AH32" s="5"/>
      <c r="AI32" s="5"/>
      <c r="AJ32" s="5"/>
      <c r="AK32" s="5"/>
      <c r="AQ32"/>
    </row>
    <row r="33" spans="1:43" ht="15" customHeight="1">
      <c r="A33" s="5"/>
      <c r="B33" s="5"/>
      <c r="C33" s="5"/>
      <c r="D33" s="328" t="s">
        <v>10</v>
      </c>
      <c r="E33" s="328"/>
      <c r="F33" s="328"/>
      <c r="G33" s="328"/>
      <c r="H33" s="328"/>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5"/>
      <c r="AI33" s="5"/>
      <c r="AJ33" s="5"/>
      <c r="AK33" s="5"/>
      <c r="AQ33"/>
    </row>
    <row r="34" spans="1:43" ht="15" customHeight="1">
      <c r="A34" s="5"/>
      <c r="B34" s="5"/>
      <c r="C34" s="5"/>
      <c r="D34" s="328" t="s">
        <v>16</v>
      </c>
      <c r="E34" s="328"/>
      <c r="F34" s="328"/>
      <c r="G34" s="328"/>
      <c r="H34" s="328"/>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5"/>
      <c r="AI34" s="5"/>
      <c r="AJ34" s="5"/>
      <c r="AK34" s="5"/>
      <c r="AQ34"/>
    </row>
    <row r="35" spans="1:43" ht="15" customHeight="1">
      <c r="A35" s="5"/>
      <c r="B35" s="5"/>
      <c r="C35" s="5"/>
      <c r="D35" s="328" t="s">
        <v>12</v>
      </c>
      <c r="E35" s="328"/>
      <c r="F35" s="328"/>
      <c r="G35" s="328"/>
      <c r="H35" s="328"/>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5"/>
      <c r="AI35" s="5"/>
      <c r="AJ35" s="5"/>
      <c r="AK35" s="5"/>
      <c r="AQ35"/>
    </row>
    <row r="36" spans="1:43" ht="3"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Q36"/>
    </row>
    <row r="37" spans="1:43" ht="15" customHeight="1">
      <c r="A37" s="329" t="s">
        <v>19</v>
      </c>
      <c r="B37" s="329"/>
      <c r="C37" s="329"/>
      <c r="D37" s="329"/>
      <c r="E37" s="329"/>
      <c r="F37" s="329"/>
      <c r="G37" s="329"/>
      <c r="H37" s="329"/>
      <c r="I37" s="329"/>
      <c r="J37" s="329"/>
      <c r="K37" s="329"/>
      <c r="L37" s="329"/>
      <c r="M37" s="329"/>
      <c r="N37" s="4"/>
      <c r="O37" s="4"/>
      <c r="P37" s="4"/>
      <c r="Q37" s="4"/>
      <c r="R37" s="4"/>
      <c r="S37" s="4"/>
      <c r="T37" s="4"/>
      <c r="U37" s="4"/>
      <c r="V37" s="4"/>
      <c r="W37" s="4"/>
      <c r="X37" s="4"/>
      <c r="Y37" s="4"/>
      <c r="Z37" s="4"/>
      <c r="AA37" s="4"/>
      <c r="AB37" s="4"/>
      <c r="AC37" s="4"/>
      <c r="AD37" s="4"/>
      <c r="AE37" s="4"/>
      <c r="AF37" s="4"/>
      <c r="AG37" s="4"/>
      <c r="AH37" s="4"/>
      <c r="AI37" s="4"/>
      <c r="AJ37" s="4"/>
      <c r="AK37" s="5"/>
      <c r="AQ37"/>
    </row>
    <row r="38" spans="1:43" ht="15" customHeight="1">
      <c r="A38" s="5"/>
      <c r="B38" s="5"/>
      <c r="C38" s="5"/>
      <c r="D38" s="328" t="s">
        <v>20</v>
      </c>
      <c r="E38" s="328"/>
      <c r="F38" s="328"/>
      <c r="G38" s="328"/>
      <c r="H38" s="328"/>
      <c r="I38" s="328"/>
      <c r="J38" s="328"/>
      <c r="K38" s="5"/>
      <c r="L38" s="5"/>
      <c r="M38" s="5"/>
      <c r="N38" s="5"/>
      <c r="O38" s="331" t="s">
        <v>23</v>
      </c>
      <c r="P38" s="331"/>
      <c r="Q38" s="332"/>
      <c r="R38" s="332"/>
      <c r="S38" s="332"/>
      <c r="T38" s="332"/>
      <c r="U38" s="332"/>
      <c r="V38" s="332"/>
      <c r="W38" s="332"/>
      <c r="X38" s="332"/>
      <c r="Y38" s="332"/>
      <c r="Z38" s="331" t="s">
        <v>24</v>
      </c>
      <c r="AA38" s="331"/>
      <c r="AB38" s="5"/>
      <c r="AC38" s="5"/>
      <c r="AD38" s="5"/>
      <c r="AE38" s="5"/>
      <c r="AF38" s="5"/>
      <c r="AG38" s="5"/>
      <c r="AH38" s="5"/>
      <c r="AI38" s="5"/>
      <c r="AJ38" s="5"/>
      <c r="AK38" s="5"/>
      <c r="AQ38"/>
    </row>
    <row r="39" spans="1:43" ht="15" customHeight="1">
      <c r="A39" s="5"/>
      <c r="B39" s="5"/>
      <c r="C39" s="5"/>
      <c r="D39" s="328" t="s">
        <v>21</v>
      </c>
      <c r="E39" s="328"/>
      <c r="F39" s="328"/>
      <c r="G39" s="328"/>
      <c r="H39" s="328"/>
      <c r="I39" s="328"/>
      <c r="J39" s="328"/>
      <c r="K39" s="5"/>
      <c r="L39" s="5"/>
      <c r="M39" s="5"/>
      <c r="N39" s="332"/>
      <c r="O39" s="332"/>
      <c r="P39" s="332"/>
      <c r="Q39" s="332"/>
      <c r="R39" s="5" t="s">
        <v>25</v>
      </c>
      <c r="S39" s="332"/>
      <c r="T39" s="332"/>
      <c r="U39" s="332"/>
      <c r="V39" s="5" t="s">
        <v>26</v>
      </c>
      <c r="W39" s="332"/>
      <c r="X39" s="332"/>
      <c r="Y39" s="332"/>
      <c r="Z39" s="5" t="s">
        <v>27</v>
      </c>
      <c r="AA39" s="5"/>
      <c r="AB39" s="5"/>
      <c r="AC39" s="5"/>
      <c r="AD39" s="5"/>
      <c r="AE39" s="5"/>
      <c r="AF39" s="5"/>
      <c r="AG39" s="5"/>
      <c r="AH39" s="5"/>
      <c r="AI39" s="5"/>
      <c r="AJ39" s="5"/>
      <c r="AK39" s="5"/>
      <c r="AQ39"/>
    </row>
    <row r="40" spans="1:43" ht="15" customHeight="1">
      <c r="A40" s="5"/>
      <c r="B40" s="5"/>
      <c r="C40" s="5"/>
      <c r="D40" s="328" t="s">
        <v>22</v>
      </c>
      <c r="E40" s="328"/>
      <c r="F40" s="328"/>
      <c r="G40" s="328"/>
      <c r="H40" s="328"/>
      <c r="I40" s="328"/>
      <c r="J40" s="328"/>
      <c r="K40" s="5"/>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5"/>
      <c r="AI40" s="5"/>
      <c r="AJ40" s="5"/>
      <c r="AK40" s="5"/>
      <c r="AQ40"/>
    </row>
    <row r="41" spans="1:43" ht="3.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Q41"/>
    </row>
    <row r="42" spans="1:43" ht="15" customHeight="1">
      <c r="A42" s="329" t="s">
        <v>28</v>
      </c>
      <c r="B42" s="329"/>
      <c r="C42" s="329"/>
      <c r="D42" s="329"/>
      <c r="E42" s="329"/>
      <c r="F42" s="329"/>
      <c r="G42" s="329"/>
      <c r="H42" s="329"/>
      <c r="I42" s="329"/>
      <c r="J42" s="329"/>
      <c r="K42" s="329"/>
      <c r="L42" s="329"/>
      <c r="M42" s="329"/>
      <c r="N42" s="4"/>
      <c r="O42" s="4"/>
      <c r="P42" s="4"/>
      <c r="Q42" s="4"/>
      <c r="R42" s="4"/>
      <c r="S42" s="4"/>
      <c r="T42" s="4"/>
      <c r="U42" s="4"/>
      <c r="V42" s="4"/>
      <c r="W42" s="4"/>
      <c r="X42" s="4"/>
      <c r="Y42" s="4"/>
      <c r="Z42" s="4"/>
      <c r="AA42" s="4"/>
      <c r="AB42" s="4"/>
      <c r="AC42" s="4"/>
      <c r="AD42" s="4"/>
      <c r="AE42" s="4"/>
      <c r="AF42" s="4"/>
      <c r="AG42" s="4"/>
      <c r="AH42" s="4"/>
      <c r="AI42" s="4"/>
      <c r="AJ42" s="4"/>
      <c r="AK42" s="5"/>
      <c r="AQ42"/>
    </row>
    <row r="43" spans="1:43" ht="15" customHeight="1">
      <c r="A43" s="5"/>
      <c r="B43" s="5"/>
      <c r="C43" s="5"/>
      <c r="D43" s="328" t="s">
        <v>9</v>
      </c>
      <c r="E43" s="328"/>
      <c r="F43" s="328"/>
      <c r="G43" s="328"/>
      <c r="H43" s="328"/>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5"/>
      <c r="AI43" s="5"/>
      <c r="AJ43" s="5"/>
      <c r="AK43" s="5"/>
      <c r="AQ43"/>
    </row>
    <row r="44" spans="1:43" ht="15" customHeight="1">
      <c r="A44" s="5"/>
      <c r="B44" s="5"/>
      <c r="C44" s="5"/>
      <c r="D44" s="328" t="s">
        <v>29</v>
      </c>
      <c r="E44" s="328"/>
      <c r="F44" s="328"/>
      <c r="G44" s="328"/>
      <c r="H44" s="328"/>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5"/>
      <c r="AI44" s="5"/>
      <c r="AJ44" s="5"/>
      <c r="AK44" s="5"/>
      <c r="AQ44"/>
    </row>
    <row r="45" spans="1:43" ht="15" customHeight="1">
      <c r="A45" s="5"/>
      <c r="B45" s="5"/>
      <c r="C45" s="5"/>
      <c r="D45" s="328" t="s">
        <v>10</v>
      </c>
      <c r="E45" s="328"/>
      <c r="F45" s="328"/>
      <c r="G45" s="328"/>
      <c r="H45" s="328"/>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5"/>
      <c r="AI45" s="5"/>
      <c r="AJ45" s="5"/>
      <c r="AK45" s="5"/>
      <c r="AQ45"/>
    </row>
    <row r="46" spans="1:43" ht="15" customHeight="1">
      <c r="A46" s="5"/>
      <c r="B46" s="5"/>
      <c r="C46" s="5"/>
      <c r="D46" s="328" t="s">
        <v>16</v>
      </c>
      <c r="E46" s="328"/>
      <c r="F46" s="328"/>
      <c r="G46" s="328"/>
      <c r="H46" s="328"/>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5"/>
      <c r="AI46" s="5"/>
      <c r="AJ46" s="5"/>
      <c r="AK46" s="5"/>
      <c r="AQ46"/>
    </row>
    <row r="47" spans="1:43" ht="15" customHeight="1">
      <c r="A47" s="5"/>
      <c r="B47" s="5"/>
      <c r="C47" s="5"/>
      <c r="D47" s="328" t="s">
        <v>12</v>
      </c>
      <c r="E47" s="328"/>
      <c r="F47" s="328"/>
      <c r="G47" s="328"/>
      <c r="H47" s="328"/>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5"/>
      <c r="AI47" s="5"/>
      <c r="AJ47" s="5"/>
      <c r="AK47" s="5"/>
      <c r="AQ47"/>
    </row>
    <row r="48" spans="1:43" ht="5.2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Q48"/>
    </row>
    <row r="49" spans="1:44" ht="15" customHeight="1">
      <c r="A49" s="329" t="s">
        <v>30</v>
      </c>
      <c r="B49" s="329"/>
      <c r="C49" s="329"/>
      <c r="D49" s="329"/>
      <c r="E49" s="329"/>
      <c r="F49" s="329"/>
      <c r="G49" s="329"/>
      <c r="H49" s="329"/>
      <c r="I49" s="329"/>
      <c r="J49" s="329"/>
      <c r="K49" s="329"/>
      <c r="L49" s="329"/>
      <c r="M49" s="329"/>
      <c r="N49" s="4"/>
      <c r="O49" s="4"/>
      <c r="P49" s="4"/>
      <c r="Q49" s="4"/>
      <c r="R49" s="4"/>
      <c r="S49" s="4"/>
      <c r="T49" s="4"/>
      <c r="U49" s="4"/>
      <c r="V49" s="4"/>
      <c r="W49" s="4"/>
      <c r="X49" s="4"/>
      <c r="Y49" s="4"/>
      <c r="Z49" s="4"/>
      <c r="AA49" s="4"/>
      <c r="AB49" s="4"/>
      <c r="AC49" s="4"/>
      <c r="AD49" s="4"/>
      <c r="AE49" s="4"/>
      <c r="AF49" s="4"/>
      <c r="AG49" s="4"/>
      <c r="AH49" s="4"/>
      <c r="AI49" s="4"/>
      <c r="AJ49" s="4"/>
      <c r="AK49" s="5"/>
      <c r="AQ49"/>
    </row>
    <row r="50" spans="1:44" ht="15" customHeight="1">
      <c r="A50" s="330"/>
      <c r="B50" s="330"/>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330"/>
      <c r="AH50" s="330"/>
      <c r="AI50" s="330"/>
      <c r="AJ50" s="8"/>
      <c r="AK50" s="8"/>
      <c r="AQ50"/>
    </row>
    <row r="51" spans="1:44" ht="15" customHeight="1">
      <c r="A51" s="330"/>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0"/>
      <c r="AJ51" s="8"/>
      <c r="AK51" s="8"/>
      <c r="AQ51"/>
    </row>
    <row r="52" spans="1:44" ht="15" customHeight="1">
      <c r="A52" s="330"/>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0"/>
      <c r="AH52" s="330"/>
      <c r="AI52" s="330"/>
      <c r="AJ52" s="8"/>
      <c r="AK52" s="8"/>
      <c r="AQ52"/>
    </row>
    <row r="53" spans="1:44" ht="15" customHeight="1">
      <c r="A53" s="330"/>
      <c r="B53" s="330"/>
      <c r="C53" s="330"/>
      <c r="D53" s="330"/>
      <c r="E53" s="330"/>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8"/>
      <c r="AK53" s="8"/>
      <c r="AQ53"/>
    </row>
    <row r="54" spans="1:44" ht="15" customHeight="1">
      <c r="A54" s="330"/>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8"/>
      <c r="AK54" s="8"/>
      <c r="AQ54"/>
    </row>
    <row r="55" spans="1:44" ht="15" customHeight="1">
      <c r="A55" s="330"/>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0"/>
      <c r="AC55" s="330"/>
      <c r="AD55" s="330"/>
      <c r="AE55" s="330"/>
      <c r="AF55" s="330"/>
      <c r="AG55" s="330"/>
      <c r="AH55" s="330"/>
      <c r="AI55" s="330"/>
      <c r="AJ55" s="8"/>
      <c r="AK55" s="8"/>
      <c r="AQ55"/>
    </row>
    <row r="56" spans="1:44" ht="15" customHeight="1">
      <c r="A56" s="330"/>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8"/>
      <c r="AK56" s="8"/>
      <c r="AQ56"/>
    </row>
    <row r="57" spans="1:44" ht="15" customHeight="1">
      <c r="A57" s="330"/>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30"/>
      <c r="AI57" s="330"/>
      <c r="AJ57" s="8"/>
      <c r="AK57" s="8"/>
      <c r="AQ57"/>
    </row>
    <row r="58" spans="1:44" ht="15" customHeight="1">
      <c r="A58" s="330"/>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8"/>
      <c r="AK58" s="8"/>
      <c r="AQ58"/>
    </row>
    <row r="59" spans="1:44" ht="15" customHeight="1">
      <c r="A59" s="330"/>
      <c r="B59" s="330"/>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8"/>
      <c r="AK59" s="8"/>
      <c r="AQ59"/>
    </row>
    <row r="60" spans="1:44" ht="15" customHeight="1">
      <c r="A60" s="330"/>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8"/>
      <c r="AK60" s="8"/>
      <c r="AQ60"/>
    </row>
    <row r="61" spans="1:44" ht="15" customHeight="1">
      <c r="A61" s="330"/>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330"/>
      <c r="AJ61" s="8"/>
      <c r="AK61" s="8"/>
      <c r="AQ61"/>
    </row>
    <row r="62" spans="1:44" ht="15" customHeight="1">
      <c r="AK62" s="113" t="s">
        <v>2299</v>
      </c>
      <c r="AL62" s="113" t="s">
        <v>2299</v>
      </c>
      <c r="AM62" s="113" t="s">
        <v>2299</v>
      </c>
      <c r="AN62" s="113" t="s">
        <v>2299</v>
      </c>
      <c r="AO62" s="113" t="s">
        <v>2299</v>
      </c>
      <c r="AP62" s="113" t="s">
        <v>2299</v>
      </c>
      <c r="AQ62" s="113" t="s">
        <v>2299</v>
      </c>
    </row>
    <row r="63" spans="1:44" ht="15" customHeight="1">
      <c r="A63" s="331" t="s">
        <v>31</v>
      </c>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7"/>
      <c r="AK63" s="7"/>
      <c r="AQ63" s="21" t="s">
        <v>262</v>
      </c>
      <c r="AR63" s="47"/>
    </row>
    <row r="64" spans="1:44" ht="2.2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R64" s="46"/>
    </row>
    <row r="65" spans="1:44" ht="2.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5"/>
    </row>
    <row r="66" spans="1:44" ht="15" customHeight="1">
      <c r="A66" s="328" t="s">
        <v>32</v>
      </c>
      <c r="B66" s="328"/>
      <c r="C66" s="328"/>
      <c r="D66" s="328"/>
      <c r="E66" s="328"/>
      <c r="F66" s="328"/>
      <c r="G66" s="328"/>
      <c r="H66" s="328"/>
      <c r="I66" s="328"/>
      <c r="J66" s="328"/>
      <c r="K66" s="328"/>
      <c r="L66" s="328"/>
      <c r="M66" s="328"/>
      <c r="N66" s="328"/>
      <c r="O66" s="5"/>
      <c r="P66" s="5"/>
      <c r="Q66" s="5"/>
      <c r="R66" s="5"/>
      <c r="S66" s="5"/>
      <c r="T66" s="5"/>
      <c r="U66" s="5"/>
      <c r="V66" s="5"/>
      <c r="W66" s="5"/>
      <c r="X66" s="5"/>
      <c r="Y66" s="5"/>
      <c r="Z66" s="5"/>
      <c r="AA66" s="5"/>
      <c r="AB66" s="5"/>
      <c r="AC66" s="5"/>
      <c r="AD66" s="5"/>
      <c r="AE66" s="5"/>
      <c r="AF66" s="5"/>
      <c r="AG66" s="5"/>
      <c r="AH66" s="5"/>
      <c r="AI66" s="5"/>
      <c r="AJ66" s="5"/>
      <c r="AK66" s="5"/>
    </row>
    <row r="67" spans="1:44" ht="15" customHeight="1">
      <c r="A67" s="5"/>
      <c r="B67" s="328" t="s">
        <v>33</v>
      </c>
      <c r="C67" s="328"/>
      <c r="D67" s="328"/>
      <c r="E67" s="328"/>
      <c r="F67" s="328"/>
      <c r="G67" s="328"/>
      <c r="H67" s="328"/>
      <c r="I67" s="328"/>
      <c r="J67" s="5"/>
      <c r="K67" s="5"/>
      <c r="L67" s="332"/>
      <c r="M67" s="332"/>
      <c r="N67" s="332"/>
      <c r="O67" s="332"/>
      <c r="P67" s="5" t="s">
        <v>25</v>
      </c>
      <c r="Q67" s="332"/>
      <c r="R67" s="332"/>
      <c r="S67" s="332"/>
      <c r="T67" s="5" t="s">
        <v>26</v>
      </c>
      <c r="U67" s="332"/>
      <c r="V67" s="332"/>
      <c r="W67" s="332"/>
      <c r="X67" s="5" t="s">
        <v>27</v>
      </c>
      <c r="Y67" s="5"/>
      <c r="Z67" s="5"/>
      <c r="AA67" s="5"/>
      <c r="AB67" s="5"/>
      <c r="AC67" s="5"/>
      <c r="AD67" s="5"/>
      <c r="AE67" s="5"/>
      <c r="AF67" s="5"/>
      <c r="AG67" s="5"/>
      <c r="AH67" s="5"/>
      <c r="AI67" s="5"/>
      <c r="AJ67" s="5"/>
      <c r="AK67" s="5" t="str">
        <f>IF(OR(L67="",Q67="",U67=""),"未入力","")</f>
        <v>未入力</v>
      </c>
      <c r="AR67" s="111" t="str">
        <f>IF(OR(L67="",Q67="",U67=""),"未入力です。","")</f>
        <v>未入力です。</v>
      </c>
    </row>
    <row r="68" spans="1:44" ht="15" customHeight="1">
      <c r="A68" s="5"/>
      <c r="B68" s="328" t="s">
        <v>34</v>
      </c>
      <c r="C68" s="328"/>
      <c r="D68" s="328"/>
      <c r="E68" s="328"/>
      <c r="F68" s="328"/>
      <c r="G68" s="328"/>
      <c r="H68" s="328"/>
      <c r="I68" s="328"/>
      <c r="J68" s="6"/>
      <c r="K68" s="5"/>
      <c r="L68" s="332"/>
      <c r="M68" s="332"/>
      <c r="N68" s="332"/>
      <c r="O68" s="332"/>
      <c r="P68" s="5" t="s">
        <v>25</v>
      </c>
      <c r="Q68" s="332"/>
      <c r="R68" s="332"/>
      <c r="S68" s="332"/>
      <c r="T68" s="5" t="s">
        <v>26</v>
      </c>
      <c r="U68" s="332"/>
      <c r="V68" s="332"/>
      <c r="W68" s="332"/>
      <c r="X68" s="5" t="s">
        <v>27</v>
      </c>
      <c r="Y68" s="5"/>
      <c r="Z68" s="5"/>
      <c r="AA68" s="5"/>
      <c r="AB68" s="5"/>
      <c r="AC68" s="5"/>
      <c r="AD68" s="5"/>
      <c r="AE68" s="5"/>
      <c r="AF68" s="5"/>
      <c r="AG68" s="5"/>
      <c r="AH68" s="5"/>
      <c r="AI68" s="5"/>
      <c r="AJ68" s="5"/>
      <c r="AK68" s="5" t="str">
        <f>IF(OR(L68="",Q68="",U68=""),"未入力","")</f>
        <v>未入力</v>
      </c>
      <c r="AQ68" s="21"/>
      <c r="AR68" s="111" t="str">
        <f>IF(OR(L68="",Q68="",U68=""),"未入力です。","")</f>
        <v>未入力です。</v>
      </c>
    </row>
    <row r="69" spans="1:44" ht="2.2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44" ht="1.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5"/>
    </row>
    <row r="71" spans="1:44" ht="15" customHeight="1">
      <c r="A71" s="328" t="s">
        <v>35</v>
      </c>
      <c r="B71" s="328"/>
      <c r="C71" s="328"/>
      <c r="D71" s="328"/>
      <c r="E71" s="328"/>
      <c r="F71" s="328"/>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44" ht="15" customHeight="1">
      <c r="A72" s="5"/>
      <c r="B72" s="328" t="s">
        <v>36</v>
      </c>
      <c r="C72" s="328"/>
      <c r="D72" s="328"/>
      <c r="E72" s="328"/>
      <c r="F72" s="328"/>
      <c r="G72" s="328"/>
      <c r="H72" s="328"/>
      <c r="I72" s="328"/>
      <c r="J72" s="5"/>
      <c r="K72" s="5"/>
      <c r="L72" s="328" t="s">
        <v>37</v>
      </c>
      <c r="M72" s="328"/>
      <c r="N72" s="328"/>
      <c r="O72" s="5"/>
      <c r="P72" s="5"/>
      <c r="Q72" s="5"/>
      <c r="R72" s="328" t="s">
        <v>38</v>
      </c>
      <c r="S72" s="328"/>
      <c r="T72" s="328"/>
      <c r="U72" s="328"/>
      <c r="V72" s="328"/>
      <c r="W72" s="6"/>
      <c r="X72" s="5"/>
      <c r="Y72" s="5"/>
      <c r="Z72" s="328" t="s">
        <v>39</v>
      </c>
      <c r="AA72" s="328"/>
      <c r="AB72" s="328"/>
      <c r="AC72" s="328"/>
      <c r="AD72" s="328"/>
      <c r="AE72" s="328"/>
      <c r="AF72" s="5"/>
      <c r="AG72" s="5"/>
      <c r="AH72" s="5"/>
      <c r="AI72" s="5"/>
      <c r="AJ72" s="5"/>
      <c r="AK72" s="5" t="str">
        <f>IF(COUNTIF(AL72:AN75,TRUE)&gt;1,"複数選択",IF(COUNTIF(AL72:AN75,TRUE)=0,"未入力",""))</f>
        <v>未入力</v>
      </c>
      <c r="AL72" s="11" t="b">
        <v>0</v>
      </c>
      <c r="AM72" s="11" t="b">
        <v>0</v>
      </c>
      <c r="AN72" s="11" t="b">
        <v>0</v>
      </c>
      <c r="AQ72" s="19">
        <f>COUNTIF(AL72:AN74, TRUE)</f>
        <v>0</v>
      </c>
      <c r="AR72" s="112" t="str">
        <f>IFERROR(IF(AQ72&gt;=2,"選択は1つまでです。",IF(COUNTIF(AL72:AN75,TRUE)=0,"未入力です。","")),"")</f>
        <v>未入力です。</v>
      </c>
    </row>
    <row r="73" spans="1:44" ht="3.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44" ht="15" customHeight="1">
      <c r="A74" s="5"/>
      <c r="B74" s="5"/>
      <c r="C74" s="5"/>
      <c r="D74" s="5"/>
      <c r="E74" s="5"/>
      <c r="F74" s="5"/>
      <c r="G74" s="5"/>
      <c r="H74" s="5"/>
      <c r="I74" s="5"/>
      <c r="J74" s="5"/>
      <c r="K74" s="5"/>
      <c r="L74" s="328" t="s">
        <v>40</v>
      </c>
      <c r="M74" s="328"/>
      <c r="N74" s="328"/>
      <c r="O74" s="328"/>
      <c r="P74" s="328"/>
      <c r="Q74" s="5"/>
      <c r="R74" s="328" t="s">
        <v>41</v>
      </c>
      <c r="S74" s="328"/>
      <c r="T74" s="328"/>
      <c r="U74" s="328"/>
      <c r="V74" s="328"/>
      <c r="W74" s="328"/>
      <c r="X74" s="328"/>
      <c r="Y74" s="5"/>
      <c r="Z74" s="328" t="s">
        <v>261</v>
      </c>
      <c r="AA74" s="328"/>
      <c r="AB74" s="328"/>
      <c r="AC74" s="328"/>
      <c r="AD74" s="328"/>
      <c r="AE74" s="328"/>
      <c r="AF74" s="5"/>
      <c r="AG74" s="5"/>
      <c r="AH74" s="5"/>
      <c r="AI74" s="5"/>
      <c r="AJ74" s="5"/>
      <c r="AK74" s="5"/>
      <c r="AL74" s="11" t="b">
        <v>0</v>
      </c>
      <c r="AM74" s="11" t="b">
        <v>0</v>
      </c>
      <c r="AN74" s="11" t="b">
        <v>0</v>
      </c>
    </row>
    <row r="75" spans="1:44" ht="3"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44" ht="15" customHeight="1">
      <c r="A76" s="5"/>
      <c r="B76" s="328" t="s">
        <v>2292</v>
      </c>
      <c r="C76" s="328"/>
      <c r="D76" s="328"/>
      <c r="E76" s="328"/>
      <c r="F76" s="328"/>
      <c r="G76" s="328"/>
      <c r="H76" s="328"/>
      <c r="I76" s="328"/>
      <c r="J76" s="328"/>
      <c r="K76" s="328"/>
      <c r="L76" s="328"/>
      <c r="M76" s="5"/>
      <c r="N76" s="5"/>
      <c r="O76" s="328" t="s">
        <v>42</v>
      </c>
      <c r="P76" s="328"/>
      <c r="Q76" s="328"/>
      <c r="R76" s="328"/>
      <c r="S76" s="328"/>
      <c r="T76" s="328"/>
      <c r="U76" s="328"/>
      <c r="V76" s="5"/>
      <c r="W76" s="5"/>
      <c r="X76" s="328" t="s">
        <v>43</v>
      </c>
      <c r="Y76" s="328"/>
      <c r="Z76" s="328"/>
      <c r="AA76" s="328"/>
      <c r="AB76" s="328"/>
      <c r="AC76" s="328"/>
      <c r="AD76" s="328"/>
      <c r="AE76" s="328"/>
      <c r="AF76" s="328"/>
      <c r="AG76" s="328"/>
      <c r="AH76" s="328"/>
      <c r="AI76" s="5"/>
      <c r="AJ76" s="5"/>
      <c r="AK76" s="5" t="str">
        <f>IF(AL74=FALSE,"",IF(COUNTIF(AL76:AN79,TRUE)&gt;1,"複数選択",IF(COUNTIF(AL76:AN79,TRUE)=0,"未入力","")))</f>
        <v/>
      </c>
      <c r="AL76" s="11" t="b">
        <v>0</v>
      </c>
      <c r="AM76" s="11" t="b">
        <v>0</v>
      </c>
      <c r="AR76" s="111" t="str">
        <f>IF(AND(COUNTIF(AL76:AM78,TRUE)&gt;0,AL74&lt;&gt;TRUE),"（４）を選んだ場合に回答してください。",IF(AND(COUNTIF(AL76:AM78,TRUE)=0,AL74=TRUE),"（４）を選んだ場合は回答が必要です。",""))</f>
        <v/>
      </c>
    </row>
    <row r="77" spans="1:44" ht="15" customHeight="1">
      <c r="A77" s="5"/>
      <c r="B77" s="5"/>
      <c r="C77" s="5"/>
      <c r="D77" s="5"/>
      <c r="E77" s="5"/>
      <c r="F77" s="5"/>
      <c r="G77" s="5"/>
      <c r="H77" s="5"/>
      <c r="I77" s="5"/>
      <c r="J77" s="5"/>
      <c r="K77" s="5"/>
      <c r="L77" s="5"/>
      <c r="M77" s="5"/>
      <c r="N77" s="5"/>
      <c r="O77" s="328" t="s">
        <v>44</v>
      </c>
      <c r="P77" s="328"/>
      <c r="Q77" s="328"/>
      <c r="R77" s="328"/>
      <c r="S77" s="328"/>
      <c r="T77" s="328"/>
      <c r="U77" s="328"/>
      <c r="V77" s="328"/>
      <c r="W77" s="328"/>
      <c r="X77" s="328"/>
      <c r="Y77" s="328"/>
      <c r="Z77" s="328"/>
      <c r="AA77" s="5"/>
      <c r="AB77" s="5"/>
      <c r="AC77" s="5"/>
      <c r="AD77" s="5"/>
      <c r="AE77" s="5"/>
      <c r="AF77" s="5"/>
      <c r="AG77" s="5"/>
      <c r="AH77" s="5"/>
      <c r="AI77" s="5"/>
      <c r="AJ77" s="5"/>
      <c r="AK77" s="5"/>
      <c r="AL77" s="11" t="b">
        <v>0</v>
      </c>
      <c r="AQ77" s="19">
        <f>COUNTIF(AL76:AM78, TRUE)</f>
        <v>0</v>
      </c>
      <c r="AR77" s="112" t="str">
        <f>IFERROR(IF(AQ77&gt;=2,"選択は1つまでです。",""),"")</f>
        <v/>
      </c>
    </row>
    <row r="78" spans="1:44" ht="15" customHeight="1">
      <c r="A78" s="5"/>
      <c r="B78" s="5"/>
      <c r="C78" s="5"/>
      <c r="D78" s="5"/>
      <c r="E78" s="5"/>
      <c r="F78" s="5"/>
      <c r="G78" s="5"/>
      <c r="H78" s="5"/>
      <c r="I78" s="5"/>
      <c r="J78" s="5"/>
      <c r="K78" s="5"/>
      <c r="L78" s="5"/>
      <c r="M78" s="5"/>
      <c r="N78" s="5"/>
      <c r="O78" s="328" t="s">
        <v>45</v>
      </c>
      <c r="P78" s="328"/>
      <c r="Q78" s="328"/>
      <c r="R78" s="328"/>
      <c r="S78" s="328"/>
      <c r="T78" s="328"/>
      <c r="U78" s="328"/>
      <c r="V78" s="328"/>
      <c r="W78" s="328"/>
      <c r="X78" s="328"/>
      <c r="Y78" s="5"/>
      <c r="Z78" s="5"/>
      <c r="AA78" s="328" t="s">
        <v>46</v>
      </c>
      <c r="AB78" s="328"/>
      <c r="AC78" s="328"/>
      <c r="AD78" s="328"/>
      <c r="AE78" s="328"/>
      <c r="AF78" s="328"/>
      <c r="AG78" s="5"/>
      <c r="AH78" s="5"/>
      <c r="AI78" s="5"/>
      <c r="AJ78" s="5"/>
      <c r="AK78" s="5"/>
      <c r="AL78" s="11" t="b">
        <v>0</v>
      </c>
      <c r="AM78" s="11" t="b">
        <v>0</v>
      </c>
    </row>
    <row r="79" spans="1:44" ht="2.2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44" ht="1.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5"/>
    </row>
    <row r="81" spans="1:44" ht="15" customHeight="1">
      <c r="A81" s="328" t="s">
        <v>47</v>
      </c>
      <c r="B81" s="328"/>
      <c r="C81" s="328"/>
      <c r="D81" s="328"/>
      <c r="E81" s="328"/>
      <c r="F81" s="328"/>
      <c r="G81" s="328"/>
      <c r="H81" s="5"/>
      <c r="I81" s="331"/>
      <c r="J81" s="331"/>
      <c r="K81" s="331"/>
      <c r="L81" s="331"/>
      <c r="M81" s="331"/>
      <c r="N81" s="331"/>
      <c r="O81" s="5"/>
      <c r="P81" s="5"/>
      <c r="Q81" s="5"/>
      <c r="R81" s="331"/>
      <c r="S81" s="331"/>
      <c r="T81" s="331"/>
      <c r="U81" s="331"/>
      <c r="V81" s="331"/>
      <c r="W81" s="331"/>
      <c r="X81" s="5"/>
      <c r="Y81" s="5"/>
      <c r="Z81" s="5"/>
      <c r="AA81" s="5"/>
      <c r="AB81" s="5"/>
      <c r="AC81" s="5"/>
      <c r="AD81" s="5"/>
      <c r="AE81" s="5"/>
      <c r="AF81" s="5"/>
      <c r="AG81" s="5"/>
      <c r="AH81" s="5"/>
      <c r="AI81" s="5"/>
      <c r="AJ81" s="5"/>
      <c r="AK81" s="5"/>
    </row>
    <row r="82" spans="1:44" ht="15" customHeight="1">
      <c r="A82" s="5"/>
      <c r="B82" s="328" t="s">
        <v>48</v>
      </c>
      <c r="C82" s="328"/>
      <c r="D82" s="328"/>
      <c r="E82" s="328"/>
      <c r="F82" s="328"/>
      <c r="G82" s="328"/>
      <c r="H82" s="336"/>
      <c r="I82" s="336"/>
      <c r="J82" s="336"/>
      <c r="K82" s="336"/>
      <c r="L82" s="336"/>
      <c r="M82" s="336"/>
      <c r="N82" s="62"/>
      <c r="O82" s="336"/>
      <c r="P82" s="336"/>
      <c r="Q82" s="336"/>
      <c r="R82" s="336"/>
      <c r="S82" s="336"/>
      <c r="T82" s="336"/>
      <c r="U82" s="62"/>
      <c r="V82" s="337"/>
      <c r="W82" s="337"/>
      <c r="X82" s="337"/>
      <c r="Y82" s="337"/>
      <c r="Z82" s="337"/>
      <c r="AA82" s="337"/>
      <c r="AB82" s="337"/>
      <c r="AC82" s="337"/>
      <c r="AD82" s="337"/>
      <c r="AE82" s="337"/>
      <c r="AF82" s="337"/>
      <c r="AG82" s="337"/>
      <c r="AH82" s="337"/>
      <c r="AI82" s="5"/>
      <c r="AJ82" s="5"/>
      <c r="AK82" s="5" t="str">
        <f>IF(OR(H82="",O82="",V82=""),"未入力（地番まで）","")</f>
        <v>未入力（地番まで）</v>
      </c>
      <c r="AR82" s="111" t="str">
        <f>IF(OR(H82="",O82="",V82=""),"未入力があります（都道府県名から地番までご記入ください）。","")</f>
        <v>未入力があります（都道府県名から地番までご記入ください）。</v>
      </c>
    </row>
    <row r="83" spans="1:44" ht="15" customHeight="1">
      <c r="A83" s="5"/>
      <c r="B83" s="328" t="s">
        <v>49</v>
      </c>
      <c r="C83" s="328"/>
      <c r="D83" s="328"/>
      <c r="E83" s="328"/>
      <c r="F83" s="328"/>
      <c r="G83" s="328"/>
      <c r="H83" s="5"/>
      <c r="I83" s="5"/>
      <c r="J83" s="328" t="s">
        <v>50</v>
      </c>
      <c r="K83" s="328"/>
      <c r="L83" s="328"/>
      <c r="M83" s="328"/>
      <c r="N83" s="328"/>
      <c r="O83" s="328"/>
      <c r="P83" s="5"/>
      <c r="Q83" s="5"/>
      <c r="R83" s="328" t="s">
        <v>51</v>
      </c>
      <c r="S83" s="328"/>
      <c r="T83" s="328"/>
      <c r="U83" s="328"/>
      <c r="V83" s="328"/>
      <c r="W83" s="328"/>
      <c r="X83" s="328"/>
      <c r="Y83" s="328"/>
      <c r="Z83" s="5"/>
      <c r="AA83" s="5"/>
      <c r="AB83" s="5"/>
      <c r="AC83" s="5"/>
      <c r="AD83" s="5"/>
      <c r="AE83" s="5"/>
      <c r="AF83" s="5"/>
      <c r="AG83" s="5"/>
      <c r="AH83" s="5"/>
      <c r="AI83" s="5"/>
      <c r="AJ83" s="5"/>
      <c r="AK83" s="5" t="str">
        <f>IF(COUNTIF(AL83:AN86,TRUE)&gt;1,"複数選択",IF(COUNTIF(AL83:AN86,TRUE)=0,"未入力",""))</f>
        <v>未入力</v>
      </c>
      <c r="AL83" s="11" t="b">
        <v>0</v>
      </c>
      <c r="AM83" s="11" t="b">
        <v>0</v>
      </c>
      <c r="AQ83" s="19">
        <f>COUNTIF(AL83:AM86, TRUE)</f>
        <v>0</v>
      </c>
      <c r="AR83" s="111" t="str">
        <f>IFERROR(IF(AQ83&gt;=2,"選択は1つまでです。",IF(COUNTIF(AL83:AN86,TRUE)&gt;1,"複数選択",IF(COUNTIF(AL83:AN86,TRUE)=0,"未入力です。",""))),"")</f>
        <v>未入力です。</v>
      </c>
    </row>
    <row r="84" spans="1:44" ht="15" customHeight="1">
      <c r="A84" s="5"/>
      <c r="B84" s="5"/>
      <c r="C84" s="5"/>
      <c r="D84" s="5"/>
      <c r="E84" s="5"/>
      <c r="F84" s="5"/>
      <c r="G84" s="5"/>
      <c r="H84" s="5"/>
      <c r="I84" s="5"/>
      <c r="J84" s="328" t="s">
        <v>52</v>
      </c>
      <c r="K84" s="328"/>
      <c r="L84" s="328"/>
      <c r="M84" s="328"/>
      <c r="N84" s="328"/>
      <c r="O84" s="328"/>
      <c r="P84" s="328"/>
      <c r="Q84" s="328"/>
      <c r="R84" s="328"/>
      <c r="S84" s="328"/>
      <c r="T84" s="328"/>
      <c r="U84" s="328"/>
      <c r="V84" s="5"/>
      <c r="W84" s="5"/>
      <c r="X84" s="328" t="s">
        <v>53</v>
      </c>
      <c r="Y84" s="328"/>
      <c r="Z84" s="328"/>
      <c r="AA84" s="328"/>
      <c r="AB84" s="328"/>
      <c r="AC84" s="328"/>
      <c r="AD84" s="328"/>
      <c r="AE84" s="328"/>
      <c r="AF84" s="5"/>
      <c r="AG84" s="5"/>
      <c r="AH84" s="5"/>
      <c r="AI84" s="5"/>
      <c r="AJ84" s="5"/>
      <c r="AK84" s="5"/>
      <c r="AL84" s="11" t="b">
        <v>0</v>
      </c>
      <c r="AM84" s="11" t="b">
        <v>0</v>
      </c>
    </row>
    <row r="85" spans="1:44" ht="15" customHeight="1">
      <c r="A85" s="5"/>
      <c r="B85" s="5"/>
      <c r="C85" s="5"/>
      <c r="D85" s="5"/>
      <c r="E85" s="5"/>
      <c r="F85" s="5"/>
      <c r="G85" s="5"/>
      <c r="H85" s="5"/>
      <c r="I85" s="5"/>
      <c r="J85" s="328" t="s">
        <v>54</v>
      </c>
      <c r="K85" s="328"/>
      <c r="L85" s="328"/>
      <c r="M85" s="328"/>
      <c r="N85" s="328"/>
      <c r="O85" s="328"/>
      <c r="P85" s="328"/>
      <c r="Q85" s="328"/>
      <c r="R85" s="328"/>
      <c r="S85" s="328"/>
      <c r="T85" s="328"/>
      <c r="U85" s="328"/>
      <c r="V85" s="328"/>
      <c r="W85" s="328"/>
      <c r="X85" s="328"/>
      <c r="Y85" s="328"/>
      <c r="Z85" s="328"/>
      <c r="AA85" s="328"/>
      <c r="AB85" s="328"/>
      <c r="AC85" s="5"/>
      <c r="AD85" s="5"/>
      <c r="AE85" s="5"/>
      <c r="AF85" s="5"/>
      <c r="AG85" s="5"/>
      <c r="AH85" s="5"/>
      <c r="AI85" s="5"/>
      <c r="AJ85" s="5"/>
      <c r="AK85" s="5"/>
      <c r="AL85" s="11" t="b">
        <v>0</v>
      </c>
      <c r="AM85" s="11"/>
    </row>
    <row r="86" spans="1:44" ht="3"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44" ht="3.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5"/>
    </row>
    <row r="88" spans="1:44" ht="15" customHeight="1">
      <c r="A88" s="328" t="s">
        <v>55</v>
      </c>
      <c r="B88" s="328"/>
      <c r="C88" s="328"/>
      <c r="D88" s="328"/>
      <c r="E88" s="328"/>
      <c r="F88" s="328"/>
      <c r="G88" s="5"/>
      <c r="H88" s="5"/>
      <c r="I88" s="5"/>
      <c r="J88" s="328" t="s">
        <v>56</v>
      </c>
      <c r="K88" s="328"/>
      <c r="L88" s="328"/>
      <c r="M88" s="328"/>
      <c r="N88" s="5"/>
      <c r="O88" s="328" t="s">
        <v>57</v>
      </c>
      <c r="P88" s="328"/>
      <c r="Q88" s="328"/>
      <c r="R88" s="328"/>
      <c r="S88" s="5"/>
      <c r="T88" s="328" t="s">
        <v>58</v>
      </c>
      <c r="U88" s="328"/>
      <c r="V88" s="328"/>
      <c r="W88" s="328"/>
      <c r="X88" s="5"/>
      <c r="Y88" s="328" t="s">
        <v>59</v>
      </c>
      <c r="Z88" s="328"/>
      <c r="AA88" s="328"/>
      <c r="AB88" s="328"/>
      <c r="AC88" s="5"/>
      <c r="AD88" s="5"/>
      <c r="AE88" s="5"/>
      <c r="AF88" s="5"/>
      <c r="AK88" s="5" t="str">
        <f>IF(COUNTIF(AL88:AO88,TRUE)&gt;1,"複数選択",IF(COUNTIF(AL88:AO88,TRUE)=0,"未入力",""))</f>
        <v>未入力</v>
      </c>
      <c r="AL88" s="11" t="b">
        <v>0</v>
      </c>
      <c r="AM88" s="11" t="b">
        <v>0</v>
      </c>
      <c r="AN88" s="11" t="b">
        <v>0</v>
      </c>
      <c r="AO88" s="11" t="b">
        <v>0</v>
      </c>
      <c r="AP88" s="11"/>
      <c r="AQ88" s="19">
        <f>COUNTIF(AL88:AO88, TRUE)</f>
        <v>0</v>
      </c>
      <c r="AR88" s="111" t="str">
        <f>IF(AQ88&gt;=2, "選択は1つまでです。",IF(COUNTIF(AL88:AO88,TRUE)=0,"未入力です。",""))</f>
        <v>未入力です。</v>
      </c>
    </row>
    <row r="89" spans="1:44" ht="3"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row>
    <row r="90" spans="1:44" ht="5.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5"/>
    </row>
    <row r="91" spans="1:44" ht="15" customHeight="1">
      <c r="A91" s="328" t="s">
        <v>60</v>
      </c>
      <c r="B91" s="328"/>
      <c r="C91" s="328"/>
      <c r="D91" s="328"/>
      <c r="E91" s="328"/>
      <c r="F91" s="328"/>
      <c r="G91" s="5"/>
      <c r="H91" s="328" t="s">
        <v>61</v>
      </c>
      <c r="I91" s="328"/>
      <c r="J91" s="328"/>
      <c r="K91" s="328"/>
      <c r="L91" s="328"/>
      <c r="M91" s="328"/>
      <c r="N91" s="328"/>
      <c r="O91" s="328"/>
      <c r="P91" s="5"/>
      <c r="Q91" s="5" t="s">
        <v>64</v>
      </c>
      <c r="R91" s="338"/>
      <c r="S91" s="338"/>
      <c r="T91" s="338"/>
      <c r="U91" s="5" t="s">
        <v>65</v>
      </c>
      <c r="V91" s="5"/>
      <c r="W91" s="5"/>
      <c r="X91" s="5"/>
      <c r="Y91" s="5"/>
      <c r="Z91" s="5"/>
      <c r="AA91" s="5"/>
      <c r="AB91" s="5"/>
      <c r="AC91" s="5"/>
      <c r="AD91" s="5"/>
      <c r="AE91" s="5"/>
      <c r="AF91" s="5"/>
      <c r="AG91" s="5"/>
      <c r="AH91" s="5"/>
      <c r="AI91" s="5"/>
      <c r="AJ91" s="5"/>
      <c r="AK91" s="5" t="str">
        <f>IF(COUNTA(R91:T93)=0,"未入力",IF(COUNTA(R91:T93)&gt;1,"複数選択",""))</f>
        <v>未入力</v>
      </c>
      <c r="AL91" t="str">
        <f>IF(R91&lt;&gt;"","1"&amp;TEXT(R91,"00"),
IF(R92&lt;&gt;"","2"&amp;TEXT(R92,"00"),
IF(R93&lt;&gt;"","3"&amp;TEXT(R93,"00"),"")))</f>
        <v/>
      </c>
      <c r="AR91" s="111" t="str">
        <f>IF(SUM(IF(ISNUMBER(R91),1,0), IF(ISNUMBER(R92),1,0), IF(ISNUMBER(R93),1,0))&gt;=2, "選択は１つまでです。", IF(COUNTA(R91:T93)=0,"未入力です。",""))</f>
        <v>未入力です。</v>
      </c>
    </row>
    <row r="92" spans="1:44" ht="15" customHeight="1">
      <c r="A92" s="5"/>
      <c r="B92" s="5"/>
      <c r="C92" s="5"/>
      <c r="D92" s="5"/>
      <c r="E92" s="5"/>
      <c r="F92" s="5"/>
      <c r="G92" s="5"/>
      <c r="H92" s="328" t="s">
        <v>62</v>
      </c>
      <c r="I92" s="328"/>
      <c r="J92" s="328"/>
      <c r="K92" s="328"/>
      <c r="L92" s="328"/>
      <c r="M92" s="328"/>
      <c r="N92" s="328"/>
      <c r="O92" s="328"/>
      <c r="P92" s="5"/>
      <c r="Q92" s="5" t="s">
        <v>64</v>
      </c>
      <c r="R92" s="338"/>
      <c r="S92" s="338"/>
      <c r="T92" s="338"/>
      <c r="U92" s="5" t="s">
        <v>65</v>
      </c>
      <c r="V92" s="5"/>
      <c r="W92" s="5"/>
      <c r="X92" s="5"/>
      <c r="Y92" s="5"/>
      <c r="Z92" s="5"/>
      <c r="AA92" s="5"/>
      <c r="AB92" s="5"/>
      <c r="AC92" s="5"/>
      <c r="AD92" s="5"/>
      <c r="AE92" s="5"/>
      <c r="AF92" s="5"/>
      <c r="AG92" s="5"/>
      <c r="AH92" s="5"/>
      <c r="AI92" s="5"/>
      <c r="AJ92" s="5"/>
      <c r="AK92" s="5"/>
    </row>
    <row r="93" spans="1:44" ht="15" customHeight="1">
      <c r="A93" s="5"/>
      <c r="B93" s="5"/>
      <c r="C93" s="5"/>
      <c r="D93" s="5"/>
      <c r="E93" s="5"/>
      <c r="F93" s="5"/>
      <c r="G93" s="5"/>
      <c r="H93" s="328" t="s">
        <v>63</v>
      </c>
      <c r="I93" s="328"/>
      <c r="J93" s="328"/>
      <c r="K93" s="328"/>
      <c r="L93" s="328"/>
      <c r="M93" s="328"/>
      <c r="N93" s="328"/>
      <c r="O93" s="328"/>
      <c r="P93" s="5"/>
      <c r="Q93" s="5" t="s">
        <v>64</v>
      </c>
      <c r="R93" s="338"/>
      <c r="S93" s="338"/>
      <c r="T93" s="338"/>
      <c r="U93" s="5" t="s">
        <v>65</v>
      </c>
      <c r="V93" s="5"/>
      <c r="W93" s="5"/>
      <c r="X93" s="5"/>
      <c r="Y93" s="5"/>
      <c r="Z93" s="5"/>
      <c r="AA93" s="5"/>
      <c r="AB93" s="5"/>
      <c r="AC93" s="5"/>
      <c r="AD93" s="5"/>
      <c r="AE93" s="5"/>
      <c r="AF93" s="5"/>
      <c r="AG93" s="5"/>
      <c r="AH93" s="5"/>
      <c r="AI93" s="5"/>
      <c r="AJ93" s="5"/>
      <c r="AK93" s="5"/>
    </row>
    <row r="94" spans="1:44" ht="2.2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44" ht="3.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5"/>
    </row>
    <row r="96" spans="1:44" ht="15" customHeight="1">
      <c r="A96" s="328" t="s">
        <v>66</v>
      </c>
      <c r="B96" s="328"/>
      <c r="C96" s="328"/>
      <c r="D96" s="328"/>
      <c r="E96" s="328"/>
      <c r="F96" s="328"/>
      <c r="G96" s="328"/>
      <c r="H96" s="328"/>
      <c r="I96" s="328"/>
      <c r="J96" s="328"/>
      <c r="K96" s="328"/>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44" ht="15" customHeight="1">
      <c r="A97" s="5"/>
      <c r="B97" s="328" t="s">
        <v>67</v>
      </c>
      <c r="C97" s="328"/>
      <c r="D97" s="328"/>
      <c r="E97" s="328"/>
      <c r="F97" s="328"/>
      <c r="G97" s="5"/>
      <c r="H97" s="5"/>
      <c r="I97" s="5"/>
      <c r="J97" s="5" t="s">
        <v>64</v>
      </c>
      <c r="K97" s="339"/>
      <c r="L97" s="339"/>
      <c r="M97" s="339"/>
      <c r="N97" s="339"/>
      <c r="O97" s="339"/>
      <c r="P97" s="339"/>
      <c r="Q97" s="339"/>
      <c r="R97" s="5" t="s">
        <v>99</v>
      </c>
      <c r="S97" s="5" t="s">
        <v>64</v>
      </c>
      <c r="T97" s="339"/>
      <c r="U97" s="339"/>
      <c r="V97" s="339"/>
      <c r="W97" s="339"/>
      <c r="X97" s="339"/>
      <c r="Y97" s="339"/>
      <c r="Z97" s="339"/>
      <c r="AA97" s="5" t="s">
        <v>99</v>
      </c>
      <c r="AB97" s="5" t="s">
        <v>64</v>
      </c>
      <c r="AC97" s="339"/>
      <c r="AD97" s="339"/>
      <c r="AE97" s="339"/>
      <c r="AF97" s="339"/>
      <c r="AG97" s="339"/>
      <c r="AH97" s="339"/>
      <c r="AI97" s="339"/>
      <c r="AJ97" s="5" t="s">
        <v>99</v>
      </c>
      <c r="AK97" s="5" t="str">
        <f>IF(COUNTA(K97,T97,AC97)=0,"未入力","")</f>
        <v>未入力</v>
      </c>
      <c r="AL97" s="5"/>
      <c r="AR97" s="111" t="str">
        <f>IF(COUNTA(K97,T97,AC97)=0,"未入力です。","")</f>
        <v>未入力です。</v>
      </c>
    </row>
    <row r="98" spans="1:44" ht="15" customHeight="1">
      <c r="A98" s="5"/>
      <c r="B98" s="328" t="s">
        <v>68</v>
      </c>
      <c r="C98" s="328"/>
      <c r="D98" s="328"/>
      <c r="E98" s="328"/>
      <c r="F98" s="328"/>
      <c r="G98" s="5"/>
      <c r="H98" s="5"/>
      <c r="I98" s="5"/>
      <c r="J98" s="5"/>
      <c r="K98" s="328" t="s">
        <v>69</v>
      </c>
      <c r="L98" s="328"/>
      <c r="M98" s="328"/>
      <c r="N98" s="328"/>
      <c r="O98" s="328"/>
      <c r="P98" s="328"/>
      <c r="Q98" s="328"/>
      <c r="R98" s="328"/>
      <c r="S98" s="5"/>
      <c r="T98" s="328" t="s">
        <v>69</v>
      </c>
      <c r="U98" s="328"/>
      <c r="V98" s="328"/>
      <c r="W98" s="328"/>
      <c r="X98" s="328"/>
      <c r="Y98" s="328"/>
      <c r="Z98" s="328"/>
      <c r="AA98" s="328"/>
      <c r="AB98" s="5"/>
      <c r="AC98" s="328" t="s">
        <v>69</v>
      </c>
      <c r="AD98" s="328"/>
      <c r="AE98" s="328"/>
      <c r="AF98" s="328"/>
      <c r="AG98" s="328"/>
      <c r="AH98" s="328"/>
      <c r="AI98" s="328"/>
      <c r="AJ98" s="328"/>
      <c r="AK98" s="5" t="str">
        <f>AR98&amp;AR99&amp;AR100</f>
        <v/>
      </c>
      <c r="AL98" s="12" t="b">
        <v>0</v>
      </c>
      <c r="AM98" s="12" t="b">
        <v>0</v>
      </c>
      <c r="AN98" s="12" t="b">
        <v>0</v>
      </c>
      <c r="AO98" s="9"/>
      <c r="AP98" s="9"/>
      <c r="AQ98" s="22">
        <f>COUNTIF(AL98:AL104, TRUE)</f>
        <v>0</v>
      </c>
      <c r="AR98" s="112" t="str">
        <f>IFERROR(IF(AND($K$97&lt;&gt;"",AQ98&gt;=2),"選択は1つまでです（1列目）。",IF(AND($K$97&lt;&gt;"",AQ98=0),"未入力があります（1列目）。",IF(AND($K$97="",AQ98&gt;0),"棟番号を入力してください（1列目）。",""))),"")</f>
        <v/>
      </c>
    </row>
    <row r="99" spans="1:44" ht="31.5" customHeight="1">
      <c r="A99" s="5"/>
      <c r="B99" s="5"/>
      <c r="C99" s="5"/>
      <c r="D99" s="5"/>
      <c r="E99" s="5"/>
      <c r="F99" s="5"/>
      <c r="G99" s="5"/>
      <c r="H99" s="5"/>
      <c r="I99" s="5"/>
      <c r="J99" s="5"/>
      <c r="K99" s="319" t="s">
        <v>75</v>
      </c>
      <c r="L99" s="328"/>
      <c r="M99" s="328"/>
      <c r="N99" s="328"/>
      <c r="O99" s="328"/>
      <c r="P99" s="328"/>
      <c r="Q99" s="328"/>
      <c r="R99" s="328"/>
      <c r="S99" s="5"/>
      <c r="T99" s="319" t="s">
        <v>75</v>
      </c>
      <c r="U99" s="328"/>
      <c r="V99" s="328"/>
      <c r="W99" s="328"/>
      <c r="X99" s="328"/>
      <c r="Y99" s="328"/>
      <c r="Z99" s="328"/>
      <c r="AA99" s="328"/>
      <c r="AB99" s="5"/>
      <c r="AC99" s="319" t="s">
        <v>75</v>
      </c>
      <c r="AD99" s="319"/>
      <c r="AE99" s="319"/>
      <c r="AF99" s="319"/>
      <c r="AG99" s="319"/>
      <c r="AH99" s="319"/>
      <c r="AI99" s="319"/>
      <c r="AJ99" s="319"/>
      <c r="AK99" s="109"/>
      <c r="AL99" s="12" t="b">
        <v>0</v>
      </c>
      <c r="AM99" s="12" t="b">
        <v>0</v>
      </c>
      <c r="AN99" s="12" t="b">
        <v>0</v>
      </c>
      <c r="AO99" s="9"/>
      <c r="AP99" s="9"/>
      <c r="AQ99" s="22">
        <f>COUNTIF(AM98:AM104, TRUE)</f>
        <v>0</v>
      </c>
      <c r="AR99" s="112" t="str">
        <f>IFERROR(IF(AND($T$97&lt;&gt;"",AQ99&gt;=2),"選択は1つまでです（2列目）。",IF(AND($T$97&lt;&gt;"",AQ99=0),"未入力があります（2列目）。",IF(AND($T$97="",AQ99&gt;0),"棟番号を入力してください（2列目）。",""))),"")</f>
        <v/>
      </c>
    </row>
    <row r="100" spans="1:44" ht="15" customHeight="1">
      <c r="A100" s="5"/>
      <c r="B100" s="5"/>
      <c r="C100" s="5"/>
      <c r="D100" s="5"/>
      <c r="E100" s="5"/>
      <c r="F100" s="5"/>
      <c r="G100" s="5"/>
      <c r="H100" s="5"/>
      <c r="I100" s="5"/>
      <c r="J100" s="5"/>
      <c r="K100" s="328" t="s">
        <v>70</v>
      </c>
      <c r="L100" s="328"/>
      <c r="M100" s="328"/>
      <c r="N100" s="328"/>
      <c r="O100" s="328"/>
      <c r="P100" s="328"/>
      <c r="Q100" s="328"/>
      <c r="R100" s="328"/>
      <c r="S100" s="5"/>
      <c r="T100" s="328" t="s">
        <v>70</v>
      </c>
      <c r="U100" s="328"/>
      <c r="V100" s="328"/>
      <c r="W100" s="328"/>
      <c r="X100" s="328"/>
      <c r="Y100" s="328"/>
      <c r="Z100" s="328"/>
      <c r="AA100" s="328"/>
      <c r="AB100" s="5"/>
      <c r="AC100" s="328" t="s">
        <v>70</v>
      </c>
      <c r="AD100" s="328"/>
      <c r="AE100" s="328"/>
      <c r="AF100" s="328"/>
      <c r="AG100" s="328"/>
      <c r="AH100" s="328"/>
      <c r="AI100" s="328"/>
      <c r="AJ100" s="328"/>
      <c r="AK100" s="6"/>
      <c r="AL100" s="12" t="b">
        <v>0</v>
      </c>
      <c r="AM100" s="12" t="b">
        <v>0</v>
      </c>
      <c r="AN100" s="12" t="b">
        <v>0</v>
      </c>
      <c r="AO100" s="9"/>
      <c r="AP100" s="9"/>
      <c r="AQ100" s="22">
        <f>COUNTIF(AN98:AN104, TRUE)</f>
        <v>0</v>
      </c>
      <c r="AR100" s="112" t="str">
        <f>IFERROR(IF(AND($AC$97&lt;&gt;"",AQ100&gt;=2),"選択は1つまでです（3列目）。",IF(AND($AC$97&lt;&gt;"",AQ100=0),"未入力があります（3列目）。",IF(AND($AC$97="",AQ100&gt;0),"棟番号を入力してください（3列目）。",""))),"")</f>
        <v/>
      </c>
    </row>
    <row r="101" spans="1:44" ht="15" customHeight="1">
      <c r="A101" s="5"/>
      <c r="B101" s="5"/>
      <c r="C101" s="5"/>
      <c r="D101" s="5"/>
      <c r="E101" s="5"/>
      <c r="F101" s="5"/>
      <c r="G101" s="5"/>
      <c r="H101" s="5"/>
      <c r="I101" s="5"/>
      <c r="J101" s="5"/>
      <c r="K101" s="328" t="s">
        <v>71</v>
      </c>
      <c r="L101" s="328"/>
      <c r="M101" s="328"/>
      <c r="N101" s="328"/>
      <c r="O101" s="328"/>
      <c r="P101" s="328"/>
      <c r="Q101" s="328"/>
      <c r="R101" s="328"/>
      <c r="S101" s="5"/>
      <c r="T101" s="328" t="s">
        <v>71</v>
      </c>
      <c r="U101" s="328"/>
      <c r="V101" s="328"/>
      <c r="W101" s="328"/>
      <c r="X101" s="328"/>
      <c r="Y101" s="328"/>
      <c r="Z101" s="328"/>
      <c r="AA101" s="328"/>
      <c r="AB101" s="5"/>
      <c r="AC101" s="328" t="s">
        <v>71</v>
      </c>
      <c r="AD101" s="328"/>
      <c r="AE101" s="328"/>
      <c r="AF101" s="328"/>
      <c r="AG101" s="328"/>
      <c r="AH101" s="328"/>
      <c r="AI101" s="328"/>
      <c r="AJ101" s="328"/>
      <c r="AK101" s="6"/>
      <c r="AL101" s="12" t="b">
        <v>0</v>
      </c>
      <c r="AM101" s="12" t="b">
        <v>0</v>
      </c>
      <c r="AN101" s="12" t="b">
        <v>0</v>
      </c>
      <c r="AO101" s="9"/>
      <c r="AP101" s="9"/>
      <c r="AQ101" s="22"/>
      <c r="AR101" s="9"/>
    </row>
    <row r="102" spans="1:44" ht="15" customHeight="1">
      <c r="A102" s="5"/>
      <c r="B102" s="5"/>
      <c r="C102" s="5"/>
      <c r="D102" s="5"/>
      <c r="E102" s="5"/>
      <c r="F102" s="5"/>
      <c r="G102" s="5"/>
      <c r="H102" s="5"/>
      <c r="I102" s="5"/>
      <c r="J102" s="5"/>
      <c r="K102" s="328" t="s">
        <v>72</v>
      </c>
      <c r="L102" s="328"/>
      <c r="M102" s="328"/>
      <c r="N102" s="328"/>
      <c r="O102" s="328"/>
      <c r="P102" s="328"/>
      <c r="Q102" s="328"/>
      <c r="R102" s="328"/>
      <c r="S102" s="5"/>
      <c r="T102" s="328" t="s">
        <v>72</v>
      </c>
      <c r="U102" s="328"/>
      <c r="V102" s="328"/>
      <c r="W102" s="328"/>
      <c r="X102" s="328"/>
      <c r="Y102" s="328"/>
      <c r="Z102" s="328"/>
      <c r="AA102" s="328"/>
      <c r="AB102" s="5"/>
      <c r="AC102" s="328" t="s">
        <v>72</v>
      </c>
      <c r="AD102" s="328"/>
      <c r="AE102" s="328"/>
      <c r="AF102" s="328"/>
      <c r="AG102" s="328"/>
      <c r="AH102" s="328"/>
      <c r="AI102" s="328"/>
      <c r="AJ102" s="328"/>
      <c r="AK102" s="6"/>
      <c r="AL102" s="12" t="b">
        <v>0</v>
      </c>
      <c r="AM102" s="12" t="b">
        <v>0</v>
      </c>
      <c r="AN102" s="12" t="b">
        <v>0</v>
      </c>
      <c r="AO102" s="9"/>
      <c r="AP102" s="9"/>
      <c r="AQ102" s="22"/>
      <c r="AR102" s="9"/>
    </row>
    <row r="103" spans="1:44" ht="15" customHeight="1">
      <c r="A103" s="5"/>
      <c r="B103" s="5"/>
      <c r="C103" s="5"/>
      <c r="D103" s="5"/>
      <c r="E103" s="5"/>
      <c r="F103" s="5"/>
      <c r="G103" s="5"/>
      <c r="H103" s="5"/>
      <c r="I103" s="5"/>
      <c r="J103" s="5"/>
      <c r="K103" s="328" t="s">
        <v>73</v>
      </c>
      <c r="L103" s="328"/>
      <c r="M103" s="328"/>
      <c r="N103" s="328"/>
      <c r="O103" s="328"/>
      <c r="P103" s="328"/>
      <c r="Q103" s="328"/>
      <c r="R103" s="328"/>
      <c r="S103" s="5"/>
      <c r="T103" s="328" t="s">
        <v>73</v>
      </c>
      <c r="U103" s="328"/>
      <c r="V103" s="328"/>
      <c r="W103" s="328"/>
      <c r="X103" s="328"/>
      <c r="Y103" s="328"/>
      <c r="Z103" s="328"/>
      <c r="AA103" s="328"/>
      <c r="AB103" s="5"/>
      <c r="AC103" s="328" t="s">
        <v>73</v>
      </c>
      <c r="AD103" s="328"/>
      <c r="AE103" s="328"/>
      <c r="AF103" s="328"/>
      <c r="AG103" s="328"/>
      <c r="AH103" s="328"/>
      <c r="AI103" s="328"/>
      <c r="AJ103" s="328"/>
      <c r="AK103" s="6"/>
      <c r="AL103" s="12" t="b">
        <v>0</v>
      </c>
      <c r="AM103" s="12" t="b">
        <v>0</v>
      </c>
      <c r="AN103" s="12" t="b">
        <v>0</v>
      </c>
      <c r="AO103" s="9"/>
      <c r="AP103" s="9"/>
      <c r="AQ103" s="22"/>
      <c r="AR103" s="9"/>
    </row>
    <row r="104" spans="1:44" ht="15" customHeight="1">
      <c r="A104" s="5"/>
      <c r="B104" s="5"/>
      <c r="C104" s="5"/>
      <c r="D104" s="5"/>
      <c r="E104" s="5"/>
      <c r="F104" s="5"/>
      <c r="G104" s="5"/>
      <c r="H104" s="5"/>
      <c r="I104" s="5"/>
      <c r="J104" s="5"/>
      <c r="K104" s="328" t="s">
        <v>74</v>
      </c>
      <c r="L104" s="328"/>
      <c r="M104" s="328"/>
      <c r="N104" s="328"/>
      <c r="O104" s="328"/>
      <c r="P104" s="328"/>
      <c r="Q104" s="328"/>
      <c r="R104" s="328"/>
      <c r="S104" s="5"/>
      <c r="T104" s="328" t="s">
        <v>74</v>
      </c>
      <c r="U104" s="328"/>
      <c r="V104" s="328"/>
      <c r="W104" s="328"/>
      <c r="X104" s="328"/>
      <c r="Y104" s="328"/>
      <c r="Z104" s="328"/>
      <c r="AA104" s="328"/>
      <c r="AB104" s="5"/>
      <c r="AC104" s="328" t="s">
        <v>74</v>
      </c>
      <c r="AD104" s="328"/>
      <c r="AE104" s="328"/>
      <c r="AF104" s="328"/>
      <c r="AG104" s="328"/>
      <c r="AH104" s="328"/>
      <c r="AI104" s="328"/>
      <c r="AJ104" s="328"/>
      <c r="AK104" s="6"/>
      <c r="AL104" s="12" t="b">
        <v>0</v>
      </c>
      <c r="AM104" s="12" t="b">
        <v>0</v>
      </c>
      <c r="AN104" s="12" t="b">
        <v>0</v>
      </c>
      <c r="AO104" s="9"/>
      <c r="AP104" s="9"/>
      <c r="AQ104" s="22"/>
      <c r="AR104" s="9"/>
    </row>
    <row r="105" spans="1:44" ht="15" customHeight="1">
      <c r="A105" s="5"/>
      <c r="B105" s="5"/>
      <c r="C105" s="5"/>
      <c r="D105" s="5"/>
      <c r="E105" s="5"/>
      <c r="F105" s="5"/>
      <c r="G105" s="5"/>
      <c r="H105" s="5"/>
      <c r="I105" s="5"/>
      <c r="J105" s="5"/>
      <c r="K105" s="328" t="s">
        <v>252</v>
      </c>
      <c r="L105" s="328"/>
      <c r="M105" s="328"/>
      <c r="N105" s="328"/>
      <c r="O105" s="328"/>
      <c r="P105" s="328"/>
      <c r="Q105" s="328"/>
      <c r="R105" s="328"/>
      <c r="S105" s="5"/>
      <c r="T105" s="328" t="s">
        <v>252</v>
      </c>
      <c r="U105" s="328"/>
      <c r="V105" s="328"/>
      <c r="W105" s="328"/>
      <c r="X105" s="328"/>
      <c r="Y105" s="328"/>
      <c r="Z105" s="328"/>
      <c r="AA105" s="328"/>
      <c r="AB105" s="5"/>
      <c r="AC105" s="328" t="s">
        <v>252</v>
      </c>
      <c r="AD105" s="328"/>
      <c r="AE105" s="328"/>
      <c r="AF105" s="328"/>
      <c r="AG105" s="328"/>
      <c r="AH105" s="328"/>
      <c r="AI105" s="328"/>
      <c r="AJ105" s="328"/>
      <c r="AK105" s="6"/>
      <c r="AL105" s="12" t="b">
        <v>0</v>
      </c>
      <c r="AM105" s="12" t="b">
        <v>0</v>
      </c>
      <c r="AN105" s="12" t="b">
        <v>0</v>
      </c>
      <c r="AO105" s="9"/>
      <c r="AP105" s="9"/>
      <c r="AQ105" s="22"/>
      <c r="AR105" s="9"/>
    </row>
    <row r="106" spans="1:44" ht="15" customHeight="1">
      <c r="A106" s="5"/>
      <c r="B106" s="328" t="s">
        <v>76</v>
      </c>
      <c r="C106" s="328"/>
      <c r="D106" s="328"/>
      <c r="E106" s="328"/>
      <c r="F106" s="328"/>
      <c r="G106" s="328"/>
      <c r="H106" s="328"/>
      <c r="I106" s="328"/>
      <c r="J106" s="5"/>
      <c r="K106" s="328" t="s">
        <v>88</v>
      </c>
      <c r="L106" s="328"/>
      <c r="M106" s="328"/>
      <c r="N106" s="328"/>
      <c r="O106" s="328"/>
      <c r="P106" s="328"/>
      <c r="Q106" s="328"/>
      <c r="R106" s="328"/>
      <c r="S106" s="5"/>
      <c r="T106" s="328" t="s">
        <v>87</v>
      </c>
      <c r="U106" s="328"/>
      <c r="V106" s="328"/>
      <c r="W106" s="328"/>
      <c r="X106" s="328"/>
      <c r="Y106" s="328"/>
      <c r="Z106" s="328"/>
      <c r="AA106" s="328"/>
      <c r="AB106" s="5"/>
      <c r="AC106" s="328" t="s">
        <v>87</v>
      </c>
      <c r="AD106" s="328"/>
      <c r="AE106" s="328"/>
      <c r="AF106" s="328"/>
      <c r="AG106" s="328"/>
      <c r="AH106" s="328"/>
      <c r="AI106" s="328"/>
      <c r="AJ106" s="328"/>
      <c r="AK106" s="5" t="str">
        <f>AR107&amp;AR108&amp;AR109</f>
        <v/>
      </c>
      <c r="AL106" s="12" t="b">
        <v>0</v>
      </c>
      <c r="AM106" s="12" t="b">
        <v>0</v>
      </c>
      <c r="AN106" s="12" t="b">
        <v>0</v>
      </c>
      <c r="AO106" s="9"/>
      <c r="AP106" s="9"/>
      <c r="AQ106" s="22"/>
      <c r="AR106" s="9"/>
    </row>
    <row r="107" spans="1:44" ht="15" customHeight="1">
      <c r="A107" s="5"/>
      <c r="B107" s="5"/>
      <c r="C107" s="5"/>
      <c r="D107" s="5"/>
      <c r="E107" s="5"/>
      <c r="F107" s="5"/>
      <c r="G107" s="5"/>
      <c r="H107" s="5"/>
      <c r="I107" s="5"/>
      <c r="J107" s="5"/>
      <c r="K107" s="328" t="s">
        <v>90</v>
      </c>
      <c r="L107" s="328"/>
      <c r="M107" s="328"/>
      <c r="N107" s="328"/>
      <c r="O107" s="328"/>
      <c r="P107" s="328"/>
      <c r="Q107" s="328"/>
      <c r="R107" s="328"/>
      <c r="S107" s="5"/>
      <c r="T107" s="340" t="s">
        <v>89</v>
      </c>
      <c r="U107" s="340"/>
      <c r="V107" s="340"/>
      <c r="W107" s="340"/>
      <c r="X107" s="340"/>
      <c r="Y107" s="340"/>
      <c r="Z107" s="340"/>
      <c r="AA107" s="340"/>
      <c r="AB107" s="5"/>
      <c r="AC107" s="328" t="s">
        <v>89</v>
      </c>
      <c r="AD107" s="328"/>
      <c r="AE107" s="328"/>
      <c r="AF107" s="328"/>
      <c r="AG107" s="328"/>
      <c r="AH107" s="328"/>
      <c r="AI107" s="328"/>
      <c r="AJ107" s="328"/>
      <c r="AK107" s="6"/>
      <c r="AL107" s="12" t="b">
        <v>0</v>
      </c>
      <c r="AM107" s="12" t="b">
        <v>0</v>
      </c>
      <c r="AN107" s="12" t="b">
        <v>0</v>
      </c>
      <c r="AO107" s="9"/>
      <c r="AP107" s="9"/>
      <c r="AQ107" s="22">
        <f>COUNTIF(AL106:AL111, TRUE)</f>
        <v>0</v>
      </c>
      <c r="AR107" s="112" t="str">
        <f>IFERROR(IF(AND($K$97&lt;&gt;"",AQ107&gt;=2),"選択は1つまでです（1列目）。",IF(AND($K$97&lt;&gt;"",AQ107=0),"未入力があります（1列目）。",IF(AND($K$97="",AQ107&gt;0),"棟番号を入力してください（1列目）。",""))),"")</f>
        <v/>
      </c>
    </row>
    <row r="108" spans="1:44" ht="15" customHeight="1">
      <c r="A108" s="5"/>
      <c r="B108" s="5"/>
      <c r="C108" s="5"/>
      <c r="D108" s="5"/>
      <c r="E108" s="5"/>
      <c r="F108" s="5"/>
      <c r="G108" s="5"/>
      <c r="H108" s="5"/>
      <c r="I108" s="5"/>
      <c r="J108" s="5"/>
      <c r="K108" s="328" t="s">
        <v>92</v>
      </c>
      <c r="L108" s="328"/>
      <c r="M108" s="328"/>
      <c r="N108" s="328"/>
      <c r="O108" s="328"/>
      <c r="P108" s="328"/>
      <c r="Q108" s="328"/>
      <c r="R108" s="328"/>
      <c r="S108" s="5"/>
      <c r="T108" s="328" t="s">
        <v>91</v>
      </c>
      <c r="U108" s="328"/>
      <c r="V108" s="328"/>
      <c r="W108" s="328"/>
      <c r="X108" s="328"/>
      <c r="Y108" s="328"/>
      <c r="Z108" s="328"/>
      <c r="AA108" s="328"/>
      <c r="AB108" s="5"/>
      <c r="AC108" s="328" t="s">
        <v>91</v>
      </c>
      <c r="AD108" s="328"/>
      <c r="AE108" s="328"/>
      <c r="AF108" s="328"/>
      <c r="AG108" s="328"/>
      <c r="AH108" s="328"/>
      <c r="AI108" s="328"/>
      <c r="AJ108" s="328"/>
      <c r="AK108" s="6"/>
      <c r="AL108" s="12" t="b">
        <v>0</v>
      </c>
      <c r="AM108" s="12" t="b">
        <v>0</v>
      </c>
      <c r="AN108" s="12" t="b">
        <v>0</v>
      </c>
      <c r="AO108" s="9"/>
      <c r="AP108" s="9"/>
      <c r="AQ108" s="22">
        <f>COUNTIF(AM106:AM111, TRUE)</f>
        <v>0</v>
      </c>
      <c r="AR108" s="112" t="str">
        <f>IFERROR(IF(AND($T$97&lt;&gt;"",AQ108&gt;=2),"選択は1つまでです（2列目）。",IF(AND($T$97&lt;&gt;"",AQ108=0),"未入力があります（2列目）。",IF(AND($T$97="",AQ108&gt;0),"棟番号を入力してください（2列目）。",""))),"")</f>
        <v/>
      </c>
    </row>
    <row r="109" spans="1:44" ht="15" customHeight="1">
      <c r="A109" s="5"/>
      <c r="B109" s="5"/>
      <c r="C109" s="5"/>
      <c r="D109" s="5"/>
      <c r="E109" s="5"/>
      <c r="F109" s="5"/>
      <c r="G109" s="5"/>
      <c r="H109" s="5"/>
      <c r="I109" s="5"/>
      <c r="J109" s="5"/>
      <c r="K109" s="328" t="s">
        <v>94</v>
      </c>
      <c r="L109" s="328"/>
      <c r="M109" s="328"/>
      <c r="N109" s="328"/>
      <c r="O109" s="328"/>
      <c r="P109" s="328"/>
      <c r="Q109" s="328"/>
      <c r="R109" s="328"/>
      <c r="S109" s="5"/>
      <c r="T109" s="328" t="s">
        <v>93</v>
      </c>
      <c r="U109" s="328"/>
      <c r="V109" s="328"/>
      <c r="W109" s="328"/>
      <c r="X109" s="328"/>
      <c r="Y109" s="328"/>
      <c r="Z109" s="328"/>
      <c r="AA109" s="328"/>
      <c r="AB109" s="5"/>
      <c r="AC109" s="328" t="s">
        <v>93</v>
      </c>
      <c r="AD109" s="328"/>
      <c r="AE109" s="328"/>
      <c r="AF109" s="328"/>
      <c r="AG109" s="328"/>
      <c r="AH109" s="328"/>
      <c r="AI109" s="328"/>
      <c r="AJ109" s="328"/>
      <c r="AK109" s="6"/>
      <c r="AL109" s="12" t="b">
        <v>0</v>
      </c>
      <c r="AM109" s="12" t="b">
        <v>0</v>
      </c>
      <c r="AN109" s="12" t="b">
        <v>0</v>
      </c>
      <c r="AO109" s="9"/>
      <c r="AP109" s="9"/>
      <c r="AQ109" s="22">
        <f>COUNTIF(AN106:AN111, TRUE)</f>
        <v>0</v>
      </c>
      <c r="AR109" s="112" t="str">
        <f>IFERROR(IF(AND($AC$97&lt;&gt;"",AQ109&gt;=2),"選択は1つまでです（3列目）。",IF(AND($AC$97&lt;&gt;"",AQ109=0),"未入力があります（3列目）。",IF(AND($AC$97="",AQ109&gt;0),"棟番号を入力してください（3列目）。",""))),"")</f>
        <v/>
      </c>
    </row>
    <row r="110" spans="1:44" ht="15" customHeight="1">
      <c r="A110" s="5"/>
      <c r="B110" s="5"/>
      <c r="C110" s="5"/>
      <c r="D110" s="5"/>
      <c r="E110" s="5"/>
      <c r="F110" s="5"/>
      <c r="G110" s="5"/>
      <c r="H110" s="5"/>
      <c r="I110" s="5"/>
      <c r="J110" s="5"/>
      <c r="K110" s="328" t="s">
        <v>96</v>
      </c>
      <c r="L110" s="328"/>
      <c r="M110" s="328"/>
      <c r="N110" s="328"/>
      <c r="O110" s="328"/>
      <c r="P110" s="328"/>
      <c r="Q110" s="328"/>
      <c r="R110" s="328"/>
      <c r="S110" s="5"/>
      <c r="T110" s="328" t="s">
        <v>96</v>
      </c>
      <c r="U110" s="328"/>
      <c r="V110" s="328"/>
      <c r="W110" s="328"/>
      <c r="X110" s="328"/>
      <c r="Y110" s="328"/>
      <c r="Z110" s="328"/>
      <c r="AA110" s="328"/>
      <c r="AB110" s="5"/>
      <c r="AC110" s="328" t="s">
        <v>95</v>
      </c>
      <c r="AD110" s="328"/>
      <c r="AE110" s="328"/>
      <c r="AF110" s="328"/>
      <c r="AG110" s="328"/>
      <c r="AH110" s="328"/>
      <c r="AI110" s="328"/>
      <c r="AJ110" s="328"/>
      <c r="AK110" s="6"/>
      <c r="AL110" s="12" t="b">
        <v>0</v>
      </c>
      <c r="AM110" s="12" t="b">
        <v>0</v>
      </c>
      <c r="AN110" s="12" t="b">
        <v>0</v>
      </c>
      <c r="AO110" s="9"/>
      <c r="AP110" s="9"/>
      <c r="AQ110" s="22"/>
      <c r="AR110" s="9"/>
    </row>
    <row r="111" spans="1:44" ht="15" customHeight="1">
      <c r="A111" s="5"/>
      <c r="B111" s="5"/>
      <c r="C111" s="5"/>
      <c r="D111" s="5"/>
      <c r="E111" s="5"/>
      <c r="F111" s="5"/>
      <c r="G111" s="5"/>
      <c r="H111" s="5"/>
      <c r="I111" s="5"/>
      <c r="J111" s="5"/>
      <c r="K111" s="328" t="s">
        <v>98</v>
      </c>
      <c r="L111" s="328"/>
      <c r="M111" s="328"/>
      <c r="N111" s="328"/>
      <c r="O111" s="328"/>
      <c r="P111" s="328"/>
      <c r="Q111" s="328"/>
      <c r="R111" s="328"/>
      <c r="S111" s="5"/>
      <c r="T111" s="328" t="s">
        <v>97</v>
      </c>
      <c r="U111" s="328"/>
      <c r="V111" s="328"/>
      <c r="W111" s="328"/>
      <c r="X111" s="328"/>
      <c r="Y111" s="328"/>
      <c r="Z111" s="328"/>
      <c r="AA111" s="328"/>
      <c r="AB111" s="5"/>
      <c r="AC111" s="328" t="s">
        <v>97</v>
      </c>
      <c r="AD111" s="328"/>
      <c r="AE111" s="328"/>
      <c r="AF111" s="328"/>
      <c r="AG111" s="328"/>
      <c r="AH111" s="328"/>
      <c r="AI111" s="328"/>
      <c r="AJ111" s="328"/>
      <c r="AK111" s="6"/>
      <c r="AL111" s="12" t="b">
        <v>0</v>
      </c>
      <c r="AM111" s="12" t="b">
        <v>0</v>
      </c>
      <c r="AN111" s="12" t="b">
        <v>0</v>
      </c>
      <c r="AO111" s="9"/>
      <c r="AP111" s="9"/>
      <c r="AQ111" s="22"/>
      <c r="AR111" s="9"/>
    </row>
    <row r="112" spans="1:44" ht="15" customHeight="1">
      <c r="A112" s="5"/>
      <c r="B112" s="328" t="s">
        <v>77</v>
      </c>
      <c r="C112" s="328"/>
      <c r="D112" s="328"/>
      <c r="E112" s="328"/>
      <c r="F112" s="328"/>
      <c r="G112" s="328"/>
      <c r="H112" s="328"/>
      <c r="I112" s="328"/>
      <c r="J112" s="5"/>
      <c r="K112" s="5" t="s">
        <v>78</v>
      </c>
      <c r="L112" s="323"/>
      <c r="M112" s="323"/>
      <c r="N112" s="323"/>
      <c r="O112" s="323"/>
      <c r="P112" s="331" t="s">
        <v>82</v>
      </c>
      <c r="Q112" s="331"/>
      <c r="R112" s="5" t="s">
        <v>79</v>
      </c>
      <c r="S112" s="5"/>
      <c r="T112" s="5" t="s">
        <v>78</v>
      </c>
      <c r="U112" s="323"/>
      <c r="V112" s="323"/>
      <c r="W112" s="323"/>
      <c r="X112" s="323"/>
      <c r="Y112" s="331" t="s">
        <v>82</v>
      </c>
      <c r="Z112" s="331"/>
      <c r="AA112" s="5" t="s">
        <v>79</v>
      </c>
      <c r="AB112" s="5"/>
      <c r="AC112" s="5" t="s">
        <v>78</v>
      </c>
      <c r="AD112" s="323"/>
      <c r="AE112" s="323"/>
      <c r="AF112" s="323"/>
      <c r="AG112" s="323"/>
      <c r="AH112" s="331" t="s">
        <v>82</v>
      </c>
      <c r="AI112" s="331"/>
      <c r="AJ112" s="5" t="s">
        <v>79</v>
      </c>
      <c r="AK112" s="5" t="str">
        <f>AR112</f>
        <v/>
      </c>
      <c r="AR112" s="111" t="str">
        <f>IF(OR(AND(K$97&lt;&gt;"",COUNTA(L112)=0),
AND(T$97&lt;&gt;"",COUNTA(U112)=0),
AND(AC$97&lt;&gt;"",COUNTA(AD112)=0)),"未入力があります。",
IF(OR(AND(K$97="",COUNTA(L112)=1),AND(T$97="",COUNTA(U112)=1),
AND(AC$97="",COUNTA(AD112)=1)),"棟番号を入力してください。","")
)</f>
        <v/>
      </c>
    </row>
    <row r="113" spans="1:44" ht="14.25" customHeight="1">
      <c r="A113" s="5"/>
      <c r="B113" s="319" t="s">
        <v>80</v>
      </c>
      <c r="C113" s="319"/>
      <c r="D113" s="319"/>
      <c r="E113" s="319"/>
      <c r="F113" s="319"/>
      <c r="G113" s="319"/>
      <c r="H113" s="319"/>
      <c r="I113" s="319"/>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44" ht="15" customHeight="1">
      <c r="A114" s="5"/>
      <c r="B114" s="319"/>
      <c r="C114" s="319"/>
      <c r="D114" s="319"/>
      <c r="E114" s="319"/>
      <c r="F114" s="319"/>
      <c r="G114" s="319"/>
      <c r="H114" s="319"/>
      <c r="I114" s="319"/>
      <c r="J114" s="5"/>
      <c r="K114" s="5" t="s">
        <v>78</v>
      </c>
      <c r="L114" s="322"/>
      <c r="M114" s="322"/>
      <c r="N114" s="322"/>
      <c r="O114" s="322"/>
      <c r="P114" s="331" t="s">
        <v>84</v>
      </c>
      <c r="Q114" s="331"/>
      <c r="R114" s="5" t="s">
        <v>79</v>
      </c>
      <c r="S114" s="5"/>
      <c r="T114" s="5" t="s">
        <v>78</v>
      </c>
      <c r="U114" s="322"/>
      <c r="V114" s="322"/>
      <c r="W114" s="322"/>
      <c r="X114" s="322"/>
      <c r="Y114" s="331" t="s">
        <v>84</v>
      </c>
      <c r="Z114" s="331"/>
      <c r="AA114" s="5" t="s">
        <v>79</v>
      </c>
      <c r="AB114" s="5"/>
      <c r="AC114" s="5" t="s">
        <v>78</v>
      </c>
      <c r="AD114" s="322"/>
      <c r="AE114" s="322"/>
      <c r="AF114" s="322"/>
      <c r="AG114" s="322"/>
      <c r="AH114" s="331" t="s">
        <v>84</v>
      </c>
      <c r="AI114" s="331"/>
      <c r="AJ114" s="5" t="s">
        <v>79</v>
      </c>
      <c r="AK114" s="5" t="str">
        <f>AR114</f>
        <v/>
      </c>
      <c r="AR114" s="111" t="str">
        <f>IF(OR(AND(K$97&lt;&gt;"",COUNTA(L114)=0),
AND(T$97&lt;&gt;"",COUNTA(U114)=0),
AND(AC$97&lt;&gt;"",COUNTA(AD114)=0)),"未入力があります。",
IF(OR(AND(K$97="",COUNTA(L114)=1),AND(T$97="",COUNTA(U114)=1),
AND(AC$97="",COUNTA(AD114)=1)),"棟番号を入力してください。",IF(AND(L114&lt;&gt;"",L114&lt;=10),"10㎡未満の場合は届出不要です。",IF(AND(U114&lt;&gt;"",U114&lt;=10),"10㎡未満の場合は届出不要です。",IF(AND(AD114&lt;&gt;"",AD114&lt;=10),"10㎡以下の場合は届出不要です。","")))
))</f>
        <v/>
      </c>
    </row>
    <row r="115" spans="1:44" ht="15" customHeight="1">
      <c r="A115" s="5"/>
      <c r="B115" s="328" t="s">
        <v>81</v>
      </c>
      <c r="C115" s="328"/>
      <c r="D115" s="328"/>
      <c r="E115" s="328"/>
      <c r="F115" s="328"/>
      <c r="G115" s="328"/>
      <c r="H115" s="328"/>
      <c r="I115" s="328"/>
      <c r="J115" s="328"/>
      <c r="K115" s="5" t="s">
        <v>78</v>
      </c>
      <c r="L115" s="323"/>
      <c r="M115" s="323"/>
      <c r="N115" s="323"/>
      <c r="O115" s="323"/>
      <c r="P115" s="331" t="s">
        <v>85</v>
      </c>
      <c r="Q115" s="331"/>
      <c r="R115" s="5" t="s">
        <v>79</v>
      </c>
      <c r="S115" s="5"/>
      <c r="T115" s="5" t="s">
        <v>78</v>
      </c>
      <c r="U115" s="323"/>
      <c r="V115" s="323"/>
      <c r="W115" s="323"/>
      <c r="X115" s="323"/>
      <c r="Y115" s="331" t="s">
        <v>85</v>
      </c>
      <c r="Z115" s="331"/>
      <c r="AA115" s="5" t="s">
        <v>79</v>
      </c>
      <c r="AB115" s="5"/>
      <c r="AC115" s="5" t="s">
        <v>78</v>
      </c>
      <c r="AD115" s="323"/>
      <c r="AE115" s="323"/>
      <c r="AF115" s="323"/>
      <c r="AG115" s="323"/>
      <c r="AH115" s="331" t="s">
        <v>85</v>
      </c>
      <c r="AI115" s="331"/>
      <c r="AJ115" s="5" t="s">
        <v>79</v>
      </c>
      <c r="AK115" s="5" t="str">
        <f>AR115</f>
        <v/>
      </c>
      <c r="AL115" t="e">
        <f>L115/L114*10</f>
        <v>#DIV/0!</v>
      </c>
      <c r="AM115" t="e">
        <f>U115/U114*10</f>
        <v>#DIV/0!</v>
      </c>
      <c r="AN115" t="e">
        <f>AD115/AD114*10</f>
        <v>#DIV/0!</v>
      </c>
      <c r="AR115" s="111" t="str">
        <f>IF(OR(AND(K$97&lt;&gt;"",COUNTA(L115)=0),
            AND(T$97&lt;&gt;"",COUNTA(U115)=0),
            AND(AC$97&lt;&gt;"",COUNTA(AD115)=0)),"未入力があります。","")</f>
        <v/>
      </c>
    </row>
    <row r="116" spans="1:44" ht="28.5" customHeight="1">
      <c r="A116" s="5"/>
      <c r="B116" s="319" t="s">
        <v>257</v>
      </c>
      <c r="C116" s="319"/>
      <c r="D116" s="319"/>
      <c r="E116" s="319"/>
      <c r="F116" s="319"/>
      <c r="G116" s="319"/>
      <c r="H116" s="319"/>
      <c r="I116" s="319"/>
      <c r="J116" s="319"/>
      <c r="K116" s="5" t="s">
        <v>78</v>
      </c>
      <c r="L116" s="323"/>
      <c r="M116" s="323"/>
      <c r="N116" s="323"/>
      <c r="O116" s="323"/>
      <c r="P116" s="323"/>
      <c r="Q116" s="323"/>
      <c r="R116" s="5" t="s">
        <v>79</v>
      </c>
      <c r="S116" s="5"/>
      <c r="T116" s="5" t="s">
        <v>78</v>
      </c>
      <c r="U116" s="323"/>
      <c r="V116" s="323"/>
      <c r="W116" s="323"/>
      <c r="X116" s="323"/>
      <c r="Y116" s="323"/>
      <c r="Z116" s="323"/>
      <c r="AA116" s="5" t="s">
        <v>79</v>
      </c>
      <c r="AB116" s="5"/>
      <c r="AC116" s="5" t="s">
        <v>78</v>
      </c>
      <c r="AD116" s="323"/>
      <c r="AE116" s="323"/>
      <c r="AF116" s="323"/>
      <c r="AG116" s="323"/>
      <c r="AH116" s="323"/>
      <c r="AI116" s="323"/>
      <c r="AJ116" s="5" t="s">
        <v>79</v>
      </c>
      <c r="AK116" s="5" t="str">
        <f>AR116</f>
        <v/>
      </c>
      <c r="AR116" s="111" t="str">
        <f>IF(AND(AL88=TRUE,OR(AND(K$97&lt;&gt;"",COUNTA(L116)=0),
AND(T$97&lt;&gt;"",COUNTA(U116)=0),
AND(AC$97&lt;&gt;"",COUNTA(AD116)=0))),"未入力があります。",
IF(OR(AND(K$97="",COUNTA(L116)=1),AND(T$97="",COUNTA(U116)=1),
AND(AC$97="",COUNTA(AD116)=1)),"棟番号を入力してください。","")
)</f>
        <v/>
      </c>
    </row>
    <row r="117" spans="1:44" ht="29.25" customHeight="1">
      <c r="A117" s="5"/>
      <c r="B117" s="319" t="s">
        <v>258</v>
      </c>
      <c r="C117" s="319"/>
      <c r="D117" s="319"/>
      <c r="E117" s="319"/>
      <c r="F117" s="319"/>
      <c r="G117" s="319"/>
      <c r="H117" s="319"/>
      <c r="I117" s="319"/>
      <c r="J117" s="319"/>
      <c r="K117" s="5" t="s">
        <v>78</v>
      </c>
      <c r="L117" s="323"/>
      <c r="M117" s="323"/>
      <c r="N117" s="323"/>
      <c r="O117" s="323"/>
      <c r="P117" s="323"/>
      <c r="Q117" s="323"/>
      <c r="R117" s="5" t="s">
        <v>79</v>
      </c>
      <c r="S117" s="5"/>
      <c r="T117" s="5" t="s">
        <v>78</v>
      </c>
      <c r="U117" s="323"/>
      <c r="V117" s="323"/>
      <c r="W117" s="323"/>
      <c r="X117" s="323"/>
      <c r="Y117" s="323"/>
      <c r="Z117" s="323"/>
      <c r="AA117" s="5" t="s">
        <v>79</v>
      </c>
      <c r="AB117" s="5"/>
      <c r="AC117" s="5" t="s">
        <v>78</v>
      </c>
      <c r="AD117" s="323"/>
      <c r="AE117" s="323"/>
      <c r="AF117" s="323"/>
      <c r="AG117" s="323"/>
      <c r="AH117" s="323"/>
      <c r="AI117" s="323"/>
      <c r="AJ117" s="5" t="s">
        <v>79</v>
      </c>
      <c r="AK117" s="5" t="str">
        <f>AR117</f>
        <v/>
      </c>
      <c r="AR117" s="111" t="str">
        <f>IF(OR(AND(K$97="",COUNTA(L117)=1),AND(T$97="",COUNTA(U117)=1),
AND(AC$97="",COUNTA(AD117)=1)),"棟番号を入力してください。","")</f>
        <v/>
      </c>
    </row>
    <row r="118" spans="1:44" ht="3.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44" ht="3.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5"/>
    </row>
    <row r="120" spans="1:44" ht="15" customHeight="1">
      <c r="A120" s="328" t="s">
        <v>86</v>
      </c>
      <c r="B120" s="328"/>
      <c r="C120" s="328"/>
      <c r="D120" s="328"/>
      <c r="E120" s="328"/>
      <c r="F120" s="328"/>
      <c r="G120" s="328"/>
      <c r="H120" s="328"/>
      <c r="I120" s="328"/>
      <c r="J120" s="328"/>
      <c r="K120" s="328"/>
      <c r="L120" s="328"/>
      <c r="M120" s="328"/>
      <c r="N120" s="328"/>
      <c r="O120" s="5"/>
      <c r="P120" s="322"/>
      <c r="Q120" s="322"/>
      <c r="R120" s="322"/>
      <c r="S120" s="322"/>
      <c r="T120" s="322"/>
      <c r="U120" s="322"/>
      <c r="V120" s="322"/>
      <c r="W120" s="322"/>
      <c r="X120" s="322"/>
      <c r="Y120" s="322"/>
      <c r="Z120" s="322"/>
      <c r="AA120" s="322"/>
      <c r="AB120" s="322"/>
      <c r="AC120" s="322"/>
      <c r="AD120" s="322"/>
      <c r="AE120" s="331" t="s">
        <v>84</v>
      </c>
      <c r="AF120" s="331"/>
      <c r="AG120" s="5"/>
      <c r="AH120" s="5"/>
      <c r="AI120" s="5"/>
      <c r="AJ120" s="5"/>
      <c r="AK120" s="5" t="str">
        <f>IF(AND($AL$88=TRUE,P120=""),"未入力",IF(AND($AL$88=FALSE,P120&lt;&gt;""),"入力不要",""))</f>
        <v/>
      </c>
      <c r="AR120" s="111" t="str">
        <f>IF(AND($AL$88=TRUE,P120=""),"未入力です。",IF(AND($AL$88=FALSE,P120&lt;&gt;""),"【４．工事種別】が新築以外の場合は回答は不要です。",""))</f>
        <v/>
      </c>
    </row>
    <row r="121" spans="1:44" ht="5.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44" ht="1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5"/>
    </row>
    <row r="123" spans="1:44" ht="15" customHeight="1">
      <c r="A123" s="331" t="s">
        <v>100</v>
      </c>
      <c r="B123" s="331"/>
      <c r="C123" s="331"/>
      <c r="D123" s="331"/>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c r="AA123" s="331"/>
      <c r="AB123" s="331"/>
      <c r="AC123" s="331"/>
      <c r="AD123" s="331"/>
      <c r="AE123" s="331"/>
      <c r="AF123" s="331"/>
      <c r="AG123" s="331"/>
      <c r="AH123" s="331"/>
      <c r="AI123" s="331"/>
      <c r="AJ123" s="331"/>
      <c r="AK123" s="7"/>
    </row>
    <row r="124" spans="1:44" ht="2.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5"/>
    </row>
    <row r="125" spans="1:44" ht="2.25" customHeight="1">
      <c r="A125" s="4"/>
      <c r="B125" s="4"/>
      <c r="C125" s="4"/>
      <c r="D125" s="4"/>
      <c r="E125" s="4"/>
      <c r="F125" s="4"/>
      <c r="G125" s="4"/>
      <c r="H125" s="4"/>
      <c r="I125" s="4"/>
      <c r="J125" s="4"/>
      <c r="K125" s="4"/>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44" ht="15" customHeight="1">
      <c r="A126" s="325" t="s">
        <v>101</v>
      </c>
      <c r="B126" s="325"/>
      <c r="C126" s="325"/>
      <c r="D126" s="325"/>
      <c r="E126" s="325"/>
      <c r="F126" s="325"/>
      <c r="G126" s="325"/>
      <c r="H126" s="32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24"/>
      <c r="AL126" s="25"/>
      <c r="AM126" s="25"/>
      <c r="AN126" s="25"/>
      <c r="AO126" s="25"/>
      <c r="AP126" s="25"/>
    </row>
    <row r="127" spans="1:44" ht="15" customHeight="1">
      <c r="A127" s="115"/>
      <c r="B127" s="326" t="s">
        <v>102</v>
      </c>
      <c r="C127" s="326"/>
      <c r="D127" s="326"/>
      <c r="E127" s="326"/>
      <c r="F127" s="326"/>
      <c r="G127" s="326"/>
      <c r="H127" s="115"/>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c r="AI127" s="327"/>
      <c r="AJ127" s="115"/>
      <c r="AK127" s="114"/>
      <c r="AL127" s="25"/>
      <c r="AM127" s="25"/>
      <c r="AN127" s="25"/>
      <c r="AO127" s="25"/>
      <c r="AP127" s="25"/>
    </row>
    <row r="128" spans="1:44" ht="15" customHeight="1">
      <c r="A128" s="115"/>
      <c r="B128" s="326" t="s">
        <v>103</v>
      </c>
      <c r="C128" s="326"/>
      <c r="D128" s="326"/>
      <c r="E128" s="326"/>
      <c r="F128" s="326"/>
      <c r="G128" s="326"/>
      <c r="H128" s="326"/>
      <c r="I128" s="326"/>
      <c r="J128" s="326"/>
      <c r="K128" s="326"/>
      <c r="L128" s="115"/>
      <c r="M128" s="326" t="s">
        <v>108</v>
      </c>
      <c r="N128" s="326"/>
      <c r="O128" s="326"/>
      <c r="P128" s="326"/>
      <c r="Q128" s="115" t="s">
        <v>83</v>
      </c>
      <c r="R128" s="115"/>
      <c r="S128" s="325" t="s">
        <v>104</v>
      </c>
      <c r="T128" s="325"/>
      <c r="U128" s="115"/>
      <c r="V128" s="325" t="s">
        <v>105</v>
      </c>
      <c r="W128" s="325"/>
      <c r="X128" s="115"/>
      <c r="Y128" s="325" t="s">
        <v>106</v>
      </c>
      <c r="Z128" s="325"/>
      <c r="AA128" s="115" t="s">
        <v>99</v>
      </c>
      <c r="AB128" s="115"/>
      <c r="AC128" s="115"/>
      <c r="AD128" s="115"/>
      <c r="AE128" s="115"/>
      <c r="AF128" s="115"/>
      <c r="AG128" s="115"/>
      <c r="AH128" s="115"/>
      <c r="AI128" s="115"/>
      <c r="AJ128" s="115"/>
      <c r="AK128" s="24" t="str">
        <f>IF(AND($I127&lt;&gt;"",COUNTIF(AL128:AN129,TRUE)=0),"未入力",
  IF(AND($I127&lt;&gt;"",COUNTIF(AL128:AN129,TRUE)&gt;1),"複数選択",""))</f>
        <v/>
      </c>
      <c r="AL128" s="26" t="b">
        <v>0</v>
      </c>
      <c r="AM128" s="26" t="b">
        <v>0</v>
      </c>
      <c r="AN128" s="26" t="b">
        <v>0</v>
      </c>
      <c r="AO128" s="26"/>
      <c r="AP128" s="26"/>
      <c r="AQ128" s="22">
        <f>COUNTIF(AL128:AN128, TRUE)</f>
        <v>0</v>
      </c>
      <c r="AR128" s="112" t="str">
        <f>IF(AND($I127&lt;&gt;"",COUNTIF(AL128:AN129,TRUE)=0),"未入力です。",
  IF(AND($I127&lt;&gt;"",COUNTIF(AL128:AN129,TRUE)&gt;1),"選択は1つまでです。",""))</f>
        <v/>
      </c>
    </row>
    <row r="129" spans="1:44" ht="15" customHeight="1">
      <c r="A129" s="115"/>
      <c r="B129" s="115"/>
      <c r="C129" s="115"/>
      <c r="D129" s="115"/>
      <c r="E129" s="115"/>
      <c r="F129" s="115"/>
      <c r="G129" s="115"/>
      <c r="H129" s="115"/>
      <c r="I129" s="115"/>
      <c r="J129" s="115"/>
      <c r="K129" s="115"/>
      <c r="L129" s="115"/>
      <c r="M129" s="326" t="s">
        <v>109</v>
      </c>
      <c r="N129" s="326"/>
      <c r="O129" s="326"/>
      <c r="P129" s="326"/>
      <c r="Q129" s="115" t="s">
        <v>83</v>
      </c>
      <c r="R129" s="115"/>
      <c r="S129" s="115"/>
      <c r="T129" s="115"/>
      <c r="U129" s="115"/>
      <c r="V129" s="325" t="s">
        <v>105</v>
      </c>
      <c r="W129" s="325"/>
      <c r="X129" s="115"/>
      <c r="Y129" s="325" t="s">
        <v>106</v>
      </c>
      <c r="Z129" s="325"/>
      <c r="AA129" s="115" t="s">
        <v>99</v>
      </c>
      <c r="AB129" s="115"/>
      <c r="AC129" s="115"/>
      <c r="AD129" s="115"/>
      <c r="AE129" s="115"/>
      <c r="AF129" s="115"/>
      <c r="AG129" s="115"/>
      <c r="AH129" s="115"/>
      <c r="AI129" s="115"/>
      <c r="AJ129" s="115"/>
      <c r="AK129" s="24"/>
      <c r="AL129" s="26"/>
      <c r="AM129" s="26" t="b">
        <v>0</v>
      </c>
      <c r="AN129" s="26" t="b">
        <v>0</v>
      </c>
      <c r="AO129" s="26"/>
      <c r="AP129" s="26"/>
      <c r="AQ129" s="22">
        <f>COUNTIF(AM129:AN129, TRUE)</f>
        <v>0</v>
      </c>
    </row>
    <row r="130" spans="1:44" ht="15" customHeight="1">
      <c r="A130" s="115"/>
      <c r="B130" s="326" t="s">
        <v>107</v>
      </c>
      <c r="C130" s="326"/>
      <c r="D130" s="326"/>
      <c r="E130" s="326"/>
      <c r="F130" s="326"/>
      <c r="G130" s="326"/>
      <c r="H130" s="326"/>
      <c r="I130" s="326"/>
      <c r="J130" s="115"/>
      <c r="K130" s="326" t="s">
        <v>110</v>
      </c>
      <c r="L130" s="326"/>
      <c r="M130" s="326"/>
      <c r="N130" s="326"/>
      <c r="O130" s="326"/>
      <c r="P130" s="326"/>
      <c r="Q130" s="115"/>
      <c r="R130" s="115"/>
      <c r="S130" s="326" t="s">
        <v>111</v>
      </c>
      <c r="T130" s="326"/>
      <c r="U130" s="326"/>
      <c r="V130" s="326"/>
      <c r="W130" s="326"/>
      <c r="X130" s="115"/>
      <c r="Y130" s="115"/>
      <c r="Z130" s="326" t="s">
        <v>112</v>
      </c>
      <c r="AA130" s="326"/>
      <c r="AB130" s="326"/>
      <c r="AC130" s="326"/>
      <c r="AD130" s="326"/>
      <c r="AE130" s="326"/>
      <c r="AF130" s="326"/>
      <c r="AG130" s="326"/>
      <c r="AH130" s="326"/>
      <c r="AI130" s="326"/>
      <c r="AJ130" s="115"/>
      <c r="AK130" s="24" t="str">
        <f>IF(AND($I127&lt;&gt;"",COUNTIF(AL130:AN131,TRUE)=0),"未入力",
  IF(AND($I127&lt;&gt;"",COUNTIF(AL130:AN131,TRUE)&gt;1),"複数選択",""))</f>
        <v/>
      </c>
      <c r="AL130" s="26" t="b">
        <v>0</v>
      </c>
      <c r="AM130" s="26" t="b">
        <v>0</v>
      </c>
      <c r="AN130" s="26" t="b">
        <v>0</v>
      </c>
      <c r="AO130" s="26"/>
      <c r="AP130" s="26"/>
      <c r="AQ130" s="22">
        <f>COUNTIF(AL130:AN131, TRUE)</f>
        <v>0</v>
      </c>
      <c r="AR130" s="112" t="str">
        <f>IF(AND($I127&lt;&gt;"",COUNTIF(AL130:AN131,TRUE)=0),"未入力です。",
  IF(AND($I127&lt;&gt;"",COUNTIF(AL130:AN131,TRUE)&gt;1),"選択は1つまでです。",""))</f>
        <v/>
      </c>
    </row>
    <row r="131" spans="1:44" ht="15" customHeight="1">
      <c r="A131" s="115"/>
      <c r="B131" s="115"/>
      <c r="C131" s="115"/>
      <c r="D131" s="115"/>
      <c r="E131" s="115"/>
      <c r="F131" s="115"/>
      <c r="G131" s="115"/>
      <c r="H131" s="115"/>
      <c r="I131" s="115"/>
      <c r="J131" s="115"/>
      <c r="K131" s="326" t="s">
        <v>113</v>
      </c>
      <c r="L131" s="326"/>
      <c r="M131" s="326"/>
      <c r="N131" s="326"/>
      <c r="O131" s="326"/>
      <c r="P131" s="326"/>
      <c r="Q131" s="326"/>
      <c r="R131" s="326"/>
      <c r="S131" s="115"/>
      <c r="T131" s="115"/>
      <c r="U131" s="326" t="s">
        <v>114</v>
      </c>
      <c r="V131" s="326"/>
      <c r="W131" s="326"/>
      <c r="X131" s="326"/>
      <c r="Y131" s="115"/>
      <c r="Z131" s="115"/>
      <c r="AA131" s="115"/>
      <c r="AB131" s="115"/>
      <c r="AC131" s="115"/>
      <c r="AD131" s="115"/>
      <c r="AE131" s="115"/>
      <c r="AF131" s="115"/>
      <c r="AG131" s="115"/>
      <c r="AH131" s="115"/>
      <c r="AI131" s="115"/>
      <c r="AJ131" s="115"/>
      <c r="AK131" s="24"/>
      <c r="AL131" s="26" t="b">
        <v>0</v>
      </c>
      <c r="AM131" s="26" t="b">
        <v>0</v>
      </c>
      <c r="AN131" s="26"/>
      <c r="AO131" s="26"/>
      <c r="AP131" s="26"/>
      <c r="AQ131" s="23"/>
      <c r="AR131" s="11"/>
    </row>
    <row r="132" spans="1:44" ht="15" customHeight="1">
      <c r="A132" s="115"/>
      <c r="B132" s="326" t="s">
        <v>115</v>
      </c>
      <c r="C132" s="326"/>
      <c r="D132" s="326"/>
      <c r="E132" s="326"/>
      <c r="F132" s="326"/>
      <c r="G132" s="326"/>
      <c r="H132" s="326"/>
      <c r="I132" s="326"/>
      <c r="J132" s="115"/>
      <c r="K132" s="326" t="s">
        <v>116</v>
      </c>
      <c r="L132" s="326"/>
      <c r="M132" s="326"/>
      <c r="N132" s="326"/>
      <c r="O132" s="326"/>
      <c r="P132" s="115"/>
      <c r="Q132" s="326" t="s">
        <v>117</v>
      </c>
      <c r="R132" s="326"/>
      <c r="S132" s="326"/>
      <c r="T132" s="326"/>
      <c r="U132" s="326"/>
      <c r="V132" s="326"/>
      <c r="W132" s="115"/>
      <c r="X132" s="326" t="s">
        <v>118</v>
      </c>
      <c r="Y132" s="326"/>
      <c r="Z132" s="326"/>
      <c r="AA132" s="326"/>
      <c r="AB132" s="326"/>
      <c r="AC132" s="326"/>
      <c r="AD132" s="115"/>
      <c r="AE132" s="115"/>
      <c r="AF132" s="115"/>
      <c r="AG132" s="115"/>
      <c r="AH132" s="115"/>
      <c r="AI132" s="116"/>
      <c r="AJ132" s="116"/>
      <c r="AK132" s="24" t="str">
        <f>IF(AND($I127&lt;&gt;"",COUNTIF(AL132:AN132,TRUE)=0),"未入力",
  IF(AND($I127&lt;&gt;"",COUNTIF(AL132:AN132,TRUE)&gt;1),"複数選択",""))</f>
        <v/>
      </c>
      <c r="AL132" s="26" t="b">
        <v>0</v>
      </c>
      <c r="AM132" s="26" t="b">
        <v>0</v>
      </c>
      <c r="AN132" s="26" t="b">
        <v>0</v>
      </c>
      <c r="AO132" s="26"/>
      <c r="AP132" s="26"/>
      <c r="AQ132" s="22">
        <f>COUNTIF(AL132:AN132, TRUE)</f>
        <v>0</v>
      </c>
      <c r="AR132" s="112" t="str">
        <f>IF(AND($I127&lt;&gt;"",COUNTIF(AL132:AN132,TRUE)=0),"未入力です。",
  IF(AND($I127&lt;&gt;"",COUNTIF(AL132:AN132,TRUE)&gt;1),"選択は1つまでです。",""))</f>
        <v/>
      </c>
    </row>
    <row r="133" spans="1:44" ht="15" customHeight="1">
      <c r="A133" s="115"/>
      <c r="B133" s="326" t="s">
        <v>119</v>
      </c>
      <c r="C133" s="326"/>
      <c r="D133" s="326"/>
      <c r="E133" s="326"/>
      <c r="F133" s="326"/>
      <c r="G133" s="326"/>
      <c r="H133" s="326"/>
      <c r="I133" s="326"/>
      <c r="J133" s="115"/>
      <c r="K133" s="326" t="s">
        <v>120</v>
      </c>
      <c r="L133" s="326"/>
      <c r="M133" s="326"/>
      <c r="N133" s="326"/>
      <c r="O133" s="326"/>
      <c r="P133" s="115"/>
      <c r="Q133" s="326" t="s">
        <v>121</v>
      </c>
      <c r="R133" s="326"/>
      <c r="S133" s="326"/>
      <c r="T133" s="326"/>
      <c r="U133" s="326"/>
      <c r="V133" s="326"/>
      <c r="W133" s="115"/>
      <c r="X133" s="326" t="s">
        <v>122</v>
      </c>
      <c r="Y133" s="326"/>
      <c r="Z133" s="326"/>
      <c r="AA133" s="326"/>
      <c r="AB133" s="326"/>
      <c r="AC133" s="326"/>
      <c r="AD133" s="115"/>
      <c r="AE133" s="115"/>
      <c r="AF133" s="115"/>
      <c r="AG133" s="115"/>
      <c r="AH133" s="115"/>
      <c r="AI133" s="116"/>
      <c r="AJ133" s="116"/>
      <c r="AK133" s="24"/>
      <c r="AL133" s="26" t="b">
        <v>0</v>
      </c>
      <c r="AM133" s="26" t="b">
        <v>0</v>
      </c>
      <c r="AN133" s="26" t="b">
        <v>0</v>
      </c>
      <c r="AO133" s="26"/>
      <c r="AP133" s="26"/>
      <c r="AQ133" s="22">
        <f>COUNTIF(AL133:AN133, TRUE)</f>
        <v>0</v>
      </c>
      <c r="AR133" s="112" t="str">
        <f>IF(AND(R93&lt;&gt;"",AN133=FALSE,I127&lt;&gt;""),"【５．主要用途】が産業専用建築物の場合、住宅の種類は（３）のみです",
  IF(AND($I127&lt;&gt;"",COUNTIF(AL133:AN133,TRUE)=0),"未入力です。",
  IF(AND($I127&lt;&gt;"",COUNTIF(AL133:AN133,TRUE)&gt;1),"選択は１つまでです。","")))</f>
        <v/>
      </c>
    </row>
    <row r="134" spans="1:44" ht="15" customHeight="1">
      <c r="A134" s="115"/>
      <c r="B134" s="326" t="s">
        <v>253</v>
      </c>
      <c r="C134" s="326"/>
      <c r="D134" s="326"/>
      <c r="E134" s="326"/>
      <c r="F134" s="326"/>
      <c r="G134" s="326"/>
      <c r="H134" s="326"/>
      <c r="I134" s="326"/>
      <c r="J134" s="115"/>
      <c r="K134" s="326" t="s">
        <v>123</v>
      </c>
      <c r="L134" s="326"/>
      <c r="M134" s="326"/>
      <c r="N134" s="326"/>
      <c r="O134" s="326"/>
      <c r="P134" s="115"/>
      <c r="Q134" s="326" t="s">
        <v>124</v>
      </c>
      <c r="R134" s="326"/>
      <c r="S134" s="326"/>
      <c r="T134" s="326"/>
      <c r="U134" s="326"/>
      <c r="V134" s="326"/>
      <c r="W134" s="115"/>
      <c r="X134" s="326" t="s">
        <v>125</v>
      </c>
      <c r="Y134" s="326"/>
      <c r="Z134" s="326"/>
      <c r="AA134" s="326"/>
      <c r="AB134" s="326"/>
      <c r="AC134" s="115"/>
      <c r="AD134" s="115"/>
      <c r="AE134" s="325"/>
      <c r="AF134" s="325"/>
      <c r="AG134" s="325"/>
      <c r="AH134" s="325"/>
      <c r="AI134" s="325"/>
      <c r="AJ134" s="116"/>
      <c r="AK134" s="24" t="str">
        <f>IF(AND($I127&lt;&gt;"",COUNTIF(AL134:AN134,TRUE)=0),"未入力",
  IF(AND($I127&lt;&gt;"",COUNTIF(AL134:AN134,TRUE)&gt;1),"複数選択",""))</f>
        <v/>
      </c>
      <c r="AL134" s="26" t="b">
        <v>0</v>
      </c>
      <c r="AM134" s="26" t="b">
        <v>0</v>
      </c>
      <c r="AN134" s="26" t="b">
        <v>0</v>
      </c>
      <c r="AO134" s="26"/>
      <c r="AP134" s="26"/>
      <c r="AQ134" s="22">
        <f>COUNTIF(AL134:AN134, TRUE)</f>
        <v>0</v>
      </c>
      <c r="AR134" s="112" t="str">
        <f>IF(AND($I127&lt;&gt;"",COUNTIF(AL134:AN134,TRUE)=0),"未入力です。",
  IF(AND($I127&lt;&gt;"",COUNTIF(AL134:AN134,TRUE)&gt;1),"選択は１つまでです。",""))</f>
        <v/>
      </c>
    </row>
    <row r="135" spans="1:44" ht="15" customHeight="1">
      <c r="A135" s="115"/>
      <c r="B135" s="326" t="s">
        <v>126</v>
      </c>
      <c r="C135" s="326"/>
      <c r="D135" s="326"/>
      <c r="E135" s="326"/>
      <c r="F135" s="326"/>
      <c r="G135" s="326"/>
      <c r="H135" s="115"/>
      <c r="I135" s="115"/>
      <c r="J135" s="115"/>
      <c r="K135" s="326" t="s">
        <v>127</v>
      </c>
      <c r="L135" s="326"/>
      <c r="M135" s="326"/>
      <c r="N135" s="326"/>
      <c r="O135" s="326"/>
      <c r="P135" s="115"/>
      <c r="Q135" s="326" t="s">
        <v>128</v>
      </c>
      <c r="R135" s="326"/>
      <c r="S135" s="326"/>
      <c r="T135" s="326"/>
      <c r="U135" s="326"/>
      <c r="V135" s="115"/>
      <c r="W135" s="115"/>
      <c r="X135" s="326" t="s">
        <v>129</v>
      </c>
      <c r="Y135" s="326"/>
      <c r="Z135" s="326"/>
      <c r="AA135" s="326"/>
      <c r="AB135" s="326"/>
      <c r="AC135" s="115"/>
      <c r="AD135" s="115"/>
      <c r="AE135" s="326" t="s">
        <v>130</v>
      </c>
      <c r="AF135" s="326"/>
      <c r="AG135" s="326"/>
      <c r="AH135" s="326"/>
      <c r="AI135" s="326"/>
      <c r="AJ135" s="116"/>
      <c r="AK135" s="24" t="str">
        <f>IF(AND($I127&lt;&gt;"",COUNTIF(AL135:AO135,TRUE)=0),"未入力","")</f>
        <v/>
      </c>
      <c r="AL135" s="26" t="b">
        <v>0</v>
      </c>
      <c r="AM135" s="26" t="b">
        <v>0</v>
      </c>
      <c r="AN135" s="26" t="b">
        <v>0</v>
      </c>
      <c r="AO135" s="26" t="b">
        <v>0</v>
      </c>
      <c r="AP135" s="26"/>
      <c r="AQ135" s="22">
        <f>COUNTIF(AL135:AO135, TRUE)</f>
        <v>0</v>
      </c>
      <c r="AR135" s="112" t="str">
        <f>IF(AND($I127&lt;&gt;"",COUNTIF(AL135:AO135,TRUE)=0),"未入力です。","")</f>
        <v/>
      </c>
    </row>
    <row r="136" spans="1:44" ht="15" customHeight="1">
      <c r="A136" s="115"/>
      <c r="B136" s="326" t="s">
        <v>131</v>
      </c>
      <c r="C136" s="326"/>
      <c r="D136" s="326"/>
      <c r="E136" s="326"/>
      <c r="F136" s="326"/>
      <c r="G136" s="326"/>
      <c r="H136" s="326"/>
      <c r="I136" s="115"/>
      <c r="J136" s="115" t="s">
        <v>132</v>
      </c>
      <c r="K136" s="344"/>
      <c r="L136" s="344"/>
      <c r="M136" s="344"/>
      <c r="N136" s="115" t="s">
        <v>134</v>
      </c>
      <c r="O136" s="115" t="s">
        <v>133</v>
      </c>
      <c r="P136" s="115" t="s">
        <v>132</v>
      </c>
      <c r="Q136" s="344"/>
      <c r="R136" s="344"/>
      <c r="S136" s="344"/>
      <c r="T136" s="115" t="s">
        <v>134</v>
      </c>
      <c r="U136" s="115" t="s">
        <v>133</v>
      </c>
      <c r="V136" s="115"/>
      <c r="W136" s="115" t="s">
        <v>132</v>
      </c>
      <c r="X136" s="344"/>
      <c r="Y136" s="344"/>
      <c r="Z136" s="344"/>
      <c r="AA136" s="115" t="s">
        <v>134</v>
      </c>
      <c r="AB136" s="115" t="s">
        <v>133</v>
      </c>
      <c r="AC136" s="115"/>
      <c r="AD136" s="115" t="s">
        <v>132</v>
      </c>
      <c r="AE136" s="344"/>
      <c r="AF136" s="344"/>
      <c r="AG136" s="344"/>
      <c r="AH136" s="115" t="s">
        <v>134</v>
      </c>
      <c r="AI136" s="115" t="s">
        <v>133</v>
      </c>
      <c r="AJ136" s="115"/>
      <c r="AK136" s="24" t="str">
        <f>IF(AND($I127="",COUNTA(K136,Q136,X136,AE136)&gt;0),"回答不要",
  IF(AND($I127&lt;&gt;"",OR($R$91&lt;&gt;"",$R$92&lt;&gt;""),COUNTIF(AL128:AN128,TRUE)&gt;0),
  IF(AND($I127&lt;&gt;"",COUNTA(K136,Q136,X136,AE136)=0),"未入力",""),""))</f>
        <v/>
      </c>
      <c r="AL136" s="25"/>
      <c r="AM136" s="25"/>
      <c r="AN136" s="25"/>
      <c r="AO136" s="25"/>
      <c r="AP136" s="25"/>
      <c r="AR136" s="111" t="str">
        <f>IF(AND($I127&lt;&gt;"",OR($R$91&lt;&gt;"",$R$92&lt;&gt;"")),
  IF(AND($I127&lt;&gt;"",COUNTA(K136,Q136,X136,AE136)=0),"未入力です。",""),"")</f>
        <v/>
      </c>
    </row>
    <row r="137" spans="1:44" ht="15" customHeight="1">
      <c r="A137" s="115"/>
      <c r="B137" s="324" t="s">
        <v>135</v>
      </c>
      <c r="C137" s="324"/>
      <c r="D137" s="324"/>
      <c r="E137" s="324"/>
      <c r="F137" s="324"/>
      <c r="G137" s="324"/>
      <c r="H137" s="324"/>
      <c r="I137" s="324"/>
      <c r="J137" s="115" t="s">
        <v>132</v>
      </c>
      <c r="K137" s="341"/>
      <c r="L137" s="341"/>
      <c r="M137" s="341"/>
      <c r="N137" s="115" t="s">
        <v>136</v>
      </c>
      <c r="O137" s="115" t="s">
        <v>133</v>
      </c>
      <c r="P137" s="115" t="s">
        <v>132</v>
      </c>
      <c r="Q137" s="341"/>
      <c r="R137" s="341"/>
      <c r="S137" s="341"/>
      <c r="T137" s="115" t="s">
        <v>136</v>
      </c>
      <c r="U137" s="115" t="s">
        <v>133</v>
      </c>
      <c r="V137" s="115"/>
      <c r="W137" s="115" t="s">
        <v>78</v>
      </c>
      <c r="X137" s="341"/>
      <c r="Y137" s="341"/>
      <c r="Z137" s="341"/>
      <c r="AA137" s="115" t="s">
        <v>136</v>
      </c>
      <c r="AB137" s="115" t="s">
        <v>133</v>
      </c>
      <c r="AC137" s="115"/>
      <c r="AD137" s="115" t="s">
        <v>132</v>
      </c>
      <c r="AE137" s="341"/>
      <c r="AF137" s="341"/>
      <c r="AG137" s="341"/>
      <c r="AH137" s="115" t="s">
        <v>136</v>
      </c>
      <c r="AI137" s="115" t="s">
        <v>133</v>
      </c>
      <c r="AJ137" s="115"/>
      <c r="AK137" s="24" t="str">
        <f>IF(AND($I127&lt;&gt;"",COUNTA(K137,Q137,X137,AE137)=0),"未入力","")</f>
        <v/>
      </c>
      <c r="AL137" s="25"/>
      <c r="AM137" s="25"/>
      <c r="AN137" s="25"/>
      <c r="AO137" s="25"/>
      <c r="AP137" s="25"/>
      <c r="AR137" s="111" t="str">
        <f>IF(AND($I127&lt;&gt;"",COUNTA(K137,Q137,X137,AE137)=0),"未入力です。","")</f>
        <v/>
      </c>
    </row>
    <row r="138" spans="1:44" ht="15" customHeight="1">
      <c r="A138" s="115"/>
      <c r="B138" s="324"/>
      <c r="C138" s="324"/>
      <c r="D138" s="324"/>
      <c r="E138" s="324"/>
      <c r="F138" s="324"/>
      <c r="G138" s="324"/>
      <c r="H138" s="324"/>
      <c r="I138" s="324"/>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5"/>
      <c r="AK138" s="24"/>
      <c r="AL138" s="25"/>
      <c r="AM138" s="25"/>
      <c r="AN138" s="25"/>
      <c r="AO138" s="25"/>
      <c r="AP138" s="25"/>
    </row>
    <row r="139" spans="1:44" ht="15" customHeight="1">
      <c r="A139" s="115"/>
      <c r="B139" s="117"/>
      <c r="C139" s="117"/>
      <c r="D139" s="117"/>
      <c r="E139" s="117"/>
      <c r="F139" s="117"/>
      <c r="G139" s="117"/>
      <c r="H139" s="117"/>
      <c r="I139" s="117"/>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5"/>
      <c r="AK139" s="24"/>
      <c r="AL139" s="25"/>
      <c r="AM139" s="25"/>
      <c r="AN139" s="25"/>
      <c r="AO139" s="25"/>
      <c r="AP139" s="25"/>
    </row>
    <row r="140" spans="1:44" ht="5.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44" ht="1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5"/>
      <c r="AR141" s="247"/>
    </row>
    <row r="142" spans="1:44" ht="15" customHeight="1">
      <c r="A142" s="331" t="s">
        <v>137</v>
      </c>
      <c r="B142" s="331"/>
      <c r="C142" s="331"/>
      <c r="D142" s="331"/>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c r="AA142" s="331"/>
      <c r="AB142" s="331"/>
      <c r="AC142" s="331"/>
      <c r="AD142" s="331"/>
      <c r="AE142" s="331"/>
      <c r="AF142" s="331"/>
      <c r="AG142" s="331"/>
      <c r="AH142" s="331"/>
      <c r="AI142" s="331"/>
      <c r="AJ142" s="331"/>
      <c r="AK142" s="7"/>
    </row>
    <row r="143" spans="1:44" ht="3"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44" ht="3.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5"/>
    </row>
    <row r="145" spans="1:44" ht="15" customHeight="1">
      <c r="A145" s="331" t="s">
        <v>138</v>
      </c>
      <c r="B145" s="331"/>
      <c r="C145" s="331"/>
      <c r="D145" s="331"/>
      <c r="E145" s="331"/>
      <c r="F145" s="331"/>
      <c r="G145" s="5"/>
      <c r="H145" s="328" t="s">
        <v>61</v>
      </c>
      <c r="I145" s="328"/>
      <c r="J145" s="328"/>
      <c r="K145" s="328"/>
      <c r="L145" s="328"/>
      <c r="M145" s="328"/>
      <c r="N145" s="328"/>
      <c r="O145" s="328"/>
      <c r="P145" s="5"/>
      <c r="Q145" s="5" t="s">
        <v>64</v>
      </c>
      <c r="R145" s="338"/>
      <c r="S145" s="338"/>
      <c r="T145" s="338"/>
      <c r="U145" s="5" t="s">
        <v>65</v>
      </c>
      <c r="V145" s="5"/>
      <c r="W145" s="5"/>
      <c r="X145" s="5"/>
      <c r="Y145" s="5"/>
      <c r="Z145" s="5"/>
      <c r="AA145" s="5"/>
      <c r="AB145" s="5"/>
      <c r="AC145" s="5"/>
      <c r="AD145" s="5"/>
      <c r="AE145" s="5"/>
      <c r="AF145" s="5"/>
      <c r="AG145" s="5"/>
      <c r="AH145" s="5"/>
      <c r="AI145" s="5"/>
      <c r="AJ145" s="5"/>
      <c r="AK145" s="5" t="str">
        <f>IF(AND($AN$88=TRUE,COUNTA(R145:T147)=0),"未入力",
IF(COUNTA(R145:T147)&gt;1,"複数選択",""))</f>
        <v/>
      </c>
      <c r="AR145" s="111" t="str">
        <f>IF(SUM(IF(ISNUMBER(R145),1,0), IF(ISNUMBER(R146),1,0), IF(ISNUMBER(R147),1,0))&gt;=2, "選択は１つまでです。", IF(AND($AN$88=TRUE,COUNTA(R145:T147)=0),"【４．工事種別】で改築の場合は回答は必須です。",""))</f>
        <v/>
      </c>
    </row>
    <row r="146" spans="1:44" ht="15" customHeight="1">
      <c r="A146" s="5"/>
      <c r="B146" s="5"/>
      <c r="C146" s="5"/>
      <c r="D146" s="5"/>
      <c r="E146" s="5"/>
      <c r="F146" s="5"/>
      <c r="G146" s="5"/>
      <c r="H146" s="328" t="s">
        <v>62</v>
      </c>
      <c r="I146" s="328"/>
      <c r="J146" s="328"/>
      <c r="K146" s="328"/>
      <c r="L146" s="328"/>
      <c r="M146" s="328"/>
      <c r="N146" s="328"/>
      <c r="O146" s="328"/>
      <c r="P146" s="5"/>
      <c r="Q146" s="5" t="s">
        <v>64</v>
      </c>
      <c r="R146" s="342"/>
      <c r="S146" s="342"/>
      <c r="T146" s="342"/>
      <c r="U146" s="5" t="s">
        <v>65</v>
      </c>
      <c r="V146" s="5"/>
      <c r="W146" s="5"/>
      <c r="X146" s="5"/>
      <c r="Y146" s="5"/>
      <c r="Z146" s="5"/>
      <c r="AA146" s="5"/>
      <c r="AB146" s="5"/>
      <c r="AC146" s="5"/>
      <c r="AD146" s="5"/>
      <c r="AE146" s="5"/>
      <c r="AF146" s="5"/>
      <c r="AG146" s="5"/>
      <c r="AH146" s="5"/>
      <c r="AI146" s="5"/>
      <c r="AJ146" s="5"/>
      <c r="AK146" s="5"/>
    </row>
    <row r="147" spans="1:44" ht="15" customHeight="1">
      <c r="A147" s="5"/>
      <c r="B147" s="5"/>
      <c r="C147" s="5"/>
      <c r="D147" s="5"/>
      <c r="E147" s="5"/>
      <c r="F147" s="5"/>
      <c r="G147" s="5"/>
      <c r="H147" s="328" t="s">
        <v>63</v>
      </c>
      <c r="I147" s="328"/>
      <c r="J147" s="328"/>
      <c r="K147" s="328"/>
      <c r="L147" s="328"/>
      <c r="M147" s="328"/>
      <c r="N147" s="328"/>
      <c r="O147" s="328"/>
      <c r="P147" s="5"/>
      <c r="Q147" s="5" t="s">
        <v>64</v>
      </c>
      <c r="R147" s="342"/>
      <c r="S147" s="342"/>
      <c r="T147" s="342"/>
      <c r="U147" s="5" t="s">
        <v>65</v>
      </c>
      <c r="V147" s="5"/>
      <c r="W147" s="5"/>
      <c r="X147" s="5"/>
      <c r="Y147" s="5"/>
      <c r="Z147" s="5"/>
      <c r="AA147" s="5"/>
      <c r="AB147" s="5"/>
      <c r="AC147" s="5"/>
      <c r="AD147" s="5"/>
      <c r="AE147" s="5"/>
      <c r="AF147" s="5"/>
      <c r="AG147" s="5"/>
      <c r="AH147" s="5"/>
      <c r="AI147" s="5"/>
      <c r="AJ147" s="5"/>
      <c r="AK147" s="5"/>
    </row>
    <row r="148" spans="1:44" ht="15" customHeight="1">
      <c r="A148" s="328" t="s">
        <v>139</v>
      </c>
      <c r="B148" s="328"/>
      <c r="C148" s="328"/>
      <c r="D148" s="328"/>
      <c r="E148" s="328"/>
      <c r="F148" s="328"/>
      <c r="G148" s="5"/>
      <c r="H148" s="5"/>
      <c r="I148" s="328" t="s">
        <v>140</v>
      </c>
      <c r="J148" s="328"/>
      <c r="K148" s="328"/>
      <c r="L148" s="328"/>
      <c r="M148" s="328"/>
      <c r="N148" s="328"/>
      <c r="O148" s="328"/>
      <c r="P148" s="328"/>
      <c r="Q148" s="328"/>
      <c r="R148" s="328"/>
      <c r="S148" s="5"/>
      <c r="T148" s="5"/>
      <c r="U148" s="328" t="s">
        <v>141</v>
      </c>
      <c r="V148" s="328"/>
      <c r="W148" s="328"/>
      <c r="X148" s="328"/>
      <c r="Y148" s="5"/>
      <c r="Z148" s="5"/>
      <c r="AA148" s="5"/>
      <c r="AB148" s="5"/>
      <c r="AC148" s="5"/>
      <c r="AD148" s="5"/>
      <c r="AE148" s="5"/>
      <c r="AF148" s="5"/>
      <c r="AG148" s="5"/>
      <c r="AH148" s="5"/>
      <c r="AI148" s="5"/>
      <c r="AJ148" s="5"/>
      <c r="AK148" s="5" t="str">
        <f>IF(AND($AN$88=TRUE,COUNTIF(AL148:AN148,TRUE)=0),"未入力",IF(COUNTIF(AL148:AN148,TRUE)=2,"複数選択",""))</f>
        <v/>
      </c>
      <c r="AL148" s="11" t="b">
        <v>0</v>
      </c>
      <c r="AM148" s="11" t="b">
        <v>0</v>
      </c>
      <c r="AQ148" s="22">
        <f>COUNTIF(AL148:AM148, TRUE)</f>
        <v>0</v>
      </c>
      <c r="AR148" s="112" t="str">
        <f>IFERROR(IF(AQ148&gt;=2,"選択は1つまでです。",IF(AND($AN$88=TRUE,COUNTIF(AL148:AN148,TRUE)=0),"【４．工事種別】で改築の場合は回答は必須です。","")),"")</f>
        <v/>
      </c>
    </row>
    <row r="149" spans="1:44" ht="15" customHeight="1">
      <c r="A149" s="328" t="s">
        <v>254</v>
      </c>
      <c r="B149" s="328"/>
      <c r="C149" s="328"/>
      <c r="D149" s="328"/>
      <c r="E149" s="328"/>
      <c r="F149" s="328"/>
      <c r="G149" s="5"/>
      <c r="H149" s="5"/>
      <c r="I149" s="328" t="s">
        <v>142</v>
      </c>
      <c r="J149" s="328"/>
      <c r="K149" s="328"/>
      <c r="L149" s="328"/>
      <c r="M149" s="5"/>
      <c r="N149" s="5"/>
      <c r="O149" s="5"/>
      <c r="P149" s="5"/>
      <c r="Q149" s="5"/>
      <c r="R149" s="5"/>
      <c r="S149" s="5"/>
      <c r="T149" s="5"/>
      <c r="U149" s="328" t="s">
        <v>141</v>
      </c>
      <c r="V149" s="328"/>
      <c r="W149" s="328"/>
      <c r="X149" s="328"/>
      <c r="Y149" s="5"/>
      <c r="Z149" s="5"/>
      <c r="AA149" s="5"/>
      <c r="AB149" s="5"/>
      <c r="AC149" s="5"/>
      <c r="AD149" s="5"/>
      <c r="AE149" s="5"/>
      <c r="AF149" s="5"/>
      <c r="AG149" s="5"/>
      <c r="AH149" s="5"/>
      <c r="AI149" s="5"/>
      <c r="AJ149" s="5"/>
      <c r="AK149" s="5" t="str">
        <f>IF(AND($AN$88=TRUE,COUNTIF(AL149:AN149,TRUE)=0),"未入力",IF(COUNTIF(AL149:AN149,TRUE)=2,"複数選択",""))</f>
        <v/>
      </c>
      <c r="AL149" s="11" t="b">
        <v>0</v>
      </c>
      <c r="AM149" s="11" t="b">
        <v>0</v>
      </c>
      <c r="AQ149" s="22">
        <f>COUNTIF(AL149:AM149, TRUE)</f>
        <v>0</v>
      </c>
      <c r="AR149" s="112" t="str">
        <f>IFERROR(IF(AQ149&gt;=2,"選択は1つまでです。",IF(AND($AN$88=TRUE,COUNTIF(AL149:AN149,TRUE)=0),"【４．工事種別】で改築の場合は回答は必須です。","")),"")</f>
        <v/>
      </c>
    </row>
    <row r="150" spans="1:44" ht="15" customHeight="1">
      <c r="A150" s="328" t="s">
        <v>143</v>
      </c>
      <c r="B150" s="328"/>
      <c r="C150" s="328"/>
      <c r="D150" s="328"/>
      <c r="E150" s="328"/>
      <c r="F150" s="328"/>
      <c r="G150" s="328"/>
      <c r="H150" s="328"/>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c r="AI150" s="323"/>
      <c r="AJ150" s="5"/>
      <c r="AK150" s="5" t="str">
        <f>IF(AND($AN$88=TRUE,I150=""),"未入力","")</f>
        <v/>
      </c>
      <c r="AR150" s="111" t="str">
        <f>IF(AND($AN$88=TRUE,I150=""),"【４．工事種別】で改築の場合は回答は必須です。","")</f>
        <v/>
      </c>
    </row>
    <row r="151" spans="1:44" ht="15" customHeight="1">
      <c r="A151" s="328" t="s">
        <v>144</v>
      </c>
      <c r="B151" s="328"/>
      <c r="C151" s="328"/>
      <c r="D151" s="328"/>
      <c r="E151" s="328"/>
      <c r="F151" s="328"/>
      <c r="G151" s="328"/>
      <c r="H151" s="328"/>
      <c r="I151" s="328"/>
      <c r="J151" s="328"/>
      <c r="K151" s="323"/>
      <c r="L151" s="323"/>
      <c r="M151" s="323"/>
      <c r="N151" s="323"/>
      <c r="O151" s="323"/>
      <c r="P151" s="323"/>
      <c r="Q151" s="323"/>
      <c r="R151" s="323"/>
      <c r="S151" s="323"/>
      <c r="T151" s="323"/>
      <c r="U151" s="323"/>
      <c r="V151" s="323"/>
      <c r="W151" s="323"/>
      <c r="X151" s="331" t="s">
        <v>134</v>
      </c>
      <c r="Y151" s="331"/>
      <c r="Z151" s="5"/>
      <c r="AA151" s="5"/>
      <c r="AB151" s="5"/>
      <c r="AC151" s="5"/>
      <c r="AD151" s="5"/>
      <c r="AE151" s="5"/>
      <c r="AF151" s="5"/>
      <c r="AG151" s="5"/>
      <c r="AH151" s="5"/>
      <c r="AI151" s="5"/>
      <c r="AJ151" s="5"/>
      <c r="AK151" s="5" t="str">
        <f>IF(AND($AN$88=TRUE,K151=""),"未入力","")</f>
        <v/>
      </c>
      <c r="AR151" s="111" t="str">
        <f>IF(AND($AN$88=TRUE,K151=""),"【４．工事種別】で改築の場合は回答は必須です。","")</f>
        <v/>
      </c>
    </row>
    <row r="152" spans="1:44" ht="15" customHeight="1">
      <c r="A152" s="328" t="s">
        <v>145</v>
      </c>
      <c r="B152" s="328"/>
      <c r="C152" s="328"/>
      <c r="D152" s="328"/>
      <c r="E152" s="328"/>
      <c r="F152" s="328"/>
      <c r="G152" s="328"/>
      <c r="H152" s="328"/>
      <c r="I152" s="328"/>
      <c r="J152" s="5"/>
      <c r="K152" s="5"/>
      <c r="L152" s="5"/>
      <c r="M152" s="328" t="s">
        <v>149</v>
      </c>
      <c r="N152" s="328"/>
      <c r="O152" s="328"/>
      <c r="P152" s="328"/>
      <c r="Q152" s="5"/>
      <c r="R152" s="328" t="s">
        <v>150</v>
      </c>
      <c r="S152" s="328"/>
      <c r="T152" s="328"/>
      <c r="U152" s="328"/>
      <c r="V152" s="5"/>
      <c r="W152" s="328" t="s">
        <v>129</v>
      </c>
      <c r="X152" s="328"/>
      <c r="Y152" s="328"/>
      <c r="Z152" s="328"/>
      <c r="AA152" s="328"/>
      <c r="AB152" s="5"/>
      <c r="AC152" s="5"/>
      <c r="AD152" s="5"/>
      <c r="AE152" s="5"/>
      <c r="AF152" s="5"/>
      <c r="AG152" s="5"/>
      <c r="AH152" s="5"/>
      <c r="AI152" s="5"/>
      <c r="AJ152" s="5"/>
      <c r="AK152" s="5" t="str">
        <f>IF(AND($AN$88=TRUE,COUNTIF(AL152:AN152,TRUE)=0),"未入力","")</f>
        <v/>
      </c>
      <c r="AL152" s="11" t="b">
        <v>0</v>
      </c>
      <c r="AM152" s="11" t="b">
        <v>0</v>
      </c>
      <c r="AN152" s="11" t="b">
        <v>0</v>
      </c>
      <c r="AQ152" s="22">
        <f>COUNTIF(AL152:AN152, TRUE)</f>
        <v>0</v>
      </c>
      <c r="AR152" s="112" t="str">
        <f>IF(AND($AN$88=TRUE,COUNTIF(AL152:AN152,TRUE)=0),"【４．工事種別】で改築の場合は回答は必須です。","")</f>
        <v/>
      </c>
    </row>
    <row r="153" spans="1:44" ht="15" customHeight="1">
      <c r="A153" s="328" t="s">
        <v>146</v>
      </c>
      <c r="B153" s="328"/>
      <c r="C153" s="328"/>
      <c r="D153" s="328"/>
      <c r="E153" s="328"/>
      <c r="F153" s="328"/>
      <c r="G153" s="328"/>
      <c r="H153" s="328"/>
      <c r="I153" s="328"/>
      <c r="J153" s="328"/>
      <c r="K153" s="328"/>
      <c r="L153" s="343"/>
      <c r="M153" s="343"/>
      <c r="N153" s="343"/>
      <c r="O153" s="343"/>
      <c r="P153" s="343"/>
      <c r="Q153" s="343"/>
      <c r="R153" s="343"/>
      <c r="S153" s="343"/>
      <c r="T153" s="343"/>
      <c r="U153" s="343"/>
      <c r="V153" s="343"/>
      <c r="W153" s="343"/>
      <c r="X153" s="331" t="s">
        <v>136</v>
      </c>
      <c r="Y153" s="331"/>
      <c r="Z153" s="5"/>
      <c r="AA153" s="5"/>
      <c r="AB153" s="5"/>
      <c r="AC153" s="5"/>
      <c r="AD153" s="5"/>
      <c r="AE153" s="5"/>
      <c r="AF153" s="5"/>
      <c r="AG153" s="5"/>
      <c r="AH153" s="5"/>
      <c r="AI153" s="5"/>
      <c r="AJ153" s="5"/>
      <c r="AK153" s="5" t="str">
        <f>IF(AND($AN$88=TRUE,L153=""),"未入力","")</f>
        <v/>
      </c>
      <c r="AR153" s="111" t="str">
        <f>IF(AND($AN$88=TRUE,L153=""),"【４．工事種別】で改築の場合は回答は必須です。","")</f>
        <v/>
      </c>
    </row>
    <row r="154" spans="1:44" ht="15" customHeight="1">
      <c r="A154" s="328" t="s">
        <v>147</v>
      </c>
      <c r="B154" s="328"/>
      <c r="C154" s="328"/>
      <c r="D154" s="328"/>
      <c r="E154" s="328"/>
      <c r="F154" s="328"/>
      <c r="G154" s="328"/>
      <c r="H154" s="328"/>
      <c r="I154" s="328"/>
      <c r="J154" s="328"/>
      <c r="K154" s="328"/>
      <c r="L154" s="323"/>
      <c r="M154" s="323"/>
      <c r="N154" s="323"/>
      <c r="O154" s="323"/>
      <c r="P154" s="323"/>
      <c r="Q154" s="323"/>
      <c r="R154" s="323"/>
      <c r="S154" s="323"/>
      <c r="T154" s="323"/>
      <c r="U154" s="323"/>
      <c r="V154" s="323"/>
      <c r="W154" s="323"/>
      <c r="X154" s="331" t="s">
        <v>148</v>
      </c>
      <c r="Y154" s="331"/>
      <c r="Z154" s="5"/>
      <c r="AA154" s="5"/>
      <c r="AB154" s="5"/>
      <c r="AC154" s="5"/>
      <c r="AD154" s="5"/>
      <c r="AE154" s="5"/>
      <c r="AF154" s="5"/>
      <c r="AG154" s="5"/>
      <c r="AH154" s="5"/>
      <c r="AI154" s="5"/>
      <c r="AJ154" s="5"/>
      <c r="AK154" s="5" t="str">
        <f>IF(AND($AN$88=TRUE,L154=""),"未入力","")</f>
        <v/>
      </c>
      <c r="AR154" s="111" t="str">
        <f>IF(AND($AN$88=TRUE,L154=""),"【４．工事種別】で改築の場合は回答は必須です。","")</f>
        <v/>
      </c>
    </row>
    <row r="155" spans="1:44" ht="6.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44" ht="1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5"/>
    </row>
    <row r="157" spans="1:44" ht="15" customHeight="1">
      <c r="A157" s="285" t="s">
        <v>250</v>
      </c>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14"/>
    </row>
    <row r="158" spans="1:44" ht="15" customHeight="1">
      <c r="A158" s="285"/>
      <c r="B158" s="285"/>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14"/>
    </row>
    <row r="159" spans="1:44" ht="15" customHeight="1">
      <c r="A159" s="285"/>
      <c r="B159" s="285"/>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14"/>
    </row>
    <row r="160" spans="1:44" ht="15" customHeight="1">
      <c r="A160" s="285"/>
      <c r="B160" s="285"/>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14"/>
    </row>
    <row r="161" spans="1:37" ht="15" customHeight="1">
      <c r="A161" s="285"/>
      <c r="B161" s="285"/>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14"/>
    </row>
    <row r="162" spans="1:37" ht="15" customHeight="1">
      <c r="A162" s="285"/>
      <c r="B162" s="285"/>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14"/>
    </row>
    <row r="163" spans="1:37" ht="15" customHeight="1">
      <c r="A163" s="285"/>
      <c r="B163" s="285"/>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14"/>
    </row>
    <row r="164" spans="1:37" ht="15" customHeight="1">
      <c r="A164" s="285"/>
      <c r="B164" s="285"/>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14"/>
    </row>
    <row r="165" spans="1:37" ht="15" customHeight="1">
      <c r="A165" s="285"/>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14"/>
    </row>
    <row r="166" spans="1:37" ht="15" customHeight="1">
      <c r="A166" s="285"/>
      <c r="B166" s="285"/>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14"/>
    </row>
    <row r="167" spans="1:37" ht="15" customHeight="1">
      <c r="A167" s="285"/>
      <c r="B167" s="285"/>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14"/>
    </row>
    <row r="168" spans="1:37" ht="15" customHeight="1">
      <c r="A168" s="285"/>
      <c r="B168" s="285"/>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14"/>
    </row>
    <row r="169" spans="1:37" ht="15" customHeight="1">
      <c r="A169" s="285"/>
      <c r="B169" s="285"/>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14"/>
    </row>
    <row r="170" spans="1:37" ht="15" customHeight="1">
      <c r="A170" s="285"/>
      <c r="B170" s="285"/>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14"/>
    </row>
    <row r="171" spans="1:37" ht="15" customHeight="1">
      <c r="A171" s="285"/>
      <c r="B171" s="285"/>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14"/>
    </row>
    <row r="172" spans="1:37" ht="15" customHeight="1">
      <c r="A172" s="285"/>
      <c r="B172" s="285"/>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14"/>
    </row>
    <row r="173" spans="1:37" ht="23.25" customHeight="1">
      <c r="A173" s="285"/>
      <c r="B173" s="285"/>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14"/>
    </row>
    <row r="174" spans="1:37" ht="3"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row>
    <row r="175" spans="1:37" ht="15" customHeight="1">
      <c r="A175" s="13"/>
      <c r="B175" s="320" t="s">
        <v>156</v>
      </c>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1" t="s">
        <v>155</v>
      </c>
      <c r="AF175" s="321"/>
      <c r="AG175" s="321"/>
      <c r="AH175" s="321"/>
      <c r="AI175" s="321"/>
      <c r="AJ175" s="5"/>
      <c r="AK175" s="5"/>
    </row>
    <row r="176" spans="1:37" ht="15" customHeight="1">
      <c r="A176" s="13"/>
      <c r="B176" s="318" t="s">
        <v>157</v>
      </c>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318"/>
      <c r="Z176" s="318"/>
      <c r="AA176" s="318"/>
      <c r="AB176" s="318"/>
      <c r="AC176" s="318"/>
      <c r="AD176" s="318"/>
      <c r="AE176" s="287" t="s">
        <v>158</v>
      </c>
      <c r="AF176" s="287"/>
      <c r="AG176" s="287"/>
      <c r="AH176" s="287"/>
      <c r="AI176" s="287"/>
      <c r="AJ176" s="5"/>
      <c r="AK176" s="5"/>
    </row>
    <row r="177" spans="1:37" ht="15" customHeight="1">
      <c r="B177" s="318" t="s">
        <v>151</v>
      </c>
      <c r="C177" s="318"/>
      <c r="D177" s="318"/>
      <c r="E177" s="318"/>
      <c r="F177" s="318"/>
      <c r="G177" s="318"/>
      <c r="H177" s="318"/>
      <c r="I177" s="318"/>
      <c r="J177" s="318"/>
      <c r="K177" s="318"/>
      <c r="L177" s="318"/>
      <c r="M177" s="318"/>
      <c r="N177" s="318"/>
      <c r="O177" s="318"/>
      <c r="P177" s="318"/>
      <c r="Q177" s="318"/>
      <c r="R177" s="318"/>
      <c r="S177" s="318"/>
      <c r="T177" s="318"/>
      <c r="U177" s="318"/>
      <c r="V177" s="318"/>
      <c r="W177" s="318"/>
      <c r="X177" s="318"/>
      <c r="Y177" s="318"/>
      <c r="Z177" s="318"/>
      <c r="AA177" s="318"/>
      <c r="AB177" s="318"/>
      <c r="AC177" s="318"/>
      <c r="AD177" s="318"/>
      <c r="AE177" s="287" t="s">
        <v>159</v>
      </c>
      <c r="AF177" s="287"/>
      <c r="AG177" s="287"/>
      <c r="AH177" s="287"/>
      <c r="AI177" s="287"/>
      <c r="AJ177" s="5"/>
      <c r="AK177" s="5"/>
    </row>
    <row r="178" spans="1:37" ht="15" customHeight="1">
      <c r="B178" s="318" t="s">
        <v>152</v>
      </c>
      <c r="C178" s="318"/>
      <c r="D178" s="318"/>
      <c r="E178" s="318"/>
      <c r="F178" s="318"/>
      <c r="G178" s="318"/>
      <c r="H178" s="318"/>
      <c r="I178" s="318"/>
      <c r="J178" s="318"/>
      <c r="K178" s="318"/>
      <c r="L178" s="318"/>
      <c r="M178" s="318"/>
      <c r="N178" s="318"/>
      <c r="O178" s="318"/>
      <c r="P178" s="318"/>
      <c r="Q178" s="318"/>
      <c r="R178" s="318"/>
      <c r="S178" s="318"/>
      <c r="T178" s="318"/>
      <c r="U178" s="318"/>
      <c r="V178" s="318"/>
      <c r="W178" s="318"/>
      <c r="X178" s="318"/>
      <c r="Y178" s="318"/>
      <c r="Z178" s="318"/>
      <c r="AA178" s="318"/>
      <c r="AB178" s="318"/>
      <c r="AC178" s="318"/>
      <c r="AD178" s="318"/>
      <c r="AE178" s="287" t="s">
        <v>160</v>
      </c>
      <c r="AF178" s="287"/>
      <c r="AG178" s="287"/>
      <c r="AH178" s="287"/>
      <c r="AI178" s="287"/>
      <c r="AJ178" s="5"/>
      <c r="AK178" s="5"/>
    </row>
    <row r="179" spans="1:37" ht="15" customHeight="1">
      <c r="B179" s="318" t="s">
        <v>153</v>
      </c>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318"/>
      <c r="Z179" s="318"/>
      <c r="AA179" s="318"/>
      <c r="AB179" s="318"/>
      <c r="AC179" s="318"/>
      <c r="AD179" s="318"/>
      <c r="AE179" s="287" t="s">
        <v>161</v>
      </c>
      <c r="AF179" s="287"/>
      <c r="AG179" s="287"/>
      <c r="AH179" s="287"/>
      <c r="AI179" s="287"/>
      <c r="AJ179" s="5"/>
      <c r="AK179" s="5"/>
    </row>
    <row r="180" spans="1:37" ht="15" customHeight="1">
      <c r="B180" s="318" t="s">
        <v>154</v>
      </c>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c r="AA180" s="318"/>
      <c r="AB180" s="318"/>
      <c r="AC180" s="318"/>
      <c r="AD180" s="318"/>
      <c r="AE180" s="287" t="s">
        <v>162</v>
      </c>
      <c r="AF180" s="287"/>
      <c r="AG180" s="287"/>
      <c r="AH180" s="287"/>
      <c r="AI180" s="287"/>
      <c r="AJ180" s="5"/>
      <c r="AK180" s="5"/>
    </row>
    <row r="181" spans="1:37" ht="3.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 customHeight="1">
      <c r="A182" s="319" t="s">
        <v>251</v>
      </c>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c r="AA182" s="319"/>
      <c r="AB182" s="319"/>
      <c r="AC182" s="319"/>
      <c r="AD182" s="319"/>
      <c r="AE182" s="319"/>
      <c r="AF182" s="319"/>
      <c r="AG182" s="319"/>
      <c r="AH182" s="319"/>
      <c r="AI182" s="319"/>
      <c r="AJ182" s="319"/>
      <c r="AK182" s="109"/>
    </row>
    <row r="183" spans="1:37" ht="15" customHeight="1">
      <c r="A183" s="319"/>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c r="AA183" s="319"/>
      <c r="AB183" s="319"/>
      <c r="AC183" s="319"/>
      <c r="AD183" s="319"/>
      <c r="AE183" s="319"/>
      <c r="AF183" s="319"/>
      <c r="AG183" s="319"/>
      <c r="AH183" s="319"/>
      <c r="AI183" s="319"/>
      <c r="AJ183" s="319"/>
      <c r="AK183" s="109"/>
    </row>
    <row r="184" spans="1:37" ht="15" customHeight="1">
      <c r="A184" s="319"/>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c r="AA184" s="319"/>
      <c r="AB184" s="319"/>
      <c r="AC184" s="319"/>
      <c r="AD184" s="319"/>
      <c r="AE184" s="319"/>
      <c r="AF184" s="319"/>
      <c r="AG184" s="319"/>
      <c r="AH184" s="319"/>
      <c r="AI184" s="319"/>
      <c r="AJ184" s="319"/>
      <c r="AK184" s="109"/>
    </row>
    <row r="185" spans="1:37" ht="15" customHeight="1">
      <c r="A185" s="319"/>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c r="AA185" s="319"/>
      <c r="AB185" s="319"/>
      <c r="AC185" s="319"/>
      <c r="AD185" s="319"/>
      <c r="AE185" s="319"/>
      <c r="AF185" s="319"/>
      <c r="AG185" s="319"/>
      <c r="AH185" s="319"/>
      <c r="AI185" s="319"/>
      <c r="AJ185" s="319"/>
      <c r="AK185" s="109"/>
    </row>
    <row r="186" spans="1:37" ht="6.75" customHeight="1">
      <c r="A186" s="319"/>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c r="AA186" s="319"/>
      <c r="AB186" s="319"/>
      <c r="AC186" s="319"/>
      <c r="AD186" s="319"/>
      <c r="AE186" s="319"/>
      <c r="AF186" s="319"/>
      <c r="AG186" s="319"/>
      <c r="AH186" s="319"/>
      <c r="AI186" s="319"/>
      <c r="AJ186" s="319"/>
      <c r="AK186" s="109"/>
    </row>
    <row r="187" spans="1:37" ht="4.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 customHeight="1">
      <c r="A188" s="5"/>
      <c r="B188" s="320" t="s">
        <v>156</v>
      </c>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1" t="s">
        <v>155</v>
      </c>
      <c r="AF188" s="321"/>
      <c r="AG188" s="321"/>
      <c r="AH188" s="321"/>
      <c r="AI188" s="321"/>
      <c r="AJ188" s="5"/>
      <c r="AK188" s="5"/>
    </row>
    <row r="189" spans="1:37" ht="15" customHeight="1">
      <c r="A189" s="5"/>
      <c r="B189" s="310" t="s">
        <v>163</v>
      </c>
      <c r="C189" s="310"/>
      <c r="D189" s="310"/>
      <c r="E189" s="310"/>
      <c r="F189" s="310"/>
      <c r="G189" s="310"/>
      <c r="H189" s="310"/>
      <c r="I189" s="310"/>
      <c r="J189" s="310"/>
      <c r="K189" s="310" t="s">
        <v>167</v>
      </c>
      <c r="L189" s="310"/>
      <c r="M189" s="310"/>
      <c r="N189" s="310"/>
      <c r="O189" s="310"/>
      <c r="P189" s="310"/>
      <c r="Q189" s="310"/>
      <c r="R189" s="310"/>
      <c r="S189" s="310"/>
      <c r="T189" s="310"/>
      <c r="U189" s="310"/>
      <c r="V189" s="310"/>
      <c r="W189" s="310"/>
      <c r="X189" s="310"/>
      <c r="Y189" s="310"/>
      <c r="Z189" s="310"/>
      <c r="AA189" s="310"/>
      <c r="AB189" s="310"/>
      <c r="AC189" s="310"/>
      <c r="AD189" s="310"/>
      <c r="AE189" s="287" t="s">
        <v>213</v>
      </c>
      <c r="AF189" s="287"/>
      <c r="AG189" s="287"/>
      <c r="AH189" s="287"/>
      <c r="AI189" s="287"/>
      <c r="AJ189" s="5"/>
      <c r="AK189" s="5"/>
    </row>
    <row r="190" spans="1:37" ht="15" customHeight="1">
      <c r="A190" s="5"/>
      <c r="B190" s="312" t="s">
        <v>164</v>
      </c>
      <c r="C190" s="313"/>
      <c r="D190" s="313"/>
      <c r="E190" s="313"/>
      <c r="F190" s="313"/>
      <c r="G190" s="313"/>
      <c r="H190" s="313"/>
      <c r="I190" s="313"/>
      <c r="J190" s="314"/>
      <c r="K190" s="310" t="s">
        <v>168</v>
      </c>
      <c r="L190" s="310"/>
      <c r="M190" s="310"/>
      <c r="N190" s="310"/>
      <c r="O190" s="310"/>
      <c r="P190" s="310"/>
      <c r="Q190" s="310"/>
      <c r="R190" s="310"/>
      <c r="S190" s="310"/>
      <c r="T190" s="310"/>
      <c r="U190" s="310"/>
      <c r="V190" s="310"/>
      <c r="W190" s="310"/>
      <c r="X190" s="310"/>
      <c r="Y190" s="310"/>
      <c r="Z190" s="310"/>
      <c r="AA190" s="310"/>
      <c r="AB190" s="310"/>
      <c r="AC190" s="310"/>
      <c r="AD190" s="310"/>
      <c r="AE190" s="287" t="s">
        <v>214</v>
      </c>
      <c r="AF190" s="287"/>
      <c r="AG190" s="287"/>
      <c r="AH190" s="287"/>
      <c r="AI190" s="287"/>
      <c r="AJ190" s="5"/>
      <c r="AK190" s="5"/>
    </row>
    <row r="191" spans="1:37" ht="15" customHeight="1">
      <c r="A191" s="5"/>
      <c r="B191" s="315"/>
      <c r="C191" s="316"/>
      <c r="D191" s="316"/>
      <c r="E191" s="316"/>
      <c r="F191" s="316"/>
      <c r="G191" s="316"/>
      <c r="H191" s="316"/>
      <c r="I191" s="316"/>
      <c r="J191" s="317"/>
      <c r="K191" s="310" t="s">
        <v>169</v>
      </c>
      <c r="L191" s="310"/>
      <c r="M191" s="310"/>
      <c r="N191" s="310"/>
      <c r="O191" s="310"/>
      <c r="P191" s="310"/>
      <c r="Q191" s="310"/>
      <c r="R191" s="310"/>
      <c r="S191" s="310"/>
      <c r="T191" s="310"/>
      <c r="U191" s="310"/>
      <c r="V191" s="310"/>
      <c r="W191" s="310"/>
      <c r="X191" s="310"/>
      <c r="Y191" s="310"/>
      <c r="Z191" s="310"/>
      <c r="AA191" s="310"/>
      <c r="AB191" s="310"/>
      <c r="AC191" s="310"/>
      <c r="AD191" s="310"/>
      <c r="AE191" s="287" t="s">
        <v>215</v>
      </c>
      <c r="AF191" s="287"/>
      <c r="AG191" s="287"/>
      <c r="AH191" s="287"/>
      <c r="AI191" s="287"/>
      <c r="AJ191" s="5"/>
      <c r="AK191" s="5"/>
    </row>
    <row r="192" spans="1:37" ht="74.25" customHeight="1">
      <c r="A192" s="5"/>
      <c r="B192" s="288" t="s">
        <v>165</v>
      </c>
      <c r="C192" s="289"/>
      <c r="D192" s="289"/>
      <c r="E192" s="289"/>
      <c r="F192" s="289"/>
      <c r="G192" s="289"/>
      <c r="H192" s="289"/>
      <c r="I192" s="289"/>
      <c r="J192" s="290"/>
      <c r="K192" s="311" t="s">
        <v>166</v>
      </c>
      <c r="L192" s="311"/>
      <c r="M192" s="311"/>
      <c r="N192" s="311"/>
      <c r="O192" s="311"/>
      <c r="P192" s="311"/>
      <c r="Q192" s="311"/>
      <c r="R192" s="311"/>
      <c r="S192" s="311"/>
      <c r="T192" s="311"/>
      <c r="U192" s="311"/>
      <c r="V192" s="311"/>
      <c r="W192" s="311"/>
      <c r="X192" s="311"/>
      <c r="Y192" s="311"/>
      <c r="Z192" s="311"/>
      <c r="AA192" s="311"/>
      <c r="AB192" s="311"/>
      <c r="AC192" s="311"/>
      <c r="AD192" s="311"/>
      <c r="AE192" s="287" t="s">
        <v>216</v>
      </c>
      <c r="AF192" s="287"/>
      <c r="AG192" s="287"/>
      <c r="AH192" s="287"/>
      <c r="AI192" s="287"/>
      <c r="AJ192" s="5"/>
      <c r="AK192" s="5"/>
    </row>
    <row r="193" spans="1:37" ht="15" customHeight="1">
      <c r="A193" s="5"/>
      <c r="B193" s="291"/>
      <c r="C193" s="292"/>
      <c r="D193" s="292"/>
      <c r="E193" s="292"/>
      <c r="F193" s="292"/>
      <c r="G193" s="292"/>
      <c r="H193" s="292"/>
      <c r="I193" s="292"/>
      <c r="J193" s="293"/>
      <c r="K193" s="310" t="s">
        <v>170</v>
      </c>
      <c r="L193" s="310"/>
      <c r="M193" s="310"/>
      <c r="N193" s="310"/>
      <c r="O193" s="310"/>
      <c r="P193" s="310"/>
      <c r="Q193" s="310"/>
      <c r="R193" s="310"/>
      <c r="S193" s="310"/>
      <c r="T193" s="310"/>
      <c r="U193" s="310"/>
      <c r="V193" s="310"/>
      <c r="W193" s="310"/>
      <c r="X193" s="310"/>
      <c r="Y193" s="310"/>
      <c r="Z193" s="310"/>
      <c r="AA193" s="310"/>
      <c r="AB193" s="310"/>
      <c r="AC193" s="310"/>
      <c r="AD193" s="310"/>
      <c r="AE193" s="287" t="s">
        <v>217</v>
      </c>
      <c r="AF193" s="287"/>
      <c r="AG193" s="287"/>
      <c r="AH193" s="287"/>
      <c r="AI193" s="287"/>
      <c r="AJ193" s="5"/>
      <c r="AK193" s="5"/>
    </row>
    <row r="194" spans="1:37" ht="15" customHeight="1">
      <c r="A194" s="5"/>
      <c r="B194" s="291"/>
      <c r="C194" s="292"/>
      <c r="D194" s="292"/>
      <c r="E194" s="292"/>
      <c r="F194" s="292"/>
      <c r="G194" s="292"/>
      <c r="H194" s="292"/>
      <c r="I194" s="292"/>
      <c r="J194" s="293"/>
      <c r="K194" s="310" t="s">
        <v>171</v>
      </c>
      <c r="L194" s="310"/>
      <c r="M194" s="310"/>
      <c r="N194" s="310"/>
      <c r="O194" s="310"/>
      <c r="P194" s="310"/>
      <c r="Q194" s="310"/>
      <c r="R194" s="310"/>
      <c r="S194" s="310"/>
      <c r="T194" s="310"/>
      <c r="U194" s="310"/>
      <c r="V194" s="310"/>
      <c r="W194" s="310"/>
      <c r="X194" s="310"/>
      <c r="Y194" s="310"/>
      <c r="Z194" s="310"/>
      <c r="AA194" s="310"/>
      <c r="AB194" s="310"/>
      <c r="AC194" s="310"/>
      <c r="AD194" s="310"/>
      <c r="AE194" s="287" t="s">
        <v>218</v>
      </c>
      <c r="AF194" s="287"/>
      <c r="AG194" s="287"/>
      <c r="AH194" s="287"/>
      <c r="AI194" s="287"/>
      <c r="AJ194" s="5"/>
      <c r="AK194" s="5"/>
    </row>
    <row r="195" spans="1:37" ht="60.75" customHeight="1">
      <c r="A195" s="5"/>
      <c r="B195" s="291"/>
      <c r="C195" s="292"/>
      <c r="D195" s="292"/>
      <c r="E195" s="292"/>
      <c r="F195" s="292"/>
      <c r="G195" s="292"/>
      <c r="H195" s="292"/>
      <c r="I195" s="292"/>
      <c r="J195" s="293"/>
      <c r="K195" s="297" t="s">
        <v>172</v>
      </c>
      <c r="L195" s="297"/>
      <c r="M195" s="297"/>
      <c r="N195" s="297"/>
      <c r="O195" s="297"/>
      <c r="P195" s="297"/>
      <c r="Q195" s="297"/>
      <c r="R195" s="297"/>
      <c r="S195" s="297"/>
      <c r="T195" s="297"/>
      <c r="U195" s="297"/>
      <c r="V195" s="297"/>
      <c r="W195" s="297"/>
      <c r="X195" s="297"/>
      <c r="Y195" s="297"/>
      <c r="Z195" s="297"/>
      <c r="AA195" s="297"/>
      <c r="AB195" s="297"/>
      <c r="AC195" s="297"/>
      <c r="AD195" s="297"/>
      <c r="AE195" s="287" t="s">
        <v>219</v>
      </c>
      <c r="AF195" s="287"/>
      <c r="AG195" s="287"/>
      <c r="AH195" s="287"/>
      <c r="AI195" s="287"/>
      <c r="AJ195" s="5"/>
      <c r="AK195" s="5"/>
    </row>
    <row r="196" spans="1:37" ht="30.75" customHeight="1">
      <c r="A196" s="5"/>
      <c r="B196" s="291"/>
      <c r="C196" s="292"/>
      <c r="D196" s="292"/>
      <c r="E196" s="292"/>
      <c r="F196" s="292"/>
      <c r="G196" s="292"/>
      <c r="H196" s="292"/>
      <c r="I196" s="292"/>
      <c r="J196" s="293"/>
      <c r="K196" s="311" t="s">
        <v>173</v>
      </c>
      <c r="L196" s="311"/>
      <c r="M196" s="311"/>
      <c r="N196" s="311"/>
      <c r="O196" s="311"/>
      <c r="P196" s="311"/>
      <c r="Q196" s="311"/>
      <c r="R196" s="311"/>
      <c r="S196" s="311"/>
      <c r="T196" s="311"/>
      <c r="U196" s="311"/>
      <c r="V196" s="311"/>
      <c r="W196" s="311"/>
      <c r="X196" s="311"/>
      <c r="Y196" s="311"/>
      <c r="Z196" s="311"/>
      <c r="AA196" s="311"/>
      <c r="AB196" s="311"/>
      <c r="AC196" s="311"/>
      <c r="AD196" s="311"/>
      <c r="AE196" s="287" t="s">
        <v>220</v>
      </c>
      <c r="AF196" s="287"/>
      <c r="AG196" s="287"/>
      <c r="AH196" s="287"/>
      <c r="AI196" s="287"/>
      <c r="AJ196" s="5"/>
      <c r="AK196" s="5"/>
    </row>
    <row r="197" spans="1:37" ht="15" customHeight="1">
      <c r="A197" s="5"/>
      <c r="B197" s="298" t="s">
        <v>174</v>
      </c>
      <c r="C197" s="299"/>
      <c r="D197" s="299"/>
      <c r="E197" s="299"/>
      <c r="F197" s="299"/>
      <c r="G197" s="299"/>
      <c r="H197" s="299"/>
      <c r="I197" s="299"/>
      <c r="J197" s="300"/>
      <c r="K197" s="310" t="s">
        <v>175</v>
      </c>
      <c r="L197" s="310"/>
      <c r="M197" s="310"/>
      <c r="N197" s="310"/>
      <c r="O197" s="310"/>
      <c r="P197" s="310"/>
      <c r="Q197" s="310"/>
      <c r="R197" s="310"/>
      <c r="S197" s="310"/>
      <c r="T197" s="310"/>
      <c r="U197" s="310"/>
      <c r="V197" s="310"/>
      <c r="W197" s="310"/>
      <c r="X197" s="310"/>
      <c r="Y197" s="310"/>
      <c r="Z197" s="310"/>
      <c r="AA197" s="310"/>
      <c r="AB197" s="310"/>
      <c r="AC197" s="310"/>
      <c r="AD197" s="310"/>
      <c r="AE197" s="287" t="s">
        <v>221</v>
      </c>
      <c r="AF197" s="287"/>
      <c r="AG197" s="287"/>
      <c r="AH197" s="287"/>
      <c r="AI197" s="287"/>
      <c r="AJ197" s="5"/>
      <c r="AK197" s="5"/>
    </row>
    <row r="198" spans="1:37" ht="15" customHeight="1">
      <c r="A198" s="5"/>
      <c r="B198" s="301"/>
      <c r="C198" s="285"/>
      <c r="D198" s="285"/>
      <c r="E198" s="285"/>
      <c r="F198" s="285"/>
      <c r="G198" s="285"/>
      <c r="H198" s="285"/>
      <c r="I198" s="285"/>
      <c r="J198" s="302"/>
      <c r="K198" s="310" t="s">
        <v>176</v>
      </c>
      <c r="L198" s="310"/>
      <c r="M198" s="310"/>
      <c r="N198" s="310"/>
      <c r="O198" s="310"/>
      <c r="P198" s="310"/>
      <c r="Q198" s="310"/>
      <c r="R198" s="310"/>
      <c r="S198" s="310"/>
      <c r="T198" s="310"/>
      <c r="U198" s="310"/>
      <c r="V198" s="310"/>
      <c r="W198" s="310"/>
      <c r="X198" s="310"/>
      <c r="Y198" s="310"/>
      <c r="Z198" s="310"/>
      <c r="AA198" s="310"/>
      <c r="AB198" s="310"/>
      <c r="AC198" s="310"/>
      <c r="AD198" s="310"/>
      <c r="AE198" s="287" t="s">
        <v>222</v>
      </c>
      <c r="AF198" s="287"/>
      <c r="AG198" s="287"/>
      <c r="AH198" s="287"/>
      <c r="AI198" s="287"/>
      <c r="AJ198" s="5"/>
      <c r="AK198" s="5"/>
    </row>
    <row r="199" spans="1:37" ht="15" customHeight="1">
      <c r="A199" s="5"/>
      <c r="B199" s="301"/>
      <c r="C199" s="285"/>
      <c r="D199" s="285"/>
      <c r="E199" s="285"/>
      <c r="F199" s="285"/>
      <c r="G199" s="285"/>
      <c r="H199" s="285"/>
      <c r="I199" s="285"/>
      <c r="J199" s="302"/>
      <c r="K199" s="310" t="s">
        <v>177</v>
      </c>
      <c r="L199" s="310"/>
      <c r="M199" s="310"/>
      <c r="N199" s="310"/>
      <c r="O199" s="310"/>
      <c r="P199" s="310"/>
      <c r="Q199" s="310"/>
      <c r="R199" s="310"/>
      <c r="S199" s="310"/>
      <c r="T199" s="310"/>
      <c r="U199" s="310"/>
      <c r="V199" s="310"/>
      <c r="W199" s="310"/>
      <c r="X199" s="310"/>
      <c r="Y199" s="310"/>
      <c r="Z199" s="310"/>
      <c r="AA199" s="310"/>
      <c r="AB199" s="310"/>
      <c r="AC199" s="310"/>
      <c r="AD199" s="310"/>
      <c r="AE199" s="287" t="s">
        <v>223</v>
      </c>
      <c r="AF199" s="287"/>
      <c r="AG199" s="287"/>
      <c r="AH199" s="287"/>
      <c r="AI199" s="287"/>
      <c r="AJ199" s="5"/>
      <c r="AK199" s="5"/>
    </row>
    <row r="200" spans="1:37" ht="15" customHeight="1">
      <c r="A200" s="5"/>
      <c r="B200" s="303"/>
      <c r="C200" s="304"/>
      <c r="D200" s="304"/>
      <c r="E200" s="304"/>
      <c r="F200" s="304"/>
      <c r="G200" s="304"/>
      <c r="H200" s="304"/>
      <c r="I200" s="304"/>
      <c r="J200" s="305"/>
      <c r="K200" s="310" t="s">
        <v>178</v>
      </c>
      <c r="L200" s="310"/>
      <c r="M200" s="310"/>
      <c r="N200" s="310"/>
      <c r="O200" s="310"/>
      <c r="P200" s="310"/>
      <c r="Q200" s="310"/>
      <c r="R200" s="310"/>
      <c r="S200" s="310"/>
      <c r="T200" s="310"/>
      <c r="U200" s="310"/>
      <c r="V200" s="310"/>
      <c r="W200" s="310"/>
      <c r="X200" s="310"/>
      <c r="Y200" s="310"/>
      <c r="Z200" s="310"/>
      <c r="AA200" s="310"/>
      <c r="AB200" s="310"/>
      <c r="AC200" s="310"/>
      <c r="AD200" s="310"/>
      <c r="AE200" s="287" t="s">
        <v>224</v>
      </c>
      <c r="AF200" s="287"/>
      <c r="AG200" s="287"/>
      <c r="AH200" s="287"/>
      <c r="AI200" s="287"/>
      <c r="AJ200" s="5"/>
      <c r="AK200" s="5"/>
    </row>
    <row r="201" spans="1:37" ht="15" customHeight="1">
      <c r="A201" s="5"/>
      <c r="B201" s="288" t="s">
        <v>179</v>
      </c>
      <c r="C201" s="289"/>
      <c r="D201" s="289"/>
      <c r="E201" s="289"/>
      <c r="F201" s="289"/>
      <c r="G201" s="289"/>
      <c r="H201" s="289"/>
      <c r="I201" s="289"/>
      <c r="J201" s="290"/>
      <c r="K201" s="310" t="s">
        <v>180</v>
      </c>
      <c r="L201" s="310"/>
      <c r="M201" s="310"/>
      <c r="N201" s="310"/>
      <c r="O201" s="310"/>
      <c r="P201" s="310"/>
      <c r="Q201" s="310"/>
      <c r="R201" s="310"/>
      <c r="S201" s="310"/>
      <c r="T201" s="310"/>
      <c r="U201" s="310"/>
      <c r="V201" s="310"/>
      <c r="W201" s="310"/>
      <c r="X201" s="310"/>
      <c r="Y201" s="310"/>
      <c r="Z201" s="310"/>
      <c r="AA201" s="310"/>
      <c r="AB201" s="310"/>
      <c r="AC201" s="310"/>
      <c r="AD201" s="310"/>
      <c r="AE201" s="287" t="s">
        <v>225</v>
      </c>
      <c r="AF201" s="287"/>
      <c r="AG201" s="287"/>
      <c r="AH201" s="287"/>
      <c r="AI201" s="287"/>
      <c r="AJ201" s="5"/>
      <c r="AK201" s="5"/>
    </row>
    <row r="202" spans="1:37" ht="28.5" customHeight="1">
      <c r="A202" s="5"/>
      <c r="B202" s="291"/>
      <c r="C202" s="292"/>
      <c r="D202" s="292"/>
      <c r="E202" s="292"/>
      <c r="F202" s="292"/>
      <c r="G202" s="292"/>
      <c r="H202" s="292"/>
      <c r="I202" s="292"/>
      <c r="J202" s="293"/>
      <c r="K202" s="308" t="s">
        <v>195</v>
      </c>
      <c r="L202" s="308"/>
      <c r="M202" s="308"/>
      <c r="N202" s="308"/>
      <c r="O202" s="308"/>
      <c r="P202" s="308"/>
      <c r="Q202" s="308"/>
      <c r="R202" s="308"/>
      <c r="S202" s="308"/>
      <c r="T202" s="308"/>
      <c r="U202" s="308"/>
      <c r="V202" s="308"/>
      <c r="W202" s="308"/>
      <c r="X202" s="308"/>
      <c r="Y202" s="308"/>
      <c r="Z202" s="308"/>
      <c r="AA202" s="308"/>
      <c r="AB202" s="308"/>
      <c r="AC202" s="308"/>
      <c r="AD202" s="308"/>
      <c r="AE202" s="287" t="s">
        <v>226</v>
      </c>
      <c r="AF202" s="287"/>
      <c r="AG202" s="287"/>
      <c r="AH202" s="287"/>
      <c r="AI202" s="287"/>
      <c r="AJ202" s="5"/>
      <c r="AK202" s="5"/>
    </row>
    <row r="203" spans="1:37" ht="30" customHeight="1">
      <c r="A203" s="5"/>
      <c r="B203" s="291"/>
      <c r="C203" s="292"/>
      <c r="D203" s="292"/>
      <c r="E203" s="292"/>
      <c r="F203" s="292"/>
      <c r="G203" s="292"/>
      <c r="H203" s="292"/>
      <c r="I203" s="292"/>
      <c r="J203" s="293"/>
      <c r="K203" s="308" t="s">
        <v>194</v>
      </c>
      <c r="L203" s="308"/>
      <c r="M203" s="308"/>
      <c r="N203" s="308"/>
      <c r="O203" s="308"/>
      <c r="P203" s="308"/>
      <c r="Q203" s="308"/>
      <c r="R203" s="308"/>
      <c r="S203" s="308"/>
      <c r="T203" s="308"/>
      <c r="U203" s="308"/>
      <c r="V203" s="308"/>
      <c r="W203" s="308"/>
      <c r="X203" s="308"/>
      <c r="Y203" s="308"/>
      <c r="Z203" s="308"/>
      <c r="AA203" s="308"/>
      <c r="AB203" s="308"/>
      <c r="AC203" s="308"/>
      <c r="AD203" s="308"/>
      <c r="AE203" s="287" t="s">
        <v>227</v>
      </c>
      <c r="AF203" s="287"/>
      <c r="AG203" s="287"/>
      <c r="AH203" s="287"/>
      <c r="AI203" s="287"/>
      <c r="AJ203" s="5"/>
      <c r="AK203" s="5"/>
    </row>
    <row r="204" spans="1:37" ht="28.5" customHeight="1">
      <c r="A204" s="5"/>
      <c r="B204" s="294"/>
      <c r="C204" s="295"/>
      <c r="D204" s="295"/>
      <c r="E204" s="295"/>
      <c r="F204" s="295"/>
      <c r="G204" s="295"/>
      <c r="H204" s="295"/>
      <c r="I204" s="295"/>
      <c r="J204" s="296"/>
      <c r="K204" s="308" t="s">
        <v>193</v>
      </c>
      <c r="L204" s="286"/>
      <c r="M204" s="286"/>
      <c r="N204" s="286"/>
      <c r="O204" s="286"/>
      <c r="P204" s="286"/>
      <c r="Q204" s="286"/>
      <c r="R204" s="286"/>
      <c r="S204" s="286"/>
      <c r="T204" s="286"/>
      <c r="U204" s="286"/>
      <c r="V204" s="286"/>
      <c r="W204" s="286"/>
      <c r="X204" s="286"/>
      <c r="Y204" s="286"/>
      <c r="Z204" s="286"/>
      <c r="AA204" s="286"/>
      <c r="AB204" s="286"/>
      <c r="AC204" s="286"/>
      <c r="AD204" s="286"/>
      <c r="AE204" s="287" t="s">
        <v>228</v>
      </c>
      <c r="AF204" s="287"/>
      <c r="AG204" s="287"/>
      <c r="AH204" s="287"/>
      <c r="AI204" s="287"/>
      <c r="AJ204" s="5"/>
      <c r="AK204" s="5"/>
    </row>
    <row r="205" spans="1:37" ht="33" customHeight="1">
      <c r="A205" s="5"/>
      <c r="B205" s="309" t="s">
        <v>181</v>
      </c>
      <c r="C205" s="309"/>
      <c r="D205" s="309"/>
      <c r="E205" s="309"/>
      <c r="F205" s="309"/>
      <c r="G205" s="309"/>
      <c r="H205" s="309"/>
      <c r="I205" s="309"/>
      <c r="J205" s="309"/>
      <c r="K205" s="297" t="s">
        <v>182</v>
      </c>
      <c r="L205" s="297"/>
      <c r="M205" s="297"/>
      <c r="N205" s="297"/>
      <c r="O205" s="297"/>
      <c r="P205" s="297"/>
      <c r="Q205" s="297"/>
      <c r="R205" s="297"/>
      <c r="S205" s="297"/>
      <c r="T205" s="297"/>
      <c r="U205" s="297"/>
      <c r="V205" s="297"/>
      <c r="W205" s="297"/>
      <c r="X205" s="297"/>
      <c r="Y205" s="297"/>
      <c r="Z205" s="297"/>
      <c r="AA205" s="297"/>
      <c r="AB205" s="297"/>
      <c r="AC205" s="297"/>
      <c r="AD205" s="297"/>
      <c r="AE205" s="287" t="s">
        <v>229</v>
      </c>
      <c r="AF205" s="287"/>
      <c r="AG205" s="287"/>
      <c r="AH205" s="287"/>
      <c r="AI205" s="287"/>
      <c r="AJ205" s="5"/>
      <c r="AK205" s="5"/>
    </row>
    <row r="206" spans="1:37" ht="15" customHeight="1">
      <c r="A206" s="5"/>
      <c r="B206" s="286" t="s">
        <v>183</v>
      </c>
      <c r="C206" s="286"/>
      <c r="D206" s="286"/>
      <c r="E206" s="286"/>
      <c r="F206" s="286"/>
      <c r="G206" s="286"/>
      <c r="H206" s="286"/>
      <c r="I206" s="286"/>
      <c r="J206" s="286"/>
      <c r="K206" s="286" t="s">
        <v>186</v>
      </c>
      <c r="L206" s="286"/>
      <c r="M206" s="286"/>
      <c r="N206" s="286"/>
      <c r="O206" s="286"/>
      <c r="P206" s="286"/>
      <c r="Q206" s="286"/>
      <c r="R206" s="286"/>
      <c r="S206" s="286"/>
      <c r="T206" s="286"/>
      <c r="U206" s="286"/>
      <c r="V206" s="286"/>
      <c r="W206" s="286"/>
      <c r="X206" s="286"/>
      <c r="Y206" s="286"/>
      <c r="Z206" s="286"/>
      <c r="AA206" s="286"/>
      <c r="AB206" s="286"/>
      <c r="AC206" s="286"/>
      <c r="AD206" s="286"/>
      <c r="AE206" s="287" t="s">
        <v>230</v>
      </c>
      <c r="AF206" s="287"/>
      <c r="AG206" s="287"/>
      <c r="AH206" s="287"/>
      <c r="AI206" s="287"/>
      <c r="AJ206" s="5"/>
      <c r="AK206" s="5"/>
    </row>
    <row r="207" spans="1:37" ht="15" customHeight="1">
      <c r="A207" s="5"/>
      <c r="B207" s="286" t="s">
        <v>184</v>
      </c>
      <c r="C207" s="286"/>
      <c r="D207" s="286"/>
      <c r="E207" s="286"/>
      <c r="F207" s="286"/>
      <c r="G207" s="286"/>
      <c r="H207" s="286"/>
      <c r="I207" s="286"/>
      <c r="J207" s="286"/>
      <c r="K207" s="286" t="s">
        <v>187</v>
      </c>
      <c r="L207" s="286"/>
      <c r="M207" s="286"/>
      <c r="N207" s="286"/>
      <c r="O207" s="286"/>
      <c r="P207" s="286"/>
      <c r="Q207" s="286"/>
      <c r="R207" s="286"/>
      <c r="S207" s="286"/>
      <c r="T207" s="286"/>
      <c r="U207" s="286"/>
      <c r="V207" s="286"/>
      <c r="W207" s="286"/>
      <c r="X207" s="286"/>
      <c r="Y207" s="286"/>
      <c r="Z207" s="286"/>
      <c r="AA207" s="286"/>
      <c r="AB207" s="286"/>
      <c r="AC207" s="286"/>
      <c r="AD207" s="286"/>
      <c r="AE207" s="287" t="s">
        <v>231</v>
      </c>
      <c r="AF207" s="287"/>
      <c r="AG207" s="287"/>
      <c r="AH207" s="287"/>
      <c r="AI207" s="287"/>
      <c r="AJ207" s="5"/>
      <c r="AK207" s="5"/>
    </row>
    <row r="208" spans="1:37" ht="29.25" customHeight="1">
      <c r="A208" s="5"/>
      <c r="B208" s="288" t="s">
        <v>185</v>
      </c>
      <c r="C208" s="289"/>
      <c r="D208" s="289"/>
      <c r="E208" s="289"/>
      <c r="F208" s="289"/>
      <c r="G208" s="289"/>
      <c r="H208" s="289"/>
      <c r="I208" s="289"/>
      <c r="J208" s="290"/>
      <c r="K208" s="306" t="s">
        <v>192</v>
      </c>
      <c r="L208" s="307"/>
      <c r="M208" s="307"/>
      <c r="N208" s="307"/>
      <c r="O208" s="307"/>
      <c r="P208" s="307"/>
      <c r="Q208" s="307"/>
      <c r="R208" s="307"/>
      <c r="S208" s="307"/>
      <c r="T208" s="307"/>
      <c r="U208" s="307"/>
      <c r="V208" s="307"/>
      <c r="W208" s="307"/>
      <c r="X208" s="307"/>
      <c r="Y208" s="307"/>
      <c r="Z208" s="307"/>
      <c r="AA208" s="307"/>
      <c r="AB208" s="307"/>
      <c r="AC208" s="307"/>
      <c r="AD208" s="307"/>
      <c r="AE208" s="287" t="s">
        <v>232</v>
      </c>
      <c r="AF208" s="287"/>
      <c r="AG208" s="287"/>
      <c r="AH208" s="287"/>
      <c r="AI208" s="287"/>
      <c r="AJ208" s="5"/>
      <c r="AK208" s="5"/>
    </row>
    <row r="209" spans="1:37" ht="15" customHeight="1">
      <c r="A209" s="5"/>
      <c r="B209" s="294"/>
      <c r="C209" s="295"/>
      <c r="D209" s="295"/>
      <c r="E209" s="295"/>
      <c r="F209" s="295"/>
      <c r="G209" s="295"/>
      <c r="H209" s="295"/>
      <c r="I209" s="295"/>
      <c r="J209" s="296"/>
      <c r="K209" s="286" t="s">
        <v>188</v>
      </c>
      <c r="L209" s="286"/>
      <c r="M209" s="286"/>
      <c r="N209" s="286"/>
      <c r="O209" s="286"/>
      <c r="P209" s="286"/>
      <c r="Q209" s="286"/>
      <c r="R209" s="286"/>
      <c r="S209" s="286"/>
      <c r="T209" s="286"/>
      <c r="U209" s="286"/>
      <c r="V209" s="286"/>
      <c r="W209" s="286"/>
      <c r="X209" s="286"/>
      <c r="Y209" s="286"/>
      <c r="Z209" s="286"/>
      <c r="AA209" s="286"/>
      <c r="AB209" s="286"/>
      <c r="AC209" s="286"/>
      <c r="AD209" s="286"/>
      <c r="AE209" s="287" t="s">
        <v>233</v>
      </c>
      <c r="AF209" s="287"/>
      <c r="AG209" s="287"/>
      <c r="AH209" s="287"/>
      <c r="AI209" s="287"/>
      <c r="AJ209" s="5"/>
      <c r="AK209" s="5"/>
    </row>
    <row r="210" spans="1:37" ht="15" customHeight="1">
      <c r="A210" s="5"/>
      <c r="B210" s="288" t="s">
        <v>189</v>
      </c>
      <c r="C210" s="289"/>
      <c r="D210" s="289"/>
      <c r="E210" s="289"/>
      <c r="F210" s="289"/>
      <c r="G210" s="289"/>
      <c r="H210" s="289"/>
      <c r="I210" s="289"/>
      <c r="J210" s="290"/>
      <c r="K210" s="286" t="s">
        <v>190</v>
      </c>
      <c r="L210" s="286"/>
      <c r="M210" s="286"/>
      <c r="N210" s="286"/>
      <c r="O210" s="286"/>
      <c r="P210" s="286"/>
      <c r="Q210" s="286"/>
      <c r="R210" s="286"/>
      <c r="S210" s="286"/>
      <c r="T210" s="286"/>
      <c r="U210" s="286"/>
      <c r="V210" s="286"/>
      <c r="W210" s="286"/>
      <c r="X210" s="286"/>
      <c r="Y210" s="286"/>
      <c r="Z210" s="286"/>
      <c r="AA210" s="286"/>
      <c r="AB210" s="286"/>
      <c r="AC210" s="286"/>
      <c r="AD210" s="286"/>
      <c r="AE210" s="287" t="s">
        <v>234</v>
      </c>
      <c r="AF210" s="287"/>
      <c r="AG210" s="287"/>
      <c r="AH210" s="287"/>
      <c r="AI210" s="287"/>
      <c r="AJ210" s="5"/>
      <c r="AK210" s="5"/>
    </row>
    <row r="211" spans="1:37" ht="15" customHeight="1">
      <c r="A211" s="5"/>
      <c r="B211" s="294"/>
      <c r="C211" s="295"/>
      <c r="D211" s="295"/>
      <c r="E211" s="295"/>
      <c r="F211" s="295"/>
      <c r="G211" s="295"/>
      <c r="H211" s="295"/>
      <c r="I211" s="295"/>
      <c r="J211" s="296"/>
      <c r="K211" s="286" t="s">
        <v>191</v>
      </c>
      <c r="L211" s="286"/>
      <c r="M211" s="286"/>
      <c r="N211" s="286"/>
      <c r="O211" s="286"/>
      <c r="P211" s="286"/>
      <c r="Q211" s="286"/>
      <c r="R211" s="286"/>
      <c r="S211" s="286"/>
      <c r="T211" s="286"/>
      <c r="U211" s="286"/>
      <c r="V211" s="286"/>
      <c r="W211" s="286"/>
      <c r="X211" s="286"/>
      <c r="Y211" s="286"/>
      <c r="Z211" s="286"/>
      <c r="AA211" s="286"/>
      <c r="AB211" s="286"/>
      <c r="AC211" s="286"/>
      <c r="AD211" s="286"/>
      <c r="AE211" s="287" t="s">
        <v>235</v>
      </c>
      <c r="AF211" s="287"/>
      <c r="AG211" s="287"/>
      <c r="AH211" s="287"/>
      <c r="AI211" s="287"/>
      <c r="AJ211" s="5"/>
      <c r="AK211" s="5"/>
    </row>
    <row r="212" spans="1:37" ht="15" customHeight="1">
      <c r="A212" s="5"/>
      <c r="B212" s="288" t="s">
        <v>196</v>
      </c>
      <c r="C212" s="289"/>
      <c r="D212" s="289"/>
      <c r="E212" s="289"/>
      <c r="F212" s="289"/>
      <c r="G212" s="289"/>
      <c r="H212" s="289"/>
      <c r="I212" s="289"/>
      <c r="J212" s="290"/>
      <c r="K212" s="286" t="s">
        <v>198</v>
      </c>
      <c r="L212" s="286"/>
      <c r="M212" s="286"/>
      <c r="N212" s="286"/>
      <c r="O212" s="286"/>
      <c r="P212" s="286"/>
      <c r="Q212" s="286"/>
      <c r="R212" s="286"/>
      <c r="S212" s="286"/>
      <c r="T212" s="286"/>
      <c r="U212" s="286"/>
      <c r="V212" s="286"/>
      <c r="W212" s="286"/>
      <c r="X212" s="286"/>
      <c r="Y212" s="286"/>
      <c r="Z212" s="286"/>
      <c r="AA212" s="286"/>
      <c r="AB212" s="286"/>
      <c r="AC212" s="286"/>
      <c r="AD212" s="286"/>
      <c r="AE212" s="287" t="s">
        <v>236</v>
      </c>
      <c r="AF212" s="287"/>
      <c r="AG212" s="287"/>
      <c r="AH212" s="287"/>
      <c r="AI212" s="287"/>
      <c r="AJ212" s="5"/>
      <c r="AK212" s="5"/>
    </row>
    <row r="213" spans="1:37" ht="15" customHeight="1">
      <c r="A213" s="5"/>
      <c r="B213" s="291"/>
      <c r="C213" s="292"/>
      <c r="D213" s="292"/>
      <c r="E213" s="292"/>
      <c r="F213" s="292"/>
      <c r="G213" s="292"/>
      <c r="H213" s="292"/>
      <c r="I213" s="292"/>
      <c r="J213" s="293"/>
      <c r="K213" s="286" t="s">
        <v>197</v>
      </c>
      <c r="L213" s="286"/>
      <c r="M213" s="286"/>
      <c r="N213" s="286"/>
      <c r="O213" s="286"/>
      <c r="P213" s="286"/>
      <c r="Q213" s="286"/>
      <c r="R213" s="286"/>
      <c r="S213" s="286"/>
      <c r="T213" s="286"/>
      <c r="U213" s="286"/>
      <c r="V213" s="286"/>
      <c r="W213" s="286"/>
      <c r="X213" s="286"/>
      <c r="Y213" s="286"/>
      <c r="Z213" s="286"/>
      <c r="AA213" s="286"/>
      <c r="AB213" s="286"/>
      <c r="AC213" s="286"/>
      <c r="AD213" s="286"/>
      <c r="AE213" s="287" t="s">
        <v>237</v>
      </c>
      <c r="AF213" s="287"/>
      <c r="AG213" s="287"/>
      <c r="AH213" s="287"/>
      <c r="AI213" s="287"/>
      <c r="AJ213" s="5"/>
      <c r="AK213" s="5"/>
    </row>
    <row r="214" spans="1:37" ht="30" customHeight="1">
      <c r="A214" s="5"/>
      <c r="B214" s="291"/>
      <c r="C214" s="292"/>
      <c r="D214" s="292"/>
      <c r="E214" s="292"/>
      <c r="F214" s="292"/>
      <c r="G214" s="292"/>
      <c r="H214" s="292"/>
      <c r="I214" s="292"/>
      <c r="J214" s="293"/>
      <c r="K214" s="308" t="s">
        <v>199</v>
      </c>
      <c r="L214" s="308"/>
      <c r="M214" s="308"/>
      <c r="N214" s="308"/>
      <c r="O214" s="308"/>
      <c r="P214" s="308"/>
      <c r="Q214" s="308"/>
      <c r="R214" s="308"/>
      <c r="S214" s="308"/>
      <c r="T214" s="308"/>
      <c r="U214" s="308"/>
      <c r="V214" s="308"/>
      <c r="W214" s="308"/>
      <c r="X214" s="308"/>
      <c r="Y214" s="308"/>
      <c r="Z214" s="308"/>
      <c r="AA214" s="308"/>
      <c r="AB214" s="308"/>
      <c r="AC214" s="308"/>
      <c r="AD214" s="308"/>
      <c r="AE214" s="287" t="s">
        <v>238</v>
      </c>
      <c r="AF214" s="287"/>
      <c r="AG214" s="287"/>
      <c r="AH214" s="287"/>
      <c r="AI214" s="287"/>
      <c r="AJ214" s="5"/>
      <c r="AK214" s="5"/>
    </row>
    <row r="215" spans="1:37" ht="30" customHeight="1">
      <c r="A215" s="5"/>
      <c r="B215" s="294"/>
      <c r="C215" s="295"/>
      <c r="D215" s="295"/>
      <c r="E215" s="295"/>
      <c r="F215" s="295"/>
      <c r="G215" s="295"/>
      <c r="H215" s="295"/>
      <c r="I215" s="295"/>
      <c r="J215" s="296"/>
      <c r="K215" s="308" t="s">
        <v>200</v>
      </c>
      <c r="L215" s="308"/>
      <c r="M215" s="308"/>
      <c r="N215" s="308"/>
      <c r="O215" s="308"/>
      <c r="P215" s="308"/>
      <c r="Q215" s="308"/>
      <c r="R215" s="308"/>
      <c r="S215" s="308"/>
      <c r="T215" s="308"/>
      <c r="U215" s="308"/>
      <c r="V215" s="308"/>
      <c r="W215" s="308"/>
      <c r="X215" s="308"/>
      <c r="Y215" s="308"/>
      <c r="Z215" s="308"/>
      <c r="AA215" s="308"/>
      <c r="AB215" s="308"/>
      <c r="AC215" s="308"/>
      <c r="AD215" s="308"/>
      <c r="AE215" s="287" t="s">
        <v>239</v>
      </c>
      <c r="AF215" s="287"/>
      <c r="AG215" s="287"/>
      <c r="AH215" s="287"/>
      <c r="AI215" s="287"/>
      <c r="AJ215" s="5"/>
      <c r="AK215" s="5"/>
    </row>
    <row r="216" spans="1:37" ht="15" customHeight="1">
      <c r="A216" s="5"/>
      <c r="B216" s="288" t="s">
        <v>201</v>
      </c>
      <c r="C216" s="289"/>
      <c r="D216" s="289"/>
      <c r="E216" s="289"/>
      <c r="F216" s="289"/>
      <c r="G216" s="289"/>
      <c r="H216" s="289"/>
      <c r="I216" s="289"/>
      <c r="J216" s="290"/>
      <c r="K216" s="286" t="s">
        <v>202</v>
      </c>
      <c r="L216" s="286"/>
      <c r="M216" s="286"/>
      <c r="N216" s="286"/>
      <c r="O216" s="286"/>
      <c r="P216" s="286"/>
      <c r="Q216" s="286"/>
      <c r="R216" s="286"/>
      <c r="S216" s="286"/>
      <c r="T216" s="286"/>
      <c r="U216" s="286"/>
      <c r="V216" s="286"/>
      <c r="W216" s="286"/>
      <c r="X216" s="286"/>
      <c r="Y216" s="286"/>
      <c r="Z216" s="286"/>
      <c r="AA216" s="286"/>
      <c r="AB216" s="286"/>
      <c r="AC216" s="286"/>
      <c r="AD216" s="286"/>
      <c r="AE216" s="287" t="s">
        <v>240</v>
      </c>
      <c r="AF216" s="287"/>
      <c r="AG216" s="287"/>
      <c r="AH216" s="287"/>
      <c r="AI216" s="287"/>
      <c r="AJ216" s="5"/>
      <c r="AK216" s="5"/>
    </row>
    <row r="217" spans="1:37" ht="15" customHeight="1">
      <c r="A217" s="5"/>
      <c r="B217" s="294"/>
      <c r="C217" s="295"/>
      <c r="D217" s="295"/>
      <c r="E217" s="295"/>
      <c r="F217" s="295"/>
      <c r="G217" s="295"/>
      <c r="H217" s="295"/>
      <c r="I217" s="295"/>
      <c r="J217" s="296"/>
      <c r="K217" s="286" t="s">
        <v>203</v>
      </c>
      <c r="L217" s="286"/>
      <c r="M217" s="286"/>
      <c r="N217" s="286"/>
      <c r="O217" s="286"/>
      <c r="P217" s="286"/>
      <c r="Q217" s="286"/>
      <c r="R217" s="286"/>
      <c r="S217" s="286"/>
      <c r="T217" s="286"/>
      <c r="U217" s="286"/>
      <c r="V217" s="286"/>
      <c r="W217" s="286"/>
      <c r="X217" s="286"/>
      <c r="Y217" s="286"/>
      <c r="Z217" s="286"/>
      <c r="AA217" s="286"/>
      <c r="AB217" s="286"/>
      <c r="AC217" s="286"/>
      <c r="AD217" s="286"/>
      <c r="AE217" s="287" t="s">
        <v>241</v>
      </c>
      <c r="AF217" s="287"/>
      <c r="AG217" s="287"/>
      <c r="AH217" s="287"/>
      <c r="AI217" s="287"/>
      <c r="AJ217" s="5"/>
      <c r="AK217" s="5"/>
    </row>
    <row r="218" spans="1:37" ht="15" customHeight="1">
      <c r="A218" s="5"/>
      <c r="B218" s="288" t="s">
        <v>204</v>
      </c>
      <c r="C218" s="289"/>
      <c r="D218" s="289"/>
      <c r="E218" s="289"/>
      <c r="F218" s="289"/>
      <c r="G218" s="289"/>
      <c r="H218" s="289"/>
      <c r="I218" s="289"/>
      <c r="J218" s="290"/>
      <c r="K218" s="286" t="s">
        <v>205</v>
      </c>
      <c r="L218" s="286"/>
      <c r="M218" s="286"/>
      <c r="N218" s="286"/>
      <c r="O218" s="286"/>
      <c r="P218" s="286"/>
      <c r="Q218" s="286"/>
      <c r="R218" s="286"/>
      <c r="S218" s="286"/>
      <c r="T218" s="286"/>
      <c r="U218" s="286"/>
      <c r="V218" s="286"/>
      <c r="W218" s="286"/>
      <c r="X218" s="286"/>
      <c r="Y218" s="286"/>
      <c r="Z218" s="286"/>
      <c r="AA218" s="286"/>
      <c r="AB218" s="286"/>
      <c r="AC218" s="286"/>
      <c r="AD218" s="286"/>
      <c r="AE218" s="287" t="s">
        <v>242</v>
      </c>
      <c r="AF218" s="287"/>
      <c r="AG218" s="287"/>
      <c r="AH218" s="287"/>
      <c r="AI218" s="287"/>
      <c r="AJ218" s="5"/>
      <c r="AK218" s="5"/>
    </row>
    <row r="219" spans="1:37" ht="15" customHeight="1">
      <c r="A219" s="5"/>
      <c r="B219" s="291"/>
      <c r="C219" s="292"/>
      <c r="D219" s="292"/>
      <c r="E219" s="292"/>
      <c r="F219" s="292"/>
      <c r="G219" s="292"/>
      <c r="H219" s="292"/>
      <c r="I219" s="292"/>
      <c r="J219" s="293"/>
      <c r="K219" s="286" t="s">
        <v>206</v>
      </c>
      <c r="L219" s="286"/>
      <c r="M219" s="286"/>
      <c r="N219" s="286"/>
      <c r="O219" s="286"/>
      <c r="P219" s="286"/>
      <c r="Q219" s="286"/>
      <c r="R219" s="286"/>
      <c r="S219" s="286"/>
      <c r="T219" s="286"/>
      <c r="U219" s="286"/>
      <c r="V219" s="286"/>
      <c r="W219" s="286"/>
      <c r="X219" s="286"/>
      <c r="Y219" s="286"/>
      <c r="Z219" s="286"/>
      <c r="AA219" s="286"/>
      <c r="AB219" s="286"/>
      <c r="AC219" s="286"/>
      <c r="AD219" s="286"/>
      <c r="AE219" s="287" t="s">
        <v>243</v>
      </c>
      <c r="AF219" s="287"/>
      <c r="AG219" s="287"/>
      <c r="AH219" s="287"/>
      <c r="AI219" s="287"/>
      <c r="AJ219" s="5"/>
      <c r="AK219" s="5"/>
    </row>
    <row r="220" spans="1:37" ht="15" customHeight="1">
      <c r="A220" s="5"/>
      <c r="B220" s="291"/>
      <c r="C220" s="292"/>
      <c r="D220" s="292"/>
      <c r="E220" s="292"/>
      <c r="F220" s="292"/>
      <c r="G220" s="292"/>
      <c r="H220" s="292"/>
      <c r="I220" s="292"/>
      <c r="J220" s="293"/>
      <c r="K220" s="286" t="s">
        <v>207</v>
      </c>
      <c r="L220" s="286"/>
      <c r="M220" s="286"/>
      <c r="N220" s="286"/>
      <c r="O220" s="286"/>
      <c r="P220" s="286"/>
      <c r="Q220" s="286"/>
      <c r="R220" s="286"/>
      <c r="S220" s="286"/>
      <c r="T220" s="286"/>
      <c r="U220" s="286"/>
      <c r="V220" s="286"/>
      <c r="W220" s="286"/>
      <c r="X220" s="286"/>
      <c r="Y220" s="286"/>
      <c r="Z220" s="286"/>
      <c r="AA220" s="286"/>
      <c r="AB220" s="286"/>
      <c r="AC220" s="286"/>
      <c r="AD220" s="286"/>
      <c r="AE220" s="287" t="s">
        <v>244</v>
      </c>
      <c r="AF220" s="287"/>
      <c r="AG220" s="287"/>
      <c r="AH220" s="287"/>
      <c r="AI220" s="287"/>
      <c r="AJ220" s="5"/>
      <c r="AK220" s="5"/>
    </row>
    <row r="221" spans="1:37" ht="15" customHeight="1">
      <c r="A221" s="5"/>
      <c r="B221" s="291"/>
      <c r="C221" s="292"/>
      <c r="D221" s="292"/>
      <c r="E221" s="292"/>
      <c r="F221" s="292"/>
      <c r="G221" s="292"/>
      <c r="H221" s="292"/>
      <c r="I221" s="292"/>
      <c r="J221" s="293"/>
      <c r="K221" s="286" t="s">
        <v>208</v>
      </c>
      <c r="L221" s="286"/>
      <c r="M221" s="286"/>
      <c r="N221" s="286"/>
      <c r="O221" s="286"/>
      <c r="P221" s="286"/>
      <c r="Q221" s="286"/>
      <c r="R221" s="286"/>
      <c r="S221" s="286"/>
      <c r="T221" s="286"/>
      <c r="U221" s="286"/>
      <c r="V221" s="286"/>
      <c r="W221" s="286"/>
      <c r="X221" s="286"/>
      <c r="Y221" s="286"/>
      <c r="Z221" s="286"/>
      <c r="AA221" s="286"/>
      <c r="AB221" s="286"/>
      <c r="AC221" s="286"/>
      <c r="AD221" s="286"/>
      <c r="AE221" s="287" t="s">
        <v>245</v>
      </c>
      <c r="AF221" s="287"/>
      <c r="AG221" s="287"/>
      <c r="AH221" s="287"/>
      <c r="AI221" s="287"/>
      <c r="AJ221" s="5"/>
      <c r="AK221" s="5"/>
    </row>
    <row r="222" spans="1:37" ht="15" customHeight="1">
      <c r="A222" s="5"/>
      <c r="B222" s="291"/>
      <c r="C222" s="292"/>
      <c r="D222" s="292"/>
      <c r="E222" s="292"/>
      <c r="F222" s="292"/>
      <c r="G222" s="292"/>
      <c r="H222" s="292"/>
      <c r="I222" s="292"/>
      <c r="J222" s="293"/>
      <c r="K222" s="286" t="s">
        <v>209</v>
      </c>
      <c r="L222" s="286"/>
      <c r="M222" s="286"/>
      <c r="N222" s="286"/>
      <c r="O222" s="286"/>
      <c r="P222" s="286"/>
      <c r="Q222" s="286"/>
      <c r="R222" s="286"/>
      <c r="S222" s="286"/>
      <c r="T222" s="286"/>
      <c r="U222" s="286"/>
      <c r="V222" s="286"/>
      <c r="W222" s="286"/>
      <c r="X222" s="286"/>
      <c r="Y222" s="286"/>
      <c r="Z222" s="286"/>
      <c r="AA222" s="286"/>
      <c r="AB222" s="286"/>
      <c r="AC222" s="286"/>
      <c r="AD222" s="286"/>
      <c r="AE222" s="287" t="s">
        <v>246</v>
      </c>
      <c r="AF222" s="287"/>
      <c r="AG222" s="287"/>
      <c r="AH222" s="287"/>
      <c r="AI222" s="287"/>
      <c r="AJ222" s="5"/>
      <c r="AK222" s="5"/>
    </row>
    <row r="223" spans="1:37" ht="68.25" customHeight="1">
      <c r="A223" s="5"/>
      <c r="B223" s="294"/>
      <c r="C223" s="295"/>
      <c r="D223" s="295"/>
      <c r="E223" s="295"/>
      <c r="F223" s="295"/>
      <c r="G223" s="295"/>
      <c r="H223" s="295"/>
      <c r="I223" s="295"/>
      <c r="J223" s="296"/>
      <c r="K223" s="297" t="s">
        <v>210</v>
      </c>
      <c r="L223" s="297"/>
      <c r="M223" s="297"/>
      <c r="N223" s="297"/>
      <c r="O223" s="297"/>
      <c r="P223" s="297"/>
      <c r="Q223" s="297"/>
      <c r="R223" s="297"/>
      <c r="S223" s="297"/>
      <c r="T223" s="297"/>
      <c r="U223" s="297"/>
      <c r="V223" s="297"/>
      <c r="W223" s="297"/>
      <c r="X223" s="297"/>
      <c r="Y223" s="297"/>
      <c r="Z223" s="297"/>
      <c r="AA223" s="297"/>
      <c r="AB223" s="297"/>
      <c r="AC223" s="297"/>
      <c r="AD223" s="297"/>
      <c r="AE223" s="287" t="s">
        <v>247</v>
      </c>
      <c r="AF223" s="287"/>
      <c r="AG223" s="287"/>
      <c r="AH223" s="287"/>
      <c r="AI223" s="287"/>
      <c r="AJ223" s="5"/>
      <c r="AK223" s="5"/>
    </row>
    <row r="224" spans="1:37" ht="15" customHeight="1">
      <c r="A224" s="5"/>
      <c r="B224" s="286" t="s">
        <v>211</v>
      </c>
      <c r="C224" s="286"/>
      <c r="D224" s="286"/>
      <c r="E224" s="286"/>
      <c r="F224" s="286"/>
      <c r="G224" s="286"/>
      <c r="H224" s="286"/>
      <c r="I224" s="286"/>
      <c r="J224" s="286"/>
      <c r="K224" s="286" t="s">
        <v>211</v>
      </c>
      <c r="L224" s="286"/>
      <c r="M224" s="286"/>
      <c r="N224" s="286"/>
      <c r="O224" s="286"/>
      <c r="P224" s="286"/>
      <c r="Q224" s="286"/>
      <c r="R224" s="286"/>
      <c r="S224" s="286"/>
      <c r="T224" s="286"/>
      <c r="U224" s="286"/>
      <c r="V224" s="286"/>
      <c r="W224" s="286"/>
      <c r="X224" s="286"/>
      <c r="Y224" s="286"/>
      <c r="Z224" s="286"/>
      <c r="AA224" s="286"/>
      <c r="AB224" s="286"/>
      <c r="AC224" s="286"/>
      <c r="AD224" s="286"/>
      <c r="AE224" s="287" t="s">
        <v>248</v>
      </c>
      <c r="AF224" s="287"/>
      <c r="AG224" s="287"/>
      <c r="AH224" s="287"/>
      <c r="AI224" s="287"/>
      <c r="AJ224" s="5"/>
      <c r="AK224" s="5"/>
    </row>
    <row r="225" spans="1:37" ht="15" customHeight="1">
      <c r="A225" s="5"/>
      <c r="B225" s="286" t="s">
        <v>212</v>
      </c>
      <c r="C225" s="286"/>
      <c r="D225" s="286"/>
      <c r="E225" s="286"/>
      <c r="F225" s="286"/>
      <c r="G225" s="286"/>
      <c r="H225" s="286"/>
      <c r="I225" s="286"/>
      <c r="J225" s="286"/>
      <c r="K225" s="286" t="s">
        <v>212</v>
      </c>
      <c r="L225" s="286"/>
      <c r="M225" s="286"/>
      <c r="N225" s="286"/>
      <c r="O225" s="286"/>
      <c r="P225" s="286"/>
      <c r="Q225" s="286"/>
      <c r="R225" s="286"/>
      <c r="S225" s="286"/>
      <c r="T225" s="286"/>
      <c r="U225" s="286"/>
      <c r="V225" s="286"/>
      <c r="W225" s="286"/>
      <c r="X225" s="286"/>
      <c r="Y225" s="286"/>
      <c r="Z225" s="286"/>
      <c r="AA225" s="286"/>
      <c r="AB225" s="286"/>
      <c r="AC225" s="286"/>
      <c r="AD225" s="286"/>
      <c r="AE225" s="287" t="s">
        <v>249</v>
      </c>
      <c r="AF225" s="287"/>
      <c r="AG225" s="287"/>
      <c r="AH225" s="287"/>
      <c r="AI225" s="287"/>
      <c r="AJ225" s="5"/>
      <c r="AK225" s="5"/>
    </row>
    <row r="226" spans="1:37" ht="4.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ht="15" customHeight="1">
      <c r="A227" s="285" t="s">
        <v>255</v>
      </c>
      <c r="B227" s="285"/>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c r="AA227" s="285"/>
      <c r="AB227" s="285"/>
      <c r="AC227" s="285"/>
      <c r="AD227" s="285"/>
      <c r="AE227" s="285"/>
      <c r="AF227" s="285"/>
      <c r="AG227" s="285"/>
      <c r="AH227" s="285"/>
      <c r="AI227" s="285"/>
      <c r="AJ227" s="285"/>
      <c r="AK227" s="14"/>
    </row>
    <row r="228" spans="1:37" ht="15" customHeight="1">
      <c r="A228" s="285"/>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14"/>
    </row>
    <row r="229" spans="1:37" ht="15" customHeight="1">
      <c r="A229" s="285"/>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14"/>
    </row>
    <row r="230" spans="1:37" ht="15" customHeight="1">
      <c r="A230" s="285"/>
      <c r="B230" s="285"/>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85"/>
      <c r="AH230" s="285"/>
      <c r="AI230" s="285"/>
      <c r="AJ230" s="285"/>
      <c r="AK230" s="14"/>
    </row>
    <row r="231" spans="1:37" ht="15" customHeight="1">
      <c r="A231" s="285"/>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14"/>
    </row>
    <row r="232" spans="1:37" ht="15" customHeight="1">
      <c r="A232" s="285"/>
      <c r="B232" s="285"/>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c r="AA232" s="285"/>
      <c r="AB232" s="285"/>
      <c r="AC232" s="285"/>
      <c r="AD232" s="285"/>
      <c r="AE232" s="285"/>
      <c r="AF232" s="285"/>
      <c r="AG232" s="285"/>
      <c r="AH232" s="285"/>
      <c r="AI232" s="285"/>
      <c r="AJ232" s="285"/>
      <c r="AK232" s="14"/>
    </row>
    <row r="233" spans="1:37" ht="15" customHeight="1">
      <c r="A233" s="285"/>
      <c r="B233" s="285"/>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c r="AA233" s="285"/>
      <c r="AB233" s="285"/>
      <c r="AC233" s="285"/>
      <c r="AD233" s="285"/>
      <c r="AE233" s="285"/>
      <c r="AF233" s="285"/>
      <c r="AG233" s="285"/>
      <c r="AH233" s="285"/>
      <c r="AI233" s="285"/>
      <c r="AJ233" s="285"/>
      <c r="AK233" s="14"/>
    </row>
    <row r="234" spans="1:37" ht="15" customHeight="1">
      <c r="A234" s="285"/>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14"/>
    </row>
    <row r="235" spans="1:37" ht="15" customHeight="1">
      <c r="A235" s="285"/>
      <c r="B235" s="285"/>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285"/>
      <c r="AB235" s="285"/>
      <c r="AC235" s="285"/>
      <c r="AD235" s="285"/>
      <c r="AE235" s="285"/>
      <c r="AF235" s="285"/>
      <c r="AG235" s="285"/>
      <c r="AH235" s="285"/>
      <c r="AI235" s="285"/>
      <c r="AJ235" s="285"/>
      <c r="AK235" s="14"/>
    </row>
    <row r="236" spans="1:37" ht="15" customHeight="1">
      <c r="A236" s="285"/>
      <c r="B236" s="285"/>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c r="AA236" s="285"/>
      <c r="AB236" s="285"/>
      <c r="AC236" s="285"/>
      <c r="AD236" s="285"/>
      <c r="AE236" s="285"/>
      <c r="AF236" s="285"/>
      <c r="AG236" s="285"/>
      <c r="AH236" s="285"/>
      <c r="AI236" s="285"/>
      <c r="AJ236" s="285"/>
      <c r="AK236" s="14"/>
    </row>
    <row r="237" spans="1:37" ht="15" customHeight="1">
      <c r="A237" s="285"/>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14"/>
    </row>
    <row r="238" spans="1:37" ht="15" customHeight="1">
      <c r="A238" s="285"/>
      <c r="B238" s="285"/>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c r="AA238" s="285"/>
      <c r="AB238" s="285"/>
      <c r="AC238" s="285"/>
      <c r="AD238" s="285"/>
      <c r="AE238" s="285"/>
      <c r="AF238" s="285"/>
      <c r="AG238" s="285"/>
      <c r="AH238" s="285"/>
      <c r="AI238" s="285"/>
      <c r="AJ238" s="285"/>
      <c r="AK238" s="14"/>
    </row>
    <row r="239" spans="1:37" ht="15" customHeight="1">
      <c r="A239" s="285"/>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14"/>
    </row>
    <row r="240" spans="1:37" ht="15" customHeight="1">
      <c r="A240" s="285"/>
      <c r="B240" s="285"/>
      <c r="C240" s="285"/>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85"/>
      <c r="AH240" s="285"/>
      <c r="AI240" s="285"/>
      <c r="AJ240" s="285"/>
      <c r="AK240" s="14"/>
    </row>
    <row r="241" spans="1:37" ht="15" customHeight="1">
      <c r="A241" s="285"/>
      <c r="B241" s="285"/>
      <c r="C241" s="285"/>
      <c r="D241" s="285"/>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5"/>
      <c r="AA241" s="285"/>
      <c r="AB241" s="285"/>
      <c r="AC241" s="285"/>
      <c r="AD241" s="285"/>
      <c r="AE241" s="285"/>
      <c r="AF241" s="285"/>
      <c r="AG241" s="285"/>
      <c r="AH241" s="285"/>
      <c r="AI241" s="285"/>
      <c r="AJ241" s="285"/>
      <c r="AK241" s="14"/>
    </row>
    <row r="242" spans="1:37" ht="12.75" customHeight="1">
      <c r="A242" s="285"/>
      <c r="B242" s="285"/>
      <c r="C242" s="285"/>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14"/>
    </row>
    <row r="243" spans="1:37" ht="4.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row>
    <row r="244" spans="1:37" ht="15" customHeight="1">
      <c r="A244" s="285" t="s">
        <v>256</v>
      </c>
      <c r="B244" s="285"/>
      <c r="C244" s="285"/>
      <c r="D244" s="285"/>
      <c r="E244" s="285"/>
      <c r="F244" s="285"/>
      <c r="G244" s="285"/>
      <c r="H244" s="285"/>
      <c r="I244" s="285"/>
      <c r="J244" s="285"/>
      <c r="K244" s="285"/>
      <c r="L244" s="285"/>
      <c r="M244" s="285"/>
      <c r="N244" s="285"/>
      <c r="O244" s="285"/>
      <c r="P244" s="285"/>
      <c r="Q244" s="285"/>
      <c r="R244" s="285"/>
      <c r="S244" s="285"/>
      <c r="T244" s="285"/>
      <c r="U244" s="285"/>
      <c r="V244" s="285"/>
      <c r="W244" s="285"/>
      <c r="X244" s="285"/>
      <c r="Y244" s="285"/>
      <c r="Z244" s="285"/>
      <c r="AA244" s="285"/>
      <c r="AB244" s="285"/>
      <c r="AC244" s="285"/>
      <c r="AD244" s="285"/>
      <c r="AE244" s="285"/>
      <c r="AF244" s="285"/>
      <c r="AG244" s="285"/>
      <c r="AH244" s="285"/>
      <c r="AI244" s="285"/>
      <c r="AJ244" s="285"/>
      <c r="AK244" s="14"/>
    </row>
    <row r="245" spans="1:37" ht="15" customHeight="1">
      <c r="A245" s="285"/>
      <c r="B245" s="285"/>
      <c r="C245" s="285"/>
      <c r="D245" s="285"/>
      <c r="E245" s="285"/>
      <c r="F245" s="285"/>
      <c r="G245" s="285"/>
      <c r="H245" s="285"/>
      <c r="I245" s="285"/>
      <c r="J245" s="285"/>
      <c r="K245" s="285"/>
      <c r="L245" s="285"/>
      <c r="M245" s="285"/>
      <c r="N245" s="285"/>
      <c r="O245" s="285"/>
      <c r="P245" s="285"/>
      <c r="Q245" s="285"/>
      <c r="R245" s="285"/>
      <c r="S245" s="285"/>
      <c r="T245" s="285"/>
      <c r="U245" s="285"/>
      <c r="V245" s="285"/>
      <c r="W245" s="285"/>
      <c r="X245" s="285"/>
      <c r="Y245" s="285"/>
      <c r="Z245" s="285"/>
      <c r="AA245" s="285"/>
      <c r="AB245" s="285"/>
      <c r="AC245" s="285"/>
      <c r="AD245" s="285"/>
      <c r="AE245" s="285"/>
      <c r="AF245" s="285"/>
      <c r="AG245" s="285"/>
      <c r="AH245" s="285"/>
      <c r="AI245" s="285"/>
      <c r="AJ245" s="285"/>
      <c r="AK245" s="14"/>
    </row>
    <row r="246" spans="1:37" ht="15" customHeight="1">
      <c r="A246" s="285"/>
      <c r="B246" s="285"/>
      <c r="C246" s="285"/>
      <c r="D246" s="285"/>
      <c r="E246" s="285"/>
      <c r="F246" s="285"/>
      <c r="G246" s="285"/>
      <c r="H246" s="285"/>
      <c r="I246" s="285"/>
      <c r="J246" s="285"/>
      <c r="K246" s="285"/>
      <c r="L246" s="285"/>
      <c r="M246" s="285"/>
      <c r="N246" s="285"/>
      <c r="O246" s="285"/>
      <c r="P246" s="285"/>
      <c r="Q246" s="285"/>
      <c r="R246" s="285"/>
      <c r="S246" s="285"/>
      <c r="T246" s="285"/>
      <c r="U246" s="285"/>
      <c r="V246" s="285"/>
      <c r="W246" s="285"/>
      <c r="X246" s="285"/>
      <c r="Y246" s="285"/>
      <c r="Z246" s="285"/>
      <c r="AA246" s="285"/>
      <c r="AB246" s="285"/>
      <c r="AC246" s="285"/>
      <c r="AD246" s="285"/>
      <c r="AE246" s="285"/>
      <c r="AF246" s="285"/>
      <c r="AG246" s="285"/>
      <c r="AH246" s="285"/>
      <c r="AI246" s="285"/>
      <c r="AJ246" s="285"/>
      <c r="AK246" s="14"/>
    </row>
    <row r="247" spans="1:37" ht="15" customHeight="1">
      <c r="A247" s="285"/>
      <c r="B247" s="285"/>
      <c r="C247" s="285"/>
      <c r="D247" s="285"/>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5"/>
      <c r="AA247" s="285"/>
      <c r="AB247" s="285"/>
      <c r="AC247" s="285"/>
      <c r="AD247" s="285"/>
      <c r="AE247" s="285"/>
      <c r="AF247" s="285"/>
      <c r="AG247" s="285"/>
      <c r="AH247" s="285"/>
      <c r="AI247" s="285"/>
      <c r="AJ247" s="285"/>
      <c r="AK247" s="14"/>
    </row>
    <row r="248" spans="1:37" ht="15" customHeight="1">
      <c r="A248" s="285"/>
      <c r="B248" s="285"/>
      <c r="C248" s="285"/>
      <c r="D248" s="285"/>
      <c r="E248" s="285"/>
      <c r="F248" s="285"/>
      <c r="G248" s="285"/>
      <c r="H248" s="285"/>
      <c r="I248" s="285"/>
      <c r="J248" s="285"/>
      <c r="K248" s="285"/>
      <c r="L248" s="285"/>
      <c r="M248" s="285"/>
      <c r="N248" s="285"/>
      <c r="O248" s="285"/>
      <c r="P248" s="285"/>
      <c r="Q248" s="285"/>
      <c r="R248" s="285"/>
      <c r="S248" s="285"/>
      <c r="T248" s="285"/>
      <c r="U248" s="285"/>
      <c r="V248" s="285"/>
      <c r="W248" s="285"/>
      <c r="X248" s="285"/>
      <c r="Y248" s="285"/>
      <c r="Z248" s="285"/>
      <c r="AA248" s="285"/>
      <c r="AB248" s="285"/>
      <c r="AC248" s="285"/>
      <c r="AD248" s="285"/>
      <c r="AE248" s="285"/>
      <c r="AF248" s="285"/>
      <c r="AG248" s="285"/>
      <c r="AH248" s="285"/>
      <c r="AI248" s="285"/>
      <c r="AJ248" s="285"/>
      <c r="AK248" s="14"/>
    </row>
    <row r="249" spans="1:37" ht="15" customHeight="1">
      <c r="A249" s="285"/>
      <c r="B249" s="285"/>
      <c r="C249" s="285"/>
      <c r="D249" s="285"/>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5"/>
      <c r="AA249" s="285"/>
      <c r="AB249" s="285"/>
      <c r="AC249" s="285"/>
      <c r="AD249" s="285"/>
      <c r="AE249" s="285"/>
      <c r="AF249" s="285"/>
      <c r="AG249" s="285"/>
      <c r="AH249" s="285"/>
      <c r="AI249" s="285"/>
      <c r="AJ249" s="285"/>
      <c r="AK249" s="14"/>
    </row>
    <row r="250" spans="1:37" ht="15" customHeight="1">
      <c r="A250" s="285"/>
      <c r="B250" s="285"/>
      <c r="C250" s="285"/>
      <c r="D250" s="285"/>
      <c r="E250" s="285"/>
      <c r="F250" s="285"/>
      <c r="G250" s="285"/>
      <c r="H250" s="285"/>
      <c r="I250" s="285"/>
      <c r="J250" s="285"/>
      <c r="K250" s="285"/>
      <c r="L250" s="285"/>
      <c r="M250" s="285"/>
      <c r="N250" s="285"/>
      <c r="O250" s="285"/>
      <c r="P250" s="285"/>
      <c r="Q250" s="285"/>
      <c r="R250" s="285"/>
      <c r="S250" s="285"/>
      <c r="T250" s="285"/>
      <c r="U250" s="285"/>
      <c r="V250" s="285"/>
      <c r="W250" s="285"/>
      <c r="X250" s="285"/>
      <c r="Y250" s="285"/>
      <c r="Z250" s="285"/>
      <c r="AA250" s="285"/>
      <c r="AB250" s="285"/>
      <c r="AC250" s="285"/>
      <c r="AD250" s="285"/>
      <c r="AE250" s="285"/>
      <c r="AF250" s="285"/>
      <c r="AG250" s="285"/>
      <c r="AH250" s="285"/>
      <c r="AI250" s="285"/>
      <c r="AJ250" s="285"/>
      <c r="AK250" s="14"/>
    </row>
    <row r="251" spans="1:37" ht="15" customHeight="1">
      <c r="A251" s="285"/>
      <c r="B251" s="285"/>
      <c r="C251" s="285"/>
      <c r="D251" s="285"/>
      <c r="E251" s="285"/>
      <c r="F251" s="285"/>
      <c r="G251" s="285"/>
      <c r="H251" s="285"/>
      <c r="I251" s="285"/>
      <c r="J251" s="285"/>
      <c r="K251" s="285"/>
      <c r="L251" s="285"/>
      <c r="M251" s="285"/>
      <c r="N251" s="285"/>
      <c r="O251" s="285"/>
      <c r="P251" s="285"/>
      <c r="Q251" s="285"/>
      <c r="R251" s="285"/>
      <c r="S251" s="285"/>
      <c r="T251" s="285"/>
      <c r="U251" s="285"/>
      <c r="V251" s="285"/>
      <c r="W251" s="285"/>
      <c r="X251" s="285"/>
      <c r="Y251" s="285"/>
      <c r="Z251" s="285"/>
      <c r="AA251" s="285"/>
      <c r="AB251" s="285"/>
      <c r="AC251" s="285"/>
      <c r="AD251" s="285"/>
      <c r="AE251" s="285"/>
      <c r="AF251" s="285"/>
      <c r="AG251" s="285"/>
      <c r="AH251" s="285"/>
      <c r="AI251" s="285"/>
      <c r="AJ251" s="285"/>
      <c r="AK251" s="14"/>
    </row>
    <row r="252" spans="1:37" ht="15" customHeight="1">
      <c r="A252" s="285"/>
      <c r="B252" s="285"/>
      <c r="C252" s="285"/>
      <c r="D252" s="285"/>
      <c r="E252" s="285"/>
      <c r="F252" s="285"/>
      <c r="G252" s="285"/>
      <c r="H252" s="285"/>
      <c r="I252" s="285"/>
      <c r="J252" s="285"/>
      <c r="K252" s="285"/>
      <c r="L252" s="285"/>
      <c r="M252" s="285"/>
      <c r="N252" s="285"/>
      <c r="O252" s="285"/>
      <c r="P252" s="285"/>
      <c r="Q252" s="285"/>
      <c r="R252" s="285"/>
      <c r="S252" s="285"/>
      <c r="T252" s="285"/>
      <c r="U252" s="285"/>
      <c r="V252" s="285"/>
      <c r="W252" s="285"/>
      <c r="X252" s="285"/>
      <c r="Y252" s="285"/>
      <c r="Z252" s="285"/>
      <c r="AA252" s="285"/>
      <c r="AB252" s="285"/>
      <c r="AC252" s="285"/>
      <c r="AD252" s="285"/>
      <c r="AE252" s="285"/>
      <c r="AF252" s="285"/>
      <c r="AG252" s="285"/>
      <c r="AH252" s="285"/>
      <c r="AI252" s="285"/>
      <c r="AJ252" s="285"/>
      <c r="AK252" s="14"/>
    </row>
    <row r="253" spans="1:37" ht="15" customHeight="1">
      <c r="A253" s="285"/>
      <c r="B253" s="285"/>
      <c r="C253" s="285"/>
      <c r="D253" s="285"/>
      <c r="E253" s="285"/>
      <c r="F253" s="285"/>
      <c r="G253" s="285"/>
      <c r="H253" s="285"/>
      <c r="I253" s="285"/>
      <c r="J253" s="285"/>
      <c r="K253" s="285"/>
      <c r="L253" s="285"/>
      <c r="M253" s="285"/>
      <c r="N253" s="285"/>
      <c r="O253" s="285"/>
      <c r="P253" s="285"/>
      <c r="Q253" s="285"/>
      <c r="R253" s="285"/>
      <c r="S253" s="285"/>
      <c r="T253" s="285"/>
      <c r="U253" s="285"/>
      <c r="V253" s="285"/>
      <c r="W253" s="285"/>
      <c r="X253" s="285"/>
      <c r="Y253" s="285"/>
      <c r="Z253" s="285"/>
      <c r="AA253" s="285"/>
      <c r="AB253" s="285"/>
      <c r="AC253" s="285"/>
      <c r="AD253" s="285"/>
      <c r="AE253" s="285"/>
      <c r="AF253" s="285"/>
      <c r="AG253" s="285"/>
      <c r="AH253" s="285"/>
      <c r="AI253" s="285"/>
      <c r="AJ253" s="285"/>
      <c r="AK253" s="14"/>
    </row>
    <row r="254" spans="1:37" ht="3.75" customHeight="1">
      <c r="A254" s="285"/>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14"/>
    </row>
    <row r="255" spans="1:37" ht="15" customHeight="1">
      <c r="A255" s="285" t="s">
        <v>259</v>
      </c>
      <c r="B255" s="285"/>
      <c r="C255" s="285"/>
      <c r="D255" s="285"/>
      <c r="E255" s="285"/>
      <c r="F255" s="285"/>
      <c r="G255" s="285"/>
      <c r="H255" s="285"/>
      <c r="I255" s="285"/>
      <c r="J255" s="285"/>
      <c r="K255" s="285"/>
      <c r="L255" s="285"/>
      <c r="M255" s="285"/>
      <c r="N255" s="285"/>
      <c r="O255" s="285"/>
      <c r="P255" s="285"/>
      <c r="Q255" s="285"/>
      <c r="R255" s="285"/>
      <c r="S255" s="285"/>
      <c r="T255" s="285"/>
      <c r="U255" s="285"/>
      <c r="V255" s="285"/>
      <c r="W255" s="285"/>
      <c r="X255" s="285"/>
      <c r="Y255" s="285"/>
      <c r="Z255" s="285"/>
      <c r="AA255" s="285"/>
      <c r="AB255" s="285"/>
      <c r="AC255" s="285"/>
      <c r="AD255" s="285"/>
      <c r="AE255" s="285"/>
      <c r="AF255" s="285"/>
      <c r="AG255" s="285"/>
      <c r="AH255" s="285"/>
      <c r="AI255" s="285"/>
      <c r="AJ255" s="285"/>
      <c r="AK255" s="14"/>
    </row>
    <row r="256" spans="1:37" ht="15" customHeight="1">
      <c r="A256" s="285"/>
      <c r="B256" s="285"/>
      <c r="C256" s="285"/>
      <c r="D256" s="285"/>
      <c r="E256" s="285"/>
      <c r="F256" s="285"/>
      <c r="G256" s="285"/>
      <c r="H256" s="285"/>
      <c r="I256" s="285"/>
      <c r="J256" s="285"/>
      <c r="K256" s="285"/>
      <c r="L256" s="285"/>
      <c r="M256" s="285"/>
      <c r="N256" s="285"/>
      <c r="O256" s="285"/>
      <c r="P256" s="285"/>
      <c r="Q256" s="285"/>
      <c r="R256" s="285"/>
      <c r="S256" s="285"/>
      <c r="T256" s="285"/>
      <c r="U256" s="285"/>
      <c r="V256" s="285"/>
      <c r="W256" s="285"/>
      <c r="X256" s="285"/>
      <c r="Y256" s="285"/>
      <c r="Z256" s="285"/>
      <c r="AA256" s="285"/>
      <c r="AB256" s="285"/>
      <c r="AC256" s="285"/>
      <c r="AD256" s="285"/>
      <c r="AE256" s="285"/>
      <c r="AF256" s="285"/>
      <c r="AG256" s="285"/>
      <c r="AH256" s="285"/>
      <c r="AI256" s="285"/>
      <c r="AJ256" s="285"/>
      <c r="AK256" s="14"/>
    </row>
    <row r="257" spans="1:37" ht="15" customHeight="1">
      <c r="A257" s="285"/>
      <c r="B257" s="285"/>
      <c r="C257" s="285"/>
      <c r="D257" s="285"/>
      <c r="E257" s="285"/>
      <c r="F257" s="285"/>
      <c r="G257" s="285"/>
      <c r="H257" s="285"/>
      <c r="I257" s="285"/>
      <c r="J257" s="285"/>
      <c r="K257" s="285"/>
      <c r="L257" s="285"/>
      <c r="M257" s="285"/>
      <c r="N257" s="285"/>
      <c r="O257" s="285"/>
      <c r="P257" s="285"/>
      <c r="Q257" s="285"/>
      <c r="R257" s="285"/>
      <c r="S257" s="285"/>
      <c r="T257" s="285"/>
      <c r="U257" s="285"/>
      <c r="V257" s="285"/>
      <c r="W257" s="285"/>
      <c r="X257" s="285"/>
      <c r="Y257" s="285"/>
      <c r="Z257" s="285"/>
      <c r="AA257" s="285"/>
      <c r="AB257" s="285"/>
      <c r="AC257" s="285"/>
      <c r="AD257" s="285"/>
      <c r="AE257" s="285"/>
      <c r="AF257" s="285"/>
      <c r="AG257" s="285"/>
      <c r="AH257" s="285"/>
      <c r="AI257" s="285"/>
      <c r="AJ257" s="285"/>
      <c r="AK257" s="14"/>
    </row>
    <row r="258" spans="1:37" ht="15" customHeight="1">
      <c r="A258" s="285"/>
      <c r="B258" s="285"/>
      <c r="C258" s="285"/>
      <c r="D258" s="285"/>
      <c r="E258" s="285"/>
      <c r="F258" s="285"/>
      <c r="G258" s="285"/>
      <c r="H258" s="285"/>
      <c r="I258" s="285"/>
      <c r="J258" s="285"/>
      <c r="K258" s="285"/>
      <c r="L258" s="285"/>
      <c r="M258" s="285"/>
      <c r="N258" s="285"/>
      <c r="O258" s="285"/>
      <c r="P258" s="285"/>
      <c r="Q258" s="285"/>
      <c r="R258" s="285"/>
      <c r="S258" s="285"/>
      <c r="T258" s="285"/>
      <c r="U258" s="285"/>
      <c r="V258" s="285"/>
      <c r="W258" s="285"/>
      <c r="X258" s="285"/>
      <c r="Y258" s="285"/>
      <c r="Z258" s="285"/>
      <c r="AA258" s="285"/>
      <c r="AB258" s="285"/>
      <c r="AC258" s="285"/>
      <c r="AD258" s="285"/>
      <c r="AE258" s="285"/>
      <c r="AF258" s="285"/>
      <c r="AG258" s="285"/>
      <c r="AH258" s="285"/>
      <c r="AI258" s="285"/>
      <c r="AJ258" s="285"/>
      <c r="AK258" s="14"/>
    </row>
    <row r="259" spans="1:37" ht="15" customHeight="1">
      <c r="A259" s="285"/>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c r="AA259" s="285"/>
      <c r="AB259" s="285"/>
      <c r="AC259" s="285"/>
      <c r="AD259" s="285"/>
      <c r="AE259" s="285"/>
      <c r="AF259" s="285"/>
      <c r="AG259" s="285"/>
      <c r="AH259" s="285"/>
      <c r="AI259" s="285"/>
      <c r="AJ259" s="285"/>
      <c r="AK259" s="14"/>
    </row>
    <row r="260" spans="1:37" ht="15" customHeight="1">
      <c r="A260" s="285"/>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14"/>
    </row>
    <row r="261" spans="1:37" ht="15" customHeight="1">
      <c r="A261" s="285"/>
      <c r="B261" s="285"/>
      <c r="C261" s="285"/>
      <c r="D261" s="285"/>
      <c r="E261" s="285"/>
      <c r="F261" s="285"/>
      <c r="G261" s="285"/>
      <c r="H261" s="285"/>
      <c r="I261" s="285"/>
      <c r="J261" s="285"/>
      <c r="K261" s="285"/>
      <c r="L261" s="285"/>
      <c r="M261" s="285"/>
      <c r="N261" s="285"/>
      <c r="O261" s="285"/>
      <c r="P261" s="285"/>
      <c r="Q261" s="285"/>
      <c r="R261" s="285"/>
      <c r="S261" s="285"/>
      <c r="T261" s="285"/>
      <c r="U261" s="285"/>
      <c r="V261" s="285"/>
      <c r="W261" s="285"/>
      <c r="X261" s="285"/>
      <c r="Y261" s="285"/>
      <c r="Z261" s="285"/>
      <c r="AA261" s="285"/>
      <c r="AB261" s="285"/>
      <c r="AC261" s="285"/>
      <c r="AD261" s="285"/>
      <c r="AE261" s="285"/>
      <c r="AF261" s="285"/>
      <c r="AG261" s="285"/>
      <c r="AH261" s="285"/>
      <c r="AI261" s="285"/>
      <c r="AJ261" s="285"/>
      <c r="AK261" s="14"/>
    </row>
    <row r="262" spans="1:37" ht="15" customHeight="1">
      <c r="A262" s="285"/>
      <c r="B262" s="285"/>
      <c r="C262" s="285"/>
      <c r="D262" s="285"/>
      <c r="E262" s="285"/>
      <c r="F262" s="285"/>
      <c r="G262" s="285"/>
      <c r="H262" s="285"/>
      <c r="I262" s="285"/>
      <c r="J262" s="285"/>
      <c r="K262" s="285"/>
      <c r="L262" s="285"/>
      <c r="M262" s="285"/>
      <c r="N262" s="285"/>
      <c r="O262" s="285"/>
      <c r="P262" s="285"/>
      <c r="Q262" s="285"/>
      <c r="R262" s="285"/>
      <c r="S262" s="285"/>
      <c r="T262" s="285"/>
      <c r="U262" s="285"/>
      <c r="V262" s="285"/>
      <c r="W262" s="285"/>
      <c r="X262" s="285"/>
      <c r="Y262" s="285"/>
      <c r="Z262" s="285"/>
      <c r="AA262" s="285"/>
      <c r="AB262" s="285"/>
      <c r="AC262" s="285"/>
      <c r="AD262" s="285"/>
      <c r="AE262" s="285"/>
      <c r="AF262" s="285"/>
      <c r="AG262" s="285"/>
      <c r="AH262" s="285"/>
      <c r="AI262" s="285"/>
      <c r="AJ262" s="285"/>
      <c r="AK262" s="14"/>
    </row>
    <row r="263" spans="1:37" ht="15" customHeight="1">
      <c r="A263" s="285"/>
      <c r="B263" s="285"/>
      <c r="C263" s="285"/>
      <c r="D263" s="285"/>
      <c r="E263" s="285"/>
      <c r="F263" s="285"/>
      <c r="G263" s="285"/>
      <c r="H263" s="285"/>
      <c r="I263" s="285"/>
      <c r="J263" s="285"/>
      <c r="K263" s="285"/>
      <c r="L263" s="285"/>
      <c r="M263" s="285"/>
      <c r="N263" s="285"/>
      <c r="O263" s="285"/>
      <c r="P263" s="285"/>
      <c r="Q263" s="285"/>
      <c r="R263" s="285"/>
      <c r="S263" s="285"/>
      <c r="T263" s="285"/>
      <c r="U263" s="285"/>
      <c r="V263" s="285"/>
      <c r="W263" s="285"/>
      <c r="X263" s="285"/>
      <c r="Y263" s="285"/>
      <c r="Z263" s="285"/>
      <c r="AA263" s="285"/>
      <c r="AB263" s="285"/>
      <c r="AC263" s="285"/>
      <c r="AD263" s="285"/>
      <c r="AE263" s="285"/>
      <c r="AF263" s="285"/>
      <c r="AG263" s="285"/>
      <c r="AH263" s="285"/>
      <c r="AI263" s="285"/>
      <c r="AJ263" s="285"/>
      <c r="AK263" s="14"/>
    </row>
    <row r="264" spans="1:37" ht="15" customHeight="1">
      <c r="A264" s="285"/>
      <c r="B264" s="285"/>
      <c r="C264" s="285"/>
      <c r="D264" s="285"/>
      <c r="E264" s="285"/>
      <c r="F264" s="285"/>
      <c r="G264" s="285"/>
      <c r="H264" s="285"/>
      <c r="I264" s="285"/>
      <c r="J264" s="285"/>
      <c r="K264" s="285"/>
      <c r="L264" s="285"/>
      <c r="M264" s="285"/>
      <c r="N264" s="285"/>
      <c r="O264" s="285"/>
      <c r="P264" s="285"/>
      <c r="Q264" s="285"/>
      <c r="R264" s="285"/>
      <c r="S264" s="285"/>
      <c r="T264" s="285"/>
      <c r="U264" s="285"/>
      <c r="V264" s="285"/>
      <c r="W264" s="285"/>
      <c r="X264" s="285"/>
      <c r="Y264" s="285"/>
      <c r="Z264" s="285"/>
      <c r="AA264" s="285"/>
      <c r="AB264" s="285"/>
      <c r="AC264" s="285"/>
      <c r="AD264" s="285"/>
      <c r="AE264" s="285"/>
      <c r="AF264" s="285"/>
      <c r="AG264" s="285"/>
      <c r="AH264" s="285"/>
      <c r="AI264" s="285"/>
      <c r="AJ264" s="285"/>
      <c r="AK264" s="14"/>
    </row>
    <row r="265" spans="1:37" ht="15" customHeight="1">
      <c r="A265" s="285"/>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c r="AA265" s="285"/>
      <c r="AB265" s="285"/>
      <c r="AC265" s="285"/>
      <c r="AD265" s="285"/>
      <c r="AE265" s="285"/>
      <c r="AF265" s="285"/>
      <c r="AG265" s="285"/>
      <c r="AH265" s="285"/>
      <c r="AI265" s="285"/>
      <c r="AJ265" s="285"/>
      <c r="AK265" s="14"/>
    </row>
    <row r="266" spans="1:37" ht="15" customHeight="1">
      <c r="A266" s="285"/>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14"/>
    </row>
    <row r="267" spans="1:37" ht="15" customHeight="1">
      <c r="A267" s="285"/>
      <c r="B267" s="285"/>
      <c r="C267" s="285"/>
      <c r="D267" s="285"/>
      <c r="E267" s="285"/>
      <c r="F267" s="285"/>
      <c r="G267" s="285"/>
      <c r="H267" s="285"/>
      <c r="I267" s="285"/>
      <c r="J267" s="285"/>
      <c r="K267" s="285"/>
      <c r="L267" s="285"/>
      <c r="M267" s="285"/>
      <c r="N267" s="285"/>
      <c r="O267" s="285"/>
      <c r="P267" s="285"/>
      <c r="Q267" s="285"/>
      <c r="R267" s="285"/>
      <c r="S267" s="285"/>
      <c r="T267" s="285"/>
      <c r="U267" s="285"/>
      <c r="V267" s="285"/>
      <c r="W267" s="285"/>
      <c r="X267" s="285"/>
      <c r="Y267" s="285"/>
      <c r="Z267" s="285"/>
      <c r="AA267" s="285"/>
      <c r="AB267" s="285"/>
      <c r="AC267" s="285"/>
      <c r="AD267" s="285"/>
      <c r="AE267" s="285"/>
      <c r="AF267" s="285"/>
      <c r="AG267" s="285"/>
      <c r="AH267" s="285"/>
      <c r="AI267" s="285"/>
      <c r="AJ267" s="285"/>
      <c r="AK267" s="14"/>
    </row>
    <row r="268" spans="1:37" ht="15" customHeight="1">
      <c r="A268" s="285"/>
      <c r="B268" s="285"/>
      <c r="C268" s="285"/>
      <c r="D268" s="285"/>
      <c r="E268" s="285"/>
      <c r="F268" s="285"/>
      <c r="G268" s="285"/>
      <c r="H268" s="285"/>
      <c r="I268" s="285"/>
      <c r="J268" s="285"/>
      <c r="K268" s="285"/>
      <c r="L268" s="285"/>
      <c r="M268" s="285"/>
      <c r="N268" s="285"/>
      <c r="O268" s="285"/>
      <c r="P268" s="285"/>
      <c r="Q268" s="285"/>
      <c r="R268" s="285"/>
      <c r="S268" s="285"/>
      <c r="T268" s="285"/>
      <c r="U268" s="285"/>
      <c r="V268" s="285"/>
      <c r="W268" s="285"/>
      <c r="X268" s="285"/>
      <c r="Y268" s="285"/>
      <c r="Z268" s="285"/>
      <c r="AA268" s="285"/>
      <c r="AB268" s="285"/>
      <c r="AC268" s="285"/>
      <c r="AD268" s="285"/>
      <c r="AE268" s="285"/>
      <c r="AF268" s="285"/>
      <c r="AG268" s="285"/>
      <c r="AH268" s="285"/>
      <c r="AI268" s="285"/>
      <c r="AJ268" s="285"/>
      <c r="AK268" s="14"/>
    </row>
    <row r="269" spans="1:37" ht="15" customHeight="1">
      <c r="A269" s="285"/>
      <c r="B269" s="285"/>
      <c r="C269" s="285"/>
      <c r="D269" s="285"/>
      <c r="E269" s="285"/>
      <c r="F269" s="285"/>
      <c r="G269" s="285"/>
      <c r="H269" s="285"/>
      <c r="I269" s="285"/>
      <c r="J269" s="285"/>
      <c r="K269" s="285"/>
      <c r="L269" s="285"/>
      <c r="M269" s="285"/>
      <c r="N269" s="285"/>
      <c r="O269" s="285"/>
      <c r="P269" s="285"/>
      <c r="Q269" s="285"/>
      <c r="R269" s="285"/>
      <c r="S269" s="285"/>
      <c r="T269" s="285"/>
      <c r="U269" s="285"/>
      <c r="V269" s="285"/>
      <c r="W269" s="285"/>
      <c r="X269" s="285"/>
      <c r="Y269" s="285"/>
      <c r="Z269" s="285"/>
      <c r="AA269" s="285"/>
      <c r="AB269" s="285"/>
      <c r="AC269" s="285"/>
      <c r="AD269" s="285"/>
      <c r="AE269" s="285"/>
      <c r="AF269" s="285"/>
      <c r="AG269" s="285"/>
      <c r="AH269" s="285"/>
      <c r="AI269" s="285"/>
      <c r="AJ269" s="285"/>
      <c r="AK269" s="14"/>
    </row>
    <row r="270" spans="1:37" ht="15" customHeight="1">
      <c r="A270" s="285"/>
      <c r="B270" s="285"/>
      <c r="C270" s="285"/>
      <c r="D270" s="285"/>
      <c r="E270" s="285"/>
      <c r="F270" s="285"/>
      <c r="G270" s="285"/>
      <c r="H270" s="285"/>
      <c r="I270" s="285"/>
      <c r="J270" s="285"/>
      <c r="K270" s="285"/>
      <c r="L270" s="285"/>
      <c r="M270" s="285"/>
      <c r="N270" s="285"/>
      <c r="O270" s="285"/>
      <c r="P270" s="285"/>
      <c r="Q270" s="285"/>
      <c r="R270" s="285"/>
      <c r="S270" s="285"/>
      <c r="T270" s="285"/>
      <c r="U270" s="285"/>
      <c r="V270" s="285"/>
      <c r="W270" s="285"/>
      <c r="X270" s="285"/>
      <c r="Y270" s="285"/>
      <c r="Z270" s="285"/>
      <c r="AA270" s="285"/>
      <c r="AB270" s="285"/>
      <c r="AC270" s="285"/>
      <c r="AD270" s="285"/>
      <c r="AE270" s="285"/>
      <c r="AF270" s="285"/>
      <c r="AG270" s="285"/>
      <c r="AH270" s="285"/>
      <c r="AI270" s="285"/>
      <c r="AJ270" s="285"/>
      <c r="AK270" s="14"/>
    </row>
    <row r="271" spans="1:37" ht="15" customHeight="1">
      <c r="A271" s="285"/>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c r="AA271" s="285"/>
      <c r="AB271" s="285"/>
      <c r="AC271" s="285"/>
      <c r="AD271" s="285"/>
      <c r="AE271" s="285"/>
      <c r="AF271" s="285"/>
      <c r="AG271" s="285"/>
      <c r="AH271" s="285"/>
      <c r="AI271" s="285"/>
      <c r="AJ271" s="285"/>
      <c r="AK271" s="14"/>
    </row>
    <row r="272" spans="1:37" ht="15" customHeight="1">
      <c r="A272" s="285"/>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14"/>
    </row>
    <row r="273" spans="1:37" ht="15" customHeight="1">
      <c r="A273" s="285"/>
      <c r="B273" s="285"/>
      <c r="C273" s="285"/>
      <c r="D273" s="285"/>
      <c r="E273" s="285"/>
      <c r="F273" s="285"/>
      <c r="G273" s="285"/>
      <c r="H273" s="285"/>
      <c r="I273" s="285"/>
      <c r="J273" s="285"/>
      <c r="K273" s="285"/>
      <c r="L273" s="285"/>
      <c r="M273" s="285"/>
      <c r="N273" s="285"/>
      <c r="O273" s="285"/>
      <c r="P273" s="285"/>
      <c r="Q273" s="285"/>
      <c r="R273" s="285"/>
      <c r="S273" s="285"/>
      <c r="T273" s="285"/>
      <c r="U273" s="285"/>
      <c r="V273" s="285"/>
      <c r="W273" s="285"/>
      <c r="X273" s="285"/>
      <c r="Y273" s="285"/>
      <c r="Z273" s="285"/>
      <c r="AA273" s="285"/>
      <c r="AB273" s="285"/>
      <c r="AC273" s="285"/>
      <c r="AD273" s="285"/>
      <c r="AE273" s="285"/>
      <c r="AF273" s="285"/>
      <c r="AG273" s="285"/>
      <c r="AH273" s="285"/>
      <c r="AI273" s="285"/>
      <c r="AJ273" s="285"/>
      <c r="AK273" s="14"/>
    </row>
    <row r="274" spans="1:37" ht="15" customHeight="1">
      <c r="A274" s="285"/>
      <c r="B274" s="285"/>
      <c r="C274" s="285"/>
      <c r="D274" s="285"/>
      <c r="E274" s="285"/>
      <c r="F274" s="285"/>
      <c r="G274" s="285"/>
      <c r="H274" s="285"/>
      <c r="I274" s="285"/>
      <c r="J274" s="285"/>
      <c r="K274" s="285"/>
      <c r="L274" s="285"/>
      <c r="M274" s="285"/>
      <c r="N274" s="285"/>
      <c r="O274" s="285"/>
      <c r="P274" s="285"/>
      <c r="Q274" s="285"/>
      <c r="R274" s="285"/>
      <c r="S274" s="285"/>
      <c r="T274" s="285"/>
      <c r="U274" s="285"/>
      <c r="V274" s="285"/>
      <c r="W274" s="285"/>
      <c r="X274" s="285"/>
      <c r="Y274" s="285"/>
      <c r="Z274" s="285"/>
      <c r="AA274" s="285"/>
      <c r="AB274" s="285"/>
      <c r="AC274" s="285"/>
      <c r="AD274" s="285"/>
      <c r="AE274" s="285"/>
      <c r="AF274" s="285"/>
      <c r="AG274" s="285"/>
      <c r="AH274" s="285"/>
      <c r="AI274" s="285"/>
      <c r="AJ274" s="285"/>
      <c r="AK274" s="14"/>
    </row>
    <row r="275" spans="1:37" ht="2.25" customHeight="1">
      <c r="A275" s="285"/>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c r="AA275" s="285"/>
      <c r="AB275" s="285"/>
      <c r="AC275" s="285"/>
      <c r="AD275" s="285"/>
      <c r="AE275" s="285"/>
      <c r="AF275" s="285"/>
      <c r="AG275" s="285"/>
      <c r="AH275" s="285"/>
      <c r="AI275" s="285"/>
      <c r="AJ275" s="285"/>
      <c r="AK275" s="14"/>
    </row>
    <row r="276" spans="1:37" ht="15" customHeight="1">
      <c r="A276" s="285" t="s">
        <v>260</v>
      </c>
      <c r="B276" s="285"/>
      <c r="C276" s="285"/>
      <c r="D276" s="285"/>
      <c r="E276" s="285"/>
      <c r="F276" s="285"/>
      <c r="G276" s="285"/>
      <c r="H276" s="285"/>
      <c r="I276" s="285"/>
      <c r="J276" s="285"/>
      <c r="K276" s="285"/>
      <c r="L276" s="285"/>
      <c r="M276" s="285"/>
      <c r="N276" s="285"/>
      <c r="O276" s="285"/>
      <c r="P276" s="285"/>
      <c r="Q276" s="285"/>
      <c r="R276" s="285"/>
      <c r="S276" s="285"/>
      <c r="T276" s="285"/>
      <c r="U276" s="285"/>
      <c r="V276" s="285"/>
      <c r="W276" s="285"/>
      <c r="X276" s="285"/>
      <c r="Y276" s="285"/>
      <c r="Z276" s="285"/>
      <c r="AA276" s="285"/>
      <c r="AB276" s="285"/>
      <c r="AC276" s="285"/>
      <c r="AD276" s="285"/>
      <c r="AE276" s="285"/>
      <c r="AF276" s="285"/>
      <c r="AG276" s="285"/>
      <c r="AH276" s="285"/>
      <c r="AI276" s="285"/>
      <c r="AJ276" s="285"/>
      <c r="AK276" s="14"/>
    </row>
    <row r="277" spans="1:37" ht="15" customHeight="1">
      <c r="A277" s="285"/>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c r="AA277" s="285"/>
      <c r="AB277" s="285"/>
      <c r="AC277" s="285"/>
      <c r="AD277" s="285"/>
      <c r="AE277" s="285"/>
      <c r="AF277" s="285"/>
      <c r="AG277" s="285"/>
      <c r="AH277" s="285"/>
      <c r="AI277" s="285"/>
      <c r="AJ277" s="285"/>
      <c r="AK277" s="14"/>
    </row>
    <row r="278" spans="1:37" ht="15" customHeight="1">
      <c r="A278" s="285"/>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14"/>
    </row>
    <row r="279" spans="1:37" ht="15" customHeight="1">
      <c r="A279" s="285"/>
      <c r="B279" s="285"/>
      <c r="C279" s="285"/>
      <c r="D279" s="285"/>
      <c r="E279" s="285"/>
      <c r="F279" s="285"/>
      <c r="G279" s="285"/>
      <c r="H279" s="285"/>
      <c r="I279" s="285"/>
      <c r="J279" s="285"/>
      <c r="K279" s="285"/>
      <c r="L279" s="285"/>
      <c r="M279" s="285"/>
      <c r="N279" s="285"/>
      <c r="O279" s="285"/>
      <c r="P279" s="285"/>
      <c r="Q279" s="285"/>
      <c r="R279" s="285"/>
      <c r="S279" s="285"/>
      <c r="T279" s="285"/>
      <c r="U279" s="285"/>
      <c r="V279" s="285"/>
      <c r="W279" s="285"/>
      <c r="X279" s="285"/>
      <c r="Y279" s="285"/>
      <c r="Z279" s="285"/>
      <c r="AA279" s="285"/>
      <c r="AB279" s="285"/>
      <c r="AC279" s="285"/>
      <c r="AD279" s="285"/>
      <c r="AE279" s="285"/>
      <c r="AF279" s="285"/>
      <c r="AG279" s="285"/>
      <c r="AH279" s="285"/>
      <c r="AI279" s="285"/>
      <c r="AJ279" s="285"/>
      <c r="AK279" s="14"/>
    </row>
    <row r="280" spans="1:37" ht="15" customHeight="1">
      <c r="A280" s="285"/>
      <c r="B280" s="285"/>
      <c r="C280" s="285"/>
      <c r="D280" s="285"/>
      <c r="E280" s="285"/>
      <c r="F280" s="285"/>
      <c r="G280" s="285"/>
      <c r="H280" s="285"/>
      <c r="I280" s="285"/>
      <c r="J280" s="285"/>
      <c r="K280" s="285"/>
      <c r="L280" s="285"/>
      <c r="M280" s="285"/>
      <c r="N280" s="285"/>
      <c r="O280" s="285"/>
      <c r="P280" s="285"/>
      <c r="Q280" s="285"/>
      <c r="R280" s="285"/>
      <c r="S280" s="285"/>
      <c r="T280" s="285"/>
      <c r="U280" s="285"/>
      <c r="V280" s="285"/>
      <c r="W280" s="285"/>
      <c r="X280" s="285"/>
      <c r="Y280" s="285"/>
      <c r="Z280" s="285"/>
      <c r="AA280" s="285"/>
      <c r="AB280" s="285"/>
      <c r="AC280" s="285"/>
      <c r="AD280" s="285"/>
      <c r="AE280" s="285"/>
      <c r="AF280" s="285"/>
      <c r="AG280" s="285"/>
      <c r="AH280" s="285"/>
      <c r="AI280" s="285"/>
      <c r="AJ280" s="285"/>
      <c r="AK280" s="14"/>
    </row>
    <row r="281" spans="1:37" ht="15" customHeight="1">
      <c r="A281" s="285"/>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85"/>
      <c r="AH281" s="285"/>
      <c r="AI281" s="285"/>
      <c r="AJ281" s="285"/>
      <c r="AK281" s="14"/>
    </row>
    <row r="282" spans="1:37" ht="15" customHeight="1">
      <c r="A282" s="285"/>
      <c r="B282" s="285"/>
      <c r="C282" s="285"/>
      <c r="D282" s="285"/>
      <c r="E282" s="285"/>
      <c r="F282" s="285"/>
      <c r="G282" s="285"/>
      <c r="H282" s="285"/>
      <c r="I282" s="285"/>
      <c r="J282" s="285"/>
      <c r="K282" s="285"/>
      <c r="L282" s="285"/>
      <c r="M282" s="285"/>
      <c r="N282" s="285"/>
      <c r="O282" s="285"/>
      <c r="P282" s="285"/>
      <c r="Q282" s="285"/>
      <c r="R282" s="285"/>
      <c r="S282" s="285"/>
      <c r="T282" s="285"/>
      <c r="U282" s="285"/>
      <c r="V282" s="285"/>
      <c r="W282" s="285"/>
      <c r="X282" s="285"/>
      <c r="Y282" s="285"/>
      <c r="Z282" s="285"/>
      <c r="AA282" s="285"/>
      <c r="AB282" s="285"/>
      <c r="AC282" s="285"/>
      <c r="AD282" s="285"/>
      <c r="AE282" s="285"/>
      <c r="AF282" s="285"/>
      <c r="AG282" s="285"/>
      <c r="AH282" s="285"/>
      <c r="AI282" s="285"/>
      <c r="AJ282" s="285"/>
      <c r="AK282" s="14"/>
    </row>
    <row r="283" spans="1:37" ht="15" customHeight="1">
      <c r="A283" s="285"/>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85"/>
      <c r="AH283" s="285"/>
      <c r="AI283" s="285"/>
      <c r="AJ283" s="285"/>
      <c r="AK283" s="14"/>
    </row>
    <row r="284" spans="1:37" ht="15" customHeight="1">
      <c r="A284" s="285"/>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14"/>
    </row>
    <row r="285" spans="1:37" ht="15" customHeight="1">
      <c r="A285" s="285"/>
      <c r="B285" s="285"/>
      <c r="C285" s="285"/>
      <c r="D285" s="285"/>
      <c r="E285" s="285"/>
      <c r="F285" s="285"/>
      <c r="G285" s="285"/>
      <c r="H285" s="285"/>
      <c r="I285" s="285"/>
      <c r="J285" s="285"/>
      <c r="K285" s="285"/>
      <c r="L285" s="285"/>
      <c r="M285" s="285"/>
      <c r="N285" s="285"/>
      <c r="O285" s="285"/>
      <c r="P285" s="285"/>
      <c r="Q285" s="285"/>
      <c r="R285" s="285"/>
      <c r="S285" s="285"/>
      <c r="T285" s="285"/>
      <c r="U285" s="285"/>
      <c r="V285" s="285"/>
      <c r="W285" s="285"/>
      <c r="X285" s="285"/>
      <c r="Y285" s="285"/>
      <c r="Z285" s="285"/>
      <c r="AA285" s="285"/>
      <c r="AB285" s="285"/>
      <c r="AC285" s="285"/>
      <c r="AD285" s="285"/>
      <c r="AE285" s="285"/>
      <c r="AF285" s="285"/>
      <c r="AG285" s="285"/>
      <c r="AH285" s="285"/>
      <c r="AI285" s="285"/>
      <c r="AJ285" s="285"/>
      <c r="AK285" s="14"/>
    </row>
    <row r="286" spans="1:37" ht="1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row>
    <row r="287" spans="1:37" ht="15" customHeight="1"/>
    <row r="288" spans="1:37"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sheetData>
  <sheetProtection password="B1A2" sheet="1" selectLockedCells="1"/>
  <dataConsolidate/>
  <mergeCells count="381">
    <mergeCell ref="Z130:AI130"/>
    <mergeCell ref="K131:R131"/>
    <mergeCell ref="U131:X131"/>
    <mergeCell ref="Q134:V134"/>
    <mergeCell ref="AE134:AI134"/>
    <mergeCell ref="AE135:AI135"/>
    <mergeCell ref="B136:H136"/>
    <mergeCell ref="K136:M136"/>
    <mergeCell ref="Q136:S136"/>
    <mergeCell ref="X136:Z136"/>
    <mergeCell ref="AE136:AG136"/>
    <mergeCell ref="K134:O134"/>
    <mergeCell ref="B135:G135"/>
    <mergeCell ref="K135:O135"/>
    <mergeCell ref="X134:AB134"/>
    <mergeCell ref="Q135:U135"/>
    <mergeCell ref="X135:AB135"/>
    <mergeCell ref="B134:I134"/>
    <mergeCell ref="X133:AC133"/>
    <mergeCell ref="B130:I130"/>
    <mergeCell ref="K130:P130"/>
    <mergeCell ref="S130:W130"/>
    <mergeCell ref="A148:F148"/>
    <mergeCell ref="I148:R148"/>
    <mergeCell ref="U148:X148"/>
    <mergeCell ref="A149:F149"/>
    <mergeCell ref="I149:L149"/>
    <mergeCell ref="U149:X149"/>
    <mergeCell ref="K137:M137"/>
    <mergeCell ref="Q137:S137"/>
    <mergeCell ref="X137:Z137"/>
    <mergeCell ref="L154:W154"/>
    <mergeCell ref="X154:Y154"/>
    <mergeCell ref="M152:P152"/>
    <mergeCell ref="R152:U152"/>
    <mergeCell ref="W152:AA152"/>
    <mergeCell ref="I150:AI150"/>
    <mergeCell ref="A152:I152"/>
    <mergeCell ref="A153:K153"/>
    <mergeCell ref="K151:W151"/>
    <mergeCell ref="X151:Y151"/>
    <mergeCell ref="L153:W153"/>
    <mergeCell ref="X153:Y153"/>
    <mergeCell ref="A154:K154"/>
    <mergeCell ref="A151:J151"/>
    <mergeCell ref="A150:H150"/>
    <mergeCell ref="AE137:AG137"/>
    <mergeCell ref="A142:AJ142"/>
    <mergeCell ref="A145:F145"/>
    <mergeCell ref="H145:O145"/>
    <mergeCell ref="H146:O146"/>
    <mergeCell ref="H147:O147"/>
    <mergeCell ref="R145:T145"/>
    <mergeCell ref="R146:T146"/>
    <mergeCell ref="R147:T147"/>
    <mergeCell ref="AC107:AJ107"/>
    <mergeCell ref="AC108:AJ108"/>
    <mergeCell ref="AC109:AJ109"/>
    <mergeCell ref="AC110:AJ110"/>
    <mergeCell ref="AC111:AJ111"/>
    <mergeCell ref="B112:I112"/>
    <mergeCell ref="L116:Q116"/>
    <mergeCell ref="L117:Q117"/>
    <mergeCell ref="U112:X112"/>
    <mergeCell ref="U114:X114"/>
    <mergeCell ref="U115:X115"/>
    <mergeCell ref="U116:Z116"/>
    <mergeCell ref="B113:I114"/>
    <mergeCell ref="P112:Q112"/>
    <mergeCell ref="B115:J115"/>
    <mergeCell ref="Y112:Z112"/>
    <mergeCell ref="AH112:AI112"/>
    <mergeCell ref="P114:Q114"/>
    <mergeCell ref="Y114:Z114"/>
    <mergeCell ref="AH114:AI114"/>
    <mergeCell ref="P115:Q115"/>
    <mergeCell ref="Y115:Z115"/>
    <mergeCell ref="AH115:AI115"/>
    <mergeCell ref="L112:O112"/>
    <mergeCell ref="A123:AJ123"/>
    <mergeCell ref="U117:Z117"/>
    <mergeCell ref="AD112:AG112"/>
    <mergeCell ref="AD114:AG114"/>
    <mergeCell ref="T106:AA106"/>
    <mergeCell ref="T107:AA107"/>
    <mergeCell ref="T108:AA108"/>
    <mergeCell ref="T109:AA109"/>
    <mergeCell ref="T110:AA110"/>
    <mergeCell ref="T111:AA111"/>
    <mergeCell ref="K107:R107"/>
    <mergeCell ref="K108:R108"/>
    <mergeCell ref="K109:R109"/>
    <mergeCell ref="K110:R110"/>
    <mergeCell ref="K111:R111"/>
    <mergeCell ref="B106:I106"/>
    <mergeCell ref="K106:R106"/>
    <mergeCell ref="AC106:AJ106"/>
    <mergeCell ref="AD115:AG115"/>
    <mergeCell ref="AD116:AI116"/>
    <mergeCell ref="AD117:AI117"/>
    <mergeCell ref="A120:N120"/>
    <mergeCell ref="P120:AD120"/>
    <mergeCell ref="AE120:AF120"/>
    <mergeCell ref="AC105:AJ105"/>
    <mergeCell ref="AC104:AJ104"/>
    <mergeCell ref="AC103:AJ103"/>
    <mergeCell ref="AC102:AJ102"/>
    <mergeCell ref="AC101:AJ101"/>
    <mergeCell ref="AC100:AJ100"/>
    <mergeCell ref="H92:O92"/>
    <mergeCell ref="H93:O93"/>
    <mergeCell ref="R91:T91"/>
    <mergeCell ref="R92:T92"/>
    <mergeCell ref="R93:T93"/>
    <mergeCell ref="A96:K96"/>
    <mergeCell ref="B97:F97"/>
    <mergeCell ref="B98:F98"/>
    <mergeCell ref="AC98:AJ98"/>
    <mergeCell ref="AC99:AJ99"/>
    <mergeCell ref="K97:Q97"/>
    <mergeCell ref="T97:Z97"/>
    <mergeCell ref="AC97:AI97"/>
    <mergeCell ref="A91:F91"/>
    <mergeCell ref="H91:O91"/>
    <mergeCell ref="K98:R98"/>
    <mergeCell ref="T98:AA98"/>
    <mergeCell ref="K99:R99"/>
    <mergeCell ref="Y88:AB88"/>
    <mergeCell ref="J84:U84"/>
    <mergeCell ref="X84:AE84"/>
    <mergeCell ref="J85:AB85"/>
    <mergeCell ref="X76:AH76"/>
    <mergeCell ref="A88:F88"/>
    <mergeCell ref="J88:M88"/>
    <mergeCell ref="O88:R88"/>
    <mergeCell ref="T88:W88"/>
    <mergeCell ref="I81:N81"/>
    <mergeCell ref="R81:W81"/>
    <mergeCell ref="B82:G82"/>
    <mergeCell ref="B83:G83"/>
    <mergeCell ref="J83:O83"/>
    <mergeCell ref="R83:Y83"/>
    <mergeCell ref="H82:M82"/>
    <mergeCell ref="O82:T82"/>
    <mergeCell ref="V82:AH82"/>
    <mergeCell ref="Z72:AE72"/>
    <mergeCell ref="L74:P74"/>
    <mergeCell ref="R74:X74"/>
    <mergeCell ref="Z74:AE74"/>
    <mergeCell ref="B72:I72"/>
    <mergeCell ref="L72:N72"/>
    <mergeCell ref="R72:V72"/>
    <mergeCell ref="O77:Z77"/>
    <mergeCell ref="A81:G81"/>
    <mergeCell ref="B76:L76"/>
    <mergeCell ref="O76:U76"/>
    <mergeCell ref="O78:X78"/>
    <mergeCell ref="AA78:AF78"/>
    <mergeCell ref="Y11:AB12"/>
    <mergeCell ref="A1:M2"/>
    <mergeCell ref="A14:L15"/>
    <mergeCell ref="M14:P15"/>
    <mergeCell ref="AI11:AI12"/>
    <mergeCell ref="AF11:AF12"/>
    <mergeCell ref="AC11:AC12"/>
    <mergeCell ref="AD11:AE12"/>
    <mergeCell ref="AG11:AH12"/>
    <mergeCell ref="A4:AJ5"/>
    <mergeCell ref="A6:AJ7"/>
    <mergeCell ref="A8:AJ9"/>
    <mergeCell ref="A23:M23"/>
    <mergeCell ref="A17:M17"/>
    <mergeCell ref="D19:H19"/>
    <mergeCell ref="D20:H20"/>
    <mergeCell ref="D21:H21"/>
    <mergeCell ref="I18:AG18"/>
    <mergeCell ref="I19:AG19"/>
    <mergeCell ref="I20:AG20"/>
    <mergeCell ref="I21:AG21"/>
    <mergeCell ref="D18:H18"/>
    <mergeCell ref="I24:AG24"/>
    <mergeCell ref="I26:AG26"/>
    <mergeCell ref="I27:AG27"/>
    <mergeCell ref="I28:AG28"/>
    <mergeCell ref="D24:H24"/>
    <mergeCell ref="D25:M25"/>
    <mergeCell ref="D26:H26"/>
    <mergeCell ref="D35:H35"/>
    <mergeCell ref="N25:AG25"/>
    <mergeCell ref="D32:M32"/>
    <mergeCell ref="N32:AG32"/>
    <mergeCell ref="I33:AG33"/>
    <mergeCell ref="I34:AG34"/>
    <mergeCell ref="I35:AG35"/>
    <mergeCell ref="I31:AG31"/>
    <mergeCell ref="A30:M30"/>
    <mergeCell ref="D31:H31"/>
    <mergeCell ref="D33:H33"/>
    <mergeCell ref="D34:H34"/>
    <mergeCell ref="D27:H27"/>
    <mergeCell ref="D28:H28"/>
    <mergeCell ref="A37:M37"/>
    <mergeCell ref="D39:J39"/>
    <mergeCell ref="D38:J38"/>
    <mergeCell ref="D40:J40"/>
    <mergeCell ref="L40:AG40"/>
    <mergeCell ref="O38:P38"/>
    <mergeCell ref="Q38:Y38"/>
    <mergeCell ref="Z38:AA38"/>
    <mergeCell ref="W39:Y39"/>
    <mergeCell ref="S39:U39"/>
    <mergeCell ref="N39:Q39"/>
    <mergeCell ref="A42:M42"/>
    <mergeCell ref="D43:H43"/>
    <mergeCell ref="D44:H44"/>
    <mergeCell ref="D45:H45"/>
    <mergeCell ref="D46:H46"/>
    <mergeCell ref="D47:H47"/>
    <mergeCell ref="I43:AG43"/>
    <mergeCell ref="I44:AG44"/>
    <mergeCell ref="I45:AG45"/>
    <mergeCell ref="I46:AG46"/>
    <mergeCell ref="I47:AG47"/>
    <mergeCell ref="A49:M49"/>
    <mergeCell ref="A50:AI61"/>
    <mergeCell ref="A63:AI63"/>
    <mergeCell ref="A66:N66"/>
    <mergeCell ref="A71:F71"/>
    <mergeCell ref="B67:I67"/>
    <mergeCell ref="L67:O67"/>
    <mergeCell ref="Q67:S67"/>
    <mergeCell ref="U67:W67"/>
    <mergeCell ref="L68:O68"/>
    <mergeCell ref="Q68:S68"/>
    <mergeCell ref="U68:W68"/>
    <mergeCell ref="B68:I68"/>
    <mergeCell ref="T99:AA99"/>
    <mergeCell ref="K105:R105"/>
    <mergeCell ref="T105:AA105"/>
    <mergeCell ref="T100:AA100"/>
    <mergeCell ref="T101:AA101"/>
    <mergeCell ref="T102:AA102"/>
    <mergeCell ref="T103:AA103"/>
    <mergeCell ref="T104:AA104"/>
    <mergeCell ref="K100:R100"/>
    <mergeCell ref="K101:R101"/>
    <mergeCell ref="K102:R102"/>
    <mergeCell ref="K103:R103"/>
    <mergeCell ref="K104:R104"/>
    <mergeCell ref="L114:O114"/>
    <mergeCell ref="L115:O115"/>
    <mergeCell ref="B116:J116"/>
    <mergeCell ref="B117:J117"/>
    <mergeCell ref="A157:AJ173"/>
    <mergeCell ref="B137:I138"/>
    <mergeCell ref="A126:H126"/>
    <mergeCell ref="B127:G127"/>
    <mergeCell ref="I127:AI127"/>
    <mergeCell ref="B128:K128"/>
    <mergeCell ref="M128:P128"/>
    <mergeCell ref="M129:P129"/>
    <mergeCell ref="S128:T128"/>
    <mergeCell ref="V128:W128"/>
    <mergeCell ref="V129:W129"/>
    <mergeCell ref="Y128:Z128"/>
    <mergeCell ref="Y129:Z129"/>
    <mergeCell ref="B132:I132"/>
    <mergeCell ref="K132:O132"/>
    <mergeCell ref="Q132:V132"/>
    <mergeCell ref="X132:AC132"/>
    <mergeCell ref="B133:I133"/>
    <mergeCell ref="K133:O133"/>
    <mergeCell ref="Q133:V133"/>
    <mergeCell ref="B179:AD179"/>
    <mergeCell ref="B180:AD180"/>
    <mergeCell ref="A182:AJ186"/>
    <mergeCell ref="B188:AD188"/>
    <mergeCell ref="AE188:AI188"/>
    <mergeCell ref="AE189:AI189"/>
    <mergeCell ref="B189:J189"/>
    <mergeCell ref="K189:AD189"/>
    <mergeCell ref="AE175:AI175"/>
    <mergeCell ref="AE176:AI176"/>
    <mergeCell ref="AE177:AI177"/>
    <mergeCell ref="AE178:AI178"/>
    <mergeCell ref="AE179:AI179"/>
    <mergeCell ref="AE180:AI180"/>
    <mergeCell ref="B175:AD175"/>
    <mergeCell ref="B176:AD176"/>
    <mergeCell ref="B177:AD177"/>
    <mergeCell ref="B178:AD178"/>
    <mergeCell ref="K193:AD193"/>
    <mergeCell ref="AE193:AI193"/>
    <mergeCell ref="K194:AD194"/>
    <mergeCell ref="AE194:AI194"/>
    <mergeCell ref="B190:J191"/>
    <mergeCell ref="K195:AD195"/>
    <mergeCell ref="AE195:AI195"/>
    <mergeCell ref="K190:AD190"/>
    <mergeCell ref="AE190:AI190"/>
    <mergeCell ref="K191:AD191"/>
    <mergeCell ref="AE191:AI191"/>
    <mergeCell ref="K192:AD192"/>
    <mergeCell ref="AE192:AI192"/>
    <mergeCell ref="AE198:AI198"/>
    <mergeCell ref="K199:AD199"/>
    <mergeCell ref="AE199:AI199"/>
    <mergeCell ref="K200:AD200"/>
    <mergeCell ref="AE200:AI200"/>
    <mergeCell ref="K196:AD196"/>
    <mergeCell ref="AE196:AI196"/>
    <mergeCell ref="K197:AD197"/>
    <mergeCell ref="AE197:AI197"/>
    <mergeCell ref="K198:AD198"/>
    <mergeCell ref="AE224:AI224"/>
    <mergeCell ref="K214:AD214"/>
    <mergeCell ref="AE214:AI214"/>
    <mergeCell ref="B208:J209"/>
    <mergeCell ref="B210:J211"/>
    <mergeCell ref="K215:AD215"/>
    <mergeCell ref="AE215:AI215"/>
    <mergeCell ref="K216:AD216"/>
    <mergeCell ref="AE216:AI216"/>
    <mergeCell ref="K217:AD217"/>
    <mergeCell ref="AE217:AI217"/>
    <mergeCell ref="K211:AD211"/>
    <mergeCell ref="AE211:AI211"/>
    <mergeCell ref="K212:AD212"/>
    <mergeCell ref="AE212:AI212"/>
    <mergeCell ref="K213:AD213"/>
    <mergeCell ref="AE213:AI213"/>
    <mergeCell ref="K210:AD210"/>
    <mergeCell ref="AE210:AI210"/>
    <mergeCell ref="B207:J207"/>
    <mergeCell ref="K207:AD207"/>
    <mergeCell ref="AE207:AI207"/>
    <mergeCell ref="B192:J196"/>
    <mergeCell ref="B197:J200"/>
    <mergeCell ref="B201:J204"/>
    <mergeCell ref="K208:AD208"/>
    <mergeCell ref="AE208:AI208"/>
    <mergeCell ref="K209:AD209"/>
    <mergeCell ref="AE209:AI209"/>
    <mergeCell ref="K204:AD204"/>
    <mergeCell ref="AE204:AI204"/>
    <mergeCell ref="B205:J205"/>
    <mergeCell ref="K205:AD205"/>
    <mergeCell ref="AE205:AI205"/>
    <mergeCell ref="B206:J206"/>
    <mergeCell ref="K206:AD206"/>
    <mergeCell ref="AE206:AI206"/>
    <mergeCell ref="K201:AD201"/>
    <mergeCell ref="AE201:AI201"/>
    <mergeCell ref="K202:AD202"/>
    <mergeCell ref="AE202:AI202"/>
    <mergeCell ref="K203:AD203"/>
    <mergeCell ref="AE203:AI203"/>
    <mergeCell ref="A227:AJ242"/>
    <mergeCell ref="A244:AJ254"/>
    <mergeCell ref="A255:AJ275"/>
    <mergeCell ref="A276:AJ285"/>
    <mergeCell ref="K218:AD218"/>
    <mergeCell ref="AE218:AI218"/>
    <mergeCell ref="K222:AD222"/>
    <mergeCell ref="AE222:AI222"/>
    <mergeCell ref="B212:J215"/>
    <mergeCell ref="B216:J217"/>
    <mergeCell ref="K219:AD219"/>
    <mergeCell ref="AE219:AI219"/>
    <mergeCell ref="K220:AD220"/>
    <mergeCell ref="AE220:AI220"/>
    <mergeCell ref="K221:AD221"/>
    <mergeCell ref="AE221:AI221"/>
    <mergeCell ref="B218:J223"/>
    <mergeCell ref="B225:J225"/>
    <mergeCell ref="K225:AD225"/>
    <mergeCell ref="AE225:AI225"/>
    <mergeCell ref="K223:AD223"/>
    <mergeCell ref="AE223:AI223"/>
    <mergeCell ref="B224:J224"/>
    <mergeCell ref="K224:AD224"/>
  </mergeCells>
  <phoneticPr fontId="1"/>
  <conditionalFormatting sqref="AL130:AR130 AL128:AR128 AL129:AQ129 AK138:AK139 AS128:XFD130 AL131:XFD139 AK126:XFD127">
    <cfRule type="expression" priority="151">
      <formula>$T$97&lt;&gt;""</formula>
    </cfRule>
  </conditionalFormatting>
  <conditionalFormatting sqref="B67:B68 B72 B82:B83 C88:F88">
    <cfRule type="expression" dxfId="148" priority="55">
      <formula>AK67&lt;&gt;""</formula>
    </cfRule>
  </conditionalFormatting>
  <conditionalFormatting sqref="B76">
    <cfRule type="expression" dxfId="147" priority="52">
      <formula>AR76&lt;&gt;""</formula>
    </cfRule>
  </conditionalFormatting>
  <conditionalFormatting sqref="A88">
    <cfRule type="expression" dxfId="146" priority="49">
      <formula>AK88&lt;&gt;""</formula>
    </cfRule>
  </conditionalFormatting>
  <conditionalFormatting sqref="B112 A120">
    <cfRule type="expression" dxfId="145" priority="48">
      <formula>$AK112&lt;&gt;""</formula>
    </cfRule>
  </conditionalFormatting>
  <conditionalFormatting sqref="B116:J116">
    <cfRule type="expression" dxfId="144" priority="46">
      <formula>$AK$116&lt;&gt;""</formula>
    </cfRule>
  </conditionalFormatting>
  <conditionalFormatting sqref="B106:I106">
    <cfRule type="expression" dxfId="143" priority="45">
      <formula>$AK$106&lt;&gt;""</formula>
    </cfRule>
  </conditionalFormatting>
  <conditionalFormatting sqref="B98 B97">
    <cfRule type="expression" dxfId="142" priority="44">
      <formula>$AK97&lt;&gt;""</formula>
    </cfRule>
  </conditionalFormatting>
  <conditionalFormatting sqref="A145 A148:A154">
    <cfRule type="expression" dxfId="141" priority="43">
      <formula>$AK145&lt;&gt;""</formula>
    </cfRule>
  </conditionalFormatting>
  <conditionalFormatting sqref="B130">
    <cfRule type="expression" dxfId="140" priority="42">
      <formula>$AR$130&lt;&gt;""</formula>
    </cfRule>
  </conditionalFormatting>
  <conditionalFormatting sqref="A91:F91">
    <cfRule type="expression" dxfId="139" priority="41">
      <formula>$AK$91&lt;&gt;""</formula>
    </cfRule>
  </conditionalFormatting>
  <conditionalFormatting sqref="B115:J115">
    <cfRule type="expression" dxfId="138" priority="40">
      <formula>$AK$115&lt;&gt;""</formula>
    </cfRule>
  </conditionalFormatting>
  <conditionalFormatting sqref="B113:I114">
    <cfRule type="expression" dxfId="137" priority="39">
      <formula>$AK$114&lt;&gt;""</formula>
    </cfRule>
  </conditionalFormatting>
  <conditionalFormatting sqref="B117:J117">
    <cfRule type="expression" dxfId="136" priority="38">
      <formula>$AK$117&lt;&gt;""</formula>
    </cfRule>
  </conditionalFormatting>
  <conditionalFormatting sqref="AK128:AK137">
    <cfRule type="expression" priority="35">
      <formula>$T$97&lt;&gt;""</formula>
    </cfRule>
  </conditionalFormatting>
  <conditionalFormatting sqref="D67:I67 D68:J68 D72:I72 D82:G83">
    <cfRule type="expression" dxfId="135" priority="156">
      <formula>AL67&lt;&gt;""</formula>
    </cfRule>
  </conditionalFormatting>
  <conditionalFormatting sqref="C67:C68 C72 C82:C83">
    <cfRule type="expression" dxfId="134" priority="157">
      <formula>#REF!&lt;&gt;""</formula>
    </cfRule>
  </conditionalFormatting>
  <conditionalFormatting sqref="B88">
    <cfRule type="expression" dxfId="133" priority="172">
      <formula>#REF!&lt;&gt;""</formula>
    </cfRule>
  </conditionalFormatting>
  <conditionalFormatting sqref="C76:L76">
    <cfRule type="expression" dxfId="132" priority="191">
      <formula>#REF!&lt;&gt;""</formula>
    </cfRule>
  </conditionalFormatting>
  <conditionalFormatting sqref="B128:K128">
    <cfRule type="expression" dxfId="131" priority="7">
      <formula>$AR$128&lt;&gt;""</formula>
    </cfRule>
  </conditionalFormatting>
  <conditionalFormatting sqref="B132:I132">
    <cfRule type="expression" dxfId="130" priority="6">
      <formula>$AR$132&lt;&gt;""</formula>
    </cfRule>
  </conditionalFormatting>
  <conditionalFormatting sqref="B133:I133">
    <cfRule type="expression" dxfId="129" priority="5">
      <formula>$AR$133&lt;&gt;""</formula>
    </cfRule>
  </conditionalFormatting>
  <conditionalFormatting sqref="B134:I134">
    <cfRule type="expression" dxfId="128" priority="4">
      <formula>$AR$134&lt;&gt;""</formula>
    </cfRule>
  </conditionalFormatting>
  <conditionalFormatting sqref="B135:G135">
    <cfRule type="expression" dxfId="127" priority="3">
      <formula>$AR$135&lt;&gt;""</formula>
    </cfRule>
  </conditionalFormatting>
  <conditionalFormatting sqref="B136:H136">
    <cfRule type="expression" dxfId="126" priority="2">
      <formula>$AR$136&lt;&gt;""</formula>
    </cfRule>
  </conditionalFormatting>
  <conditionalFormatting sqref="B137:I138">
    <cfRule type="expression" dxfId="125" priority="1">
      <formula>$AR$137&lt;&gt;""</formula>
    </cfRule>
  </conditionalFormatting>
  <dataValidations count="15">
    <dataValidation type="list" allowBlank="1" showInputMessage="1" showErrorMessage="1" sqref="R91:T91 R145:T145" xr:uid="{00000000-0002-0000-0000-000000000000}">
      <formula1>"01,02,03,04,05"</formula1>
    </dataValidation>
    <dataValidation type="list" allowBlank="1" showInputMessage="1" showErrorMessage="1" sqref="R146:T147 R92:T93" xr:uid="{00000000-0002-0000-0000-000001000000}">
      <formula1>"11,12,13,14,15,16,17,18,19,20,21,22,23,24,25,26,27,28,29,30,31,32,33,34,35,36,37,38,39,40,41,42,43,44,45,46,99"</formula1>
    </dataValidation>
    <dataValidation type="whole" operator="greaterThan" allowBlank="1" showInputMessage="1" showErrorMessage="1" sqref="AC97:AI97 T97:Z97 K97" xr:uid="{00000000-0002-0000-0000-000002000000}">
      <formula1>0</formula1>
    </dataValidation>
    <dataValidation type="list" allowBlank="1" showInputMessage="1" showErrorMessage="1" sqref="A14:L15" xr:uid="{00000000-0002-0000-0000-000003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L116:Q116 U116:Z116 AD116:AI116" xr:uid="{00000000-0002-0000-0000-000004000000}">
      <formula1>1</formula1>
      <formula2>100</formula2>
    </dataValidation>
    <dataValidation type="whole" allowBlank="1" showInputMessage="1" showErrorMessage="1" error="エラー77_x000a_" sqref="L117:Q117" xr:uid="{00000000-0002-0000-0000-000005000000}">
      <formula1>0</formula1>
      <formula2>100</formula2>
    </dataValidation>
    <dataValidation type="whole" allowBlank="1" showInputMessage="1" showErrorMessage="1" error="エラー77" sqref="U117:Z117 AD117:AI117" xr:uid="{00000000-0002-0000-0000-000006000000}">
      <formula1>0</formula1>
      <formula2>100</formula2>
    </dataValidation>
    <dataValidation type="decimal" operator="greaterThan" allowBlank="1" showInputMessage="1" showErrorMessage="1" error="エラー08" sqref="P120:AD120" xr:uid="{00000000-0002-0000-0000-000007000000}">
      <formula1>0</formula1>
    </dataValidation>
    <dataValidation type="whole" allowBlank="1" showInputMessage="1" showErrorMessage="1" sqref="L67:O68" xr:uid="{00000000-0002-0000-0000-000008000000}">
      <formula1>1945</formula1>
      <formula2>2999</formula2>
    </dataValidation>
    <dataValidation type="whole" allowBlank="1" showInputMessage="1" showErrorMessage="1" sqref="Q67:S68" xr:uid="{00000000-0002-0000-0000-000009000000}">
      <formula1>1</formula1>
      <formula2>12</formula2>
    </dataValidation>
    <dataValidation type="whole" allowBlank="1" showInputMessage="1" showErrorMessage="1" sqref="U67:W68" xr:uid="{00000000-0002-0000-0000-00000A000000}">
      <formula1>1</formula1>
      <formula2>31</formula2>
    </dataValidation>
    <dataValidation type="list" allowBlank="1" showInputMessage="1" showErrorMessage="1" sqref="O82" xr:uid="{00000000-0002-0000-0000-00000B000000}">
      <formula1>INDIRECT(H82)</formula1>
    </dataValidation>
    <dataValidation type="decimal" operator="greaterThan" allowBlank="1" showInputMessage="1" showErrorMessage="1" sqref="L114:O114 U114:X114 AD114:AG114 L154:W154 L153:W153" xr:uid="{00000000-0002-0000-0000-00000C000000}">
      <formula1>0</formula1>
    </dataValidation>
    <dataValidation type="decimal" operator="greaterThan" allowBlank="1" showInputMessage="1" showErrorMessage="1" error="エラー58" sqref="K137:M137 Q137:S137 X137:Z137 AE137:AG137" xr:uid="{00000000-0002-0000-0000-00000D000000}">
      <formula1>0</formula1>
    </dataValidation>
    <dataValidation type="whole" operator="greaterThan" allowBlank="1" showInputMessage="1" showErrorMessage="1" error="エラー59" sqref="K136:M136 Q136:S136 X136:Z136 AE136:AG136" xr:uid="{00000000-0002-0000-0000-00000E000000}">
      <formula1>0</formula1>
    </dataValidation>
  </dataValidations>
  <printOptions horizontalCentered="1"/>
  <pageMargins left="0.78740157480314965" right="0.78740157480314965" top="0.98425196850393704" bottom="0.78740157480314965" header="0.31496062992125984" footer="0.31496062992125984"/>
  <pageSetup paperSize="9" scale="89" fitToHeight="0" orientation="portrait" r:id="rId1"/>
  <rowBreaks count="5" manualBreakCount="5">
    <brk id="62" max="16383" man="1"/>
    <brk id="122" max="16383" man="1"/>
    <brk id="141" max="16383" man="1"/>
    <brk id="156" max="16383" man="1"/>
    <brk id="254" max="16383" man="1"/>
  </rowBreaks>
  <ignoredErrors>
    <ignoredError sqref="AE176:AI180 AE189:AI22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190500</xdr:colOff>
                    <xdr:row>70</xdr:row>
                    <xdr:rowOff>175260</xdr:rowOff>
                  </from>
                  <to>
                    <xdr:col>11</xdr:col>
                    <xdr:colOff>60960</xdr:colOff>
                    <xdr:row>72</xdr:row>
                    <xdr:rowOff>38100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15</xdr:col>
                    <xdr:colOff>198120</xdr:colOff>
                    <xdr:row>70</xdr:row>
                    <xdr:rowOff>152400</xdr:rowOff>
                  </from>
                  <to>
                    <xdr:col>17</xdr:col>
                    <xdr:colOff>38100</xdr:colOff>
                    <xdr:row>72</xdr:row>
                    <xdr:rowOff>30480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23</xdr:col>
                    <xdr:colOff>190500</xdr:colOff>
                    <xdr:row>70</xdr:row>
                    <xdr:rowOff>160020</xdr:rowOff>
                  </from>
                  <to>
                    <xdr:col>25</xdr:col>
                    <xdr:colOff>30480</xdr:colOff>
                    <xdr:row>72</xdr:row>
                    <xdr:rowOff>30480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182880</xdr:colOff>
                    <xdr:row>72</xdr:row>
                    <xdr:rowOff>22860</xdr:rowOff>
                  </from>
                  <to>
                    <xdr:col>11</xdr:col>
                    <xdr:colOff>38100</xdr:colOff>
                    <xdr:row>74</xdr:row>
                    <xdr:rowOff>30480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15</xdr:col>
                    <xdr:colOff>190500</xdr:colOff>
                    <xdr:row>72</xdr:row>
                    <xdr:rowOff>22860</xdr:rowOff>
                  </from>
                  <to>
                    <xdr:col>17</xdr:col>
                    <xdr:colOff>30480</xdr:colOff>
                    <xdr:row>74</xdr:row>
                    <xdr:rowOff>30480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23</xdr:col>
                    <xdr:colOff>182880</xdr:colOff>
                    <xdr:row>72</xdr:row>
                    <xdr:rowOff>22860</xdr:rowOff>
                  </from>
                  <to>
                    <xdr:col>25</xdr:col>
                    <xdr:colOff>0</xdr:colOff>
                    <xdr:row>74</xdr:row>
                    <xdr:rowOff>30480</xdr:rowOff>
                  </to>
                </anchor>
              </controlPr>
            </control>
          </mc:Choice>
        </mc:AlternateContent>
        <mc:AlternateContent xmlns:mc="http://schemas.openxmlformats.org/markup-compatibility/2006">
          <mc:Choice Requires="x14">
            <control shapeId="1032" r:id="rId10" name="チェック7">
              <controlPr defaultSize="0" disabled="1" autoFill="0" autoLine="0" autoPict="0">
                <anchor moveWithCells="1">
                  <from>
                    <xdr:col>12</xdr:col>
                    <xdr:colOff>190500</xdr:colOff>
                    <xdr:row>74</xdr:row>
                    <xdr:rowOff>22860</xdr:rowOff>
                  </from>
                  <to>
                    <xdr:col>14</xdr:col>
                    <xdr:colOff>60960</xdr:colOff>
                    <xdr:row>76</xdr:row>
                    <xdr:rowOff>38100</xdr:rowOff>
                  </to>
                </anchor>
              </controlPr>
            </control>
          </mc:Choice>
        </mc:AlternateContent>
        <mc:AlternateContent xmlns:mc="http://schemas.openxmlformats.org/markup-compatibility/2006">
          <mc:Choice Requires="x14">
            <control shapeId="1033" r:id="rId11" name="チェック8">
              <controlPr defaultSize="0" disabled="1" autoFill="0" autoLine="0" autoPict="0">
                <anchor moveWithCells="1">
                  <from>
                    <xdr:col>21</xdr:col>
                    <xdr:colOff>198120</xdr:colOff>
                    <xdr:row>74</xdr:row>
                    <xdr:rowOff>22860</xdr:rowOff>
                  </from>
                  <to>
                    <xdr:col>23</xdr:col>
                    <xdr:colOff>30480</xdr:colOff>
                    <xdr:row>76</xdr:row>
                    <xdr:rowOff>38100</xdr:rowOff>
                  </to>
                </anchor>
              </controlPr>
            </control>
          </mc:Choice>
        </mc:AlternateContent>
        <mc:AlternateContent xmlns:mc="http://schemas.openxmlformats.org/markup-compatibility/2006">
          <mc:Choice Requires="x14">
            <control shapeId="1034" r:id="rId12" name="チェック9">
              <controlPr defaultSize="0" disabled="1" autoFill="0" autoLine="0" autoPict="0">
                <anchor moveWithCells="1">
                  <from>
                    <xdr:col>12</xdr:col>
                    <xdr:colOff>190500</xdr:colOff>
                    <xdr:row>75</xdr:row>
                    <xdr:rowOff>175260</xdr:rowOff>
                  </from>
                  <to>
                    <xdr:col>14</xdr:col>
                    <xdr:colOff>30480</xdr:colOff>
                    <xdr:row>77</xdr:row>
                    <xdr:rowOff>38100</xdr:rowOff>
                  </to>
                </anchor>
              </controlPr>
            </control>
          </mc:Choice>
        </mc:AlternateContent>
        <mc:AlternateContent xmlns:mc="http://schemas.openxmlformats.org/markup-compatibility/2006">
          <mc:Choice Requires="x14">
            <control shapeId="1035" r:id="rId13" name="チェック10">
              <controlPr defaultSize="0" disabled="1" autoFill="0" autoLine="0" autoPict="0">
                <anchor moveWithCells="1">
                  <from>
                    <xdr:col>12</xdr:col>
                    <xdr:colOff>190500</xdr:colOff>
                    <xdr:row>76</xdr:row>
                    <xdr:rowOff>160020</xdr:rowOff>
                  </from>
                  <to>
                    <xdr:col>14</xdr:col>
                    <xdr:colOff>7620</xdr:colOff>
                    <xdr:row>79</xdr:row>
                    <xdr:rowOff>0</xdr:rowOff>
                  </to>
                </anchor>
              </controlPr>
            </control>
          </mc:Choice>
        </mc:AlternateContent>
        <mc:AlternateContent xmlns:mc="http://schemas.openxmlformats.org/markup-compatibility/2006">
          <mc:Choice Requires="x14">
            <control shapeId="1036" r:id="rId14" name="チェック11">
              <controlPr defaultSize="0" disabled="1" autoFill="0" autoLine="0" autoPict="0">
                <anchor moveWithCells="1">
                  <from>
                    <xdr:col>25</xdr:col>
                    <xdr:colOff>0</xdr:colOff>
                    <xdr:row>76</xdr:row>
                    <xdr:rowOff>175260</xdr:rowOff>
                  </from>
                  <to>
                    <xdr:col>26</xdr:col>
                    <xdr:colOff>60960</xdr:colOff>
                    <xdr:row>79</xdr:row>
                    <xdr:rowOff>7620</xdr:rowOff>
                  </to>
                </anchor>
              </controlPr>
            </control>
          </mc:Choice>
        </mc:AlternateContent>
        <mc:AlternateContent xmlns:mc="http://schemas.openxmlformats.org/markup-compatibility/2006">
          <mc:Choice Requires="x14">
            <control shapeId="1037" r:id="rId15" name="チェック12">
              <controlPr defaultSize="0" autoFill="0" autoLine="0" autoPict="0">
                <anchor moveWithCells="1">
                  <from>
                    <xdr:col>7</xdr:col>
                    <xdr:colOff>175260</xdr:colOff>
                    <xdr:row>81</xdr:row>
                    <xdr:rowOff>160020</xdr:rowOff>
                  </from>
                  <to>
                    <xdr:col>8</xdr:col>
                    <xdr:colOff>190500</xdr:colOff>
                    <xdr:row>83</xdr:row>
                    <xdr:rowOff>30480</xdr:rowOff>
                  </to>
                </anchor>
              </controlPr>
            </control>
          </mc:Choice>
        </mc:AlternateContent>
        <mc:AlternateContent xmlns:mc="http://schemas.openxmlformats.org/markup-compatibility/2006">
          <mc:Choice Requires="x14">
            <control shapeId="1038" r:id="rId16" name="チェック13">
              <controlPr defaultSize="0" autoFill="0" autoLine="0" autoPict="0">
                <anchor moveWithCells="1">
                  <from>
                    <xdr:col>15</xdr:col>
                    <xdr:colOff>190500</xdr:colOff>
                    <xdr:row>81</xdr:row>
                    <xdr:rowOff>160020</xdr:rowOff>
                  </from>
                  <to>
                    <xdr:col>17</xdr:col>
                    <xdr:colOff>30480</xdr:colOff>
                    <xdr:row>83</xdr:row>
                    <xdr:rowOff>30480</xdr:rowOff>
                  </to>
                </anchor>
              </controlPr>
            </control>
          </mc:Choice>
        </mc:AlternateContent>
        <mc:AlternateContent xmlns:mc="http://schemas.openxmlformats.org/markup-compatibility/2006">
          <mc:Choice Requires="x14">
            <control shapeId="1039" r:id="rId17" name="チェック14">
              <controlPr defaultSize="0" autoFill="0" autoLine="0" autoPict="0">
                <anchor moveWithCells="1">
                  <from>
                    <xdr:col>7</xdr:col>
                    <xdr:colOff>175260</xdr:colOff>
                    <xdr:row>82</xdr:row>
                    <xdr:rowOff>160020</xdr:rowOff>
                  </from>
                  <to>
                    <xdr:col>9</xdr:col>
                    <xdr:colOff>38100</xdr:colOff>
                    <xdr:row>84</xdr:row>
                    <xdr:rowOff>30480</xdr:rowOff>
                  </to>
                </anchor>
              </controlPr>
            </control>
          </mc:Choice>
        </mc:AlternateContent>
        <mc:AlternateContent xmlns:mc="http://schemas.openxmlformats.org/markup-compatibility/2006">
          <mc:Choice Requires="x14">
            <control shapeId="1040" r:id="rId18" name="チェック15">
              <controlPr defaultSize="0" autoFill="0" autoLine="0" autoPict="0">
                <anchor moveWithCells="1">
                  <from>
                    <xdr:col>21</xdr:col>
                    <xdr:colOff>198120</xdr:colOff>
                    <xdr:row>82</xdr:row>
                    <xdr:rowOff>175260</xdr:rowOff>
                  </from>
                  <to>
                    <xdr:col>23</xdr:col>
                    <xdr:colOff>38100</xdr:colOff>
                    <xdr:row>84</xdr:row>
                    <xdr:rowOff>38100</xdr:rowOff>
                  </to>
                </anchor>
              </controlPr>
            </control>
          </mc:Choice>
        </mc:AlternateContent>
        <mc:AlternateContent xmlns:mc="http://schemas.openxmlformats.org/markup-compatibility/2006">
          <mc:Choice Requires="x14">
            <control shapeId="1041" r:id="rId19" name="チェック16">
              <controlPr defaultSize="0" autoFill="0" autoLine="0" autoPict="0">
                <anchor moveWithCells="1">
                  <from>
                    <xdr:col>7</xdr:col>
                    <xdr:colOff>175260</xdr:colOff>
                    <xdr:row>83</xdr:row>
                    <xdr:rowOff>175260</xdr:rowOff>
                  </from>
                  <to>
                    <xdr:col>8</xdr:col>
                    <xdr:colOff>213360</xdr:colOff>
                    <xdr:row>86</xdr:row>
                    <xdr:rowOff>0</xdr:rowOff>
                  </to>
                </anchor>
              </controlPr>
            </control>
          </mc:Choice>
        </mc:AlternateContent>
        <mc:AlternateContent xmlns:mc="http://schemas.openxmlformats.org/markup-compatibility/2006">
          <mc:Choice Requires="x14">
            <control shapeId="1042" r:id="rId20" name="チェック17">
              <controlPr defaultSize="0" autoFill="0" autoLine="0" autoPict="0">
                <anchor moveWithCells="1">
                  <from>
                    <xdr:col>7</xdr:col>
                    <xdr:colOff>182880</xdr:colOff>
                    <xdr:row>86</xdr:row>
                    <xdr:rowOff>7620</xdr:rowOff>
                  </from>
                  <to>
                    <xdr:col>8</xdr:col>
                    <xdr:colOff>220980</xdr:colOff>
                    <xdr:row>88</xdr:row>
                    <xdr:rowOff>30480</xdr:rowOff>
                  </to>
                </anchor>
              </controlPr>
            </control>
          </mc:Choice>
        </mc:AlternateContent>
        <mc:AlternateContent xmlns:mc="http://schemas.openxmlformats.org/markup-compatibility/2006">
          <mc:Choice Requires="x14">
            <control shapeId="1043" r:id="rId21" name="チェック18">
              <controlPr defaultSize="0" autoFill="0" autoLine="0" autoPict="0">
                <anchor moveWithCells="1">
                  <from>
                    <xdr:col>12</xdr:col>
                    <xdr:colOff>190500</xdr:colOff>
                    <xdr:row>86</xdr:row>
                    <xdr:rowOff>7620</xdr:rowOff>
                  </from>
                  <to>
                    <xdr:col>14</xdr:col>
                    <xdr:colOff>7620</xdr:colOff>
                    <xdr:row>88</xdr:row>
                    <xdr:rowOff>30480</xdr:rowOff>
                  </to>
                </anchor>
              </controlPr>
            </control>
          </mc:Choice>
        </mc:AlternateContent>
        <mc:AlternateContent xmlns:mc="http://schemas.openxmlformats.org/markup-compatibility/2006">
          <mc:Choice Requires="x14">
            <control shapeId="1044" r:id="rId22" name="チェック19">
              <controlPr defaultSize="0" autoFill="0" autoLine="0" autoPict="0">
                <anchor moveWithCells="1">
                  <from>
                    <xdr:col>17</xdr:col>
                    <xdr:colOff>190500</xdr:colOff>
                    <xdr:row>86</xdr:row>
                    <xdr:rowOff>22860</xdr:rowOff>
                  </from>
                  <to>
                    <xdr:col>19</xdr:col>
                    <xdr:colOff>0</xdr:colOff>
                    <xdr:row>88</xdr:row>
                    <xdr:rowOff>30480</xdr:rowOff>
                  </to>
                </anchor>
              </controlPr>
            </control>
          </mc:Choice>
        </mc:AlternateContent>
        <mc:AlternateContent xmlns:mc="http://schemas.openxmlformats.org/markup-compatibility/2006">
          <mc:Choice Requires="x14">
            <control shapeId="1045" r:id="rId23" name="チェック20">
              <controlPr defaultSize="0" autoFill="0" autoLine="0" autoPict="0">
                <anchor moveWithCells="1">
                  <from>
                    <xdr:col>22</xdr:col>
                    <xdr:colOff>182880</xdr:colOff>
                    <xdr:row>86</xdr:row>
                    <xdr:rowOff>30480</xdr:rowOff>
                  </from>
                  <to>
                    <xdr:col>24</xdr:col>
                    <xdr:colOff>7620</xdr:colOff>
                    <xdr:row>89</xdr:row>
                    <xdr:rowOff>0</xdr:rowOff>
                  </to>
                </anchor>
              </controlPr>
            </control>
          </mc:Choice>
        </mc:AlternateContent>
        <mc:AlternateContent xmlns:mc="http://schemas.openxmlformats.org/markup-compatibility/2006">
          <mc:Choice Requires="x14">
            <control shapeId="1046" r:id="rId24" name="チェック21">
              <controlPr defaultSize="0" autoFill="0" autoLine="0" autoPict="0">
                <anchor moveWithCells="1">
                  <from>
                    <xdr:col>8</xdr:col>
                    <xdr:colOff>220980</xdr:colOff>
                    <xdr:row>96</xdr:row>
                    <xdr:rowOff>160020</xdr:rowOff>
                  </from>
                  <to>
                    <xdr:col>10</xdr:col>
                    <xdr:colOff>30480</xdr:colOff>
                    <xdr:row>98</xdr:row>
                    <xdr:rowOff>30480</xdr:rowOff>
                  </to>
                </anchor>
              </controlPr>
            </control>
          </mc:Choice>
        </mc:AlternateContent>
        <mc:AlternateContent xmlns:mc="http://schemas.openxmlformats.org/markup-compatibility/2006">
          <mc:Choice Requires="x14">
            <control shapeId="1047" r:id="rId25" name="チェック22">
              <controlPr defaultSize="0" autoFill="0" autoLine="0" autoPict="0">
                <anchor moveWithCells="1">
                  <from>
                    <xdr:col>8</xdr:col>
                    <xdr:colOff>220980</xdr:colOff>
                    <xdr:row>98</xdr:row>
                    <xdr:rowOff>30480</xdr:rowOff>
                  </from>
                  <to>
                    <xdr:col>10</xdr:col>
                    <xdr:colOff>0</xdr:colOff>
                    <xdr:row>98</xdr:row>
                    <xdr:rowOff>274320</xdr:rowOff>
                  </to>
                </anchor>
              </controlPr>
            </control>
          </mc:Choice>
        </mc:AlternateContent>
        <mc:AlternateContent xmlns:mc="http://schemas.openxmlformats.org/markup-compatibility/2006">
          <mc:Choice Requires="x14">
            <control shapeId="1048" r:id="rId26" name="チェック23">
              <controlPr defaultSize="0" autoFill="0" autoLine="0" autoPict="0">
                <anchor moveWithCells="1">
                  <from>
                    <xdr:col>8</xdr:col>
                    <xdr:colOff>220980</xdr:colOff>
                    <xdr:row>98</xdr:row>
                    <xdr:rowOff>365760</xdr:rowOff>
                  </from>
                  <to>
                    <xdr:col>10</xdr:col>
                    <xdr:colOff>30480</xdr:colOff>
                    <xdr:row>100</xdr:row>
                    <xdr:rowOff>30480</xdr:rowOff>
                  </to>
                </anchor>
              </controlPr>
            </control>
          </mc:Choice>
        </mc:AlternateContent>
        <mc:AlternateContent xmlns:mc="http://schemas.openxmlformats.org/markup-compatibility/2006">
          <mc:Choice Requires="x14">
            <control shapeId="1049" r:id="rId27" name="チェック24">
              <controlPr defaultSize="0" autoFill="0" autoLine="0" autoPict="0">
                <anchor moveWithCells="1">
                  <from>
                    <xdr:col>8</xdr:col>
                    <xdr:colOff>220980</xdr:colOff>
                    <xdr:row>99</xdr:row>
                    <xdr:rowOff>160020</xdr:rowOff>
                  </from>
                  <to>
                    <xdr:col>10</xdr:col>
                    <xdr:colOff>30480</xdr:colOff>
                    <xdr:row>101</xdr:row>
                    <xdr:rowOff>30480</xdr:rowOff>
                  </to>
                </anchor>
              </controlPr>
            </control>
          </mc:Choice>
        </mc:AlternateContent>
        <mc:AlternateContent xmlns:mc="http://schemas.openxmlformats.org/markup-compatibility/2006">
          <mc:Choice Requires="x14">
            <control shapeId="1050" r:id="rId28" name="チェック25">
              <controlPr defaultSize="0" autoFill="0" autoLine="0" autoPict="0">
                <anchor moveWithCells="1">
                  <from>
                    <xdr:col>8</xdr:col>
                    <xdr:colOff>213360</xdr:colOff>
                    <xdr:row>100</xdr:row>
                    <xdr:rowOff>175260</xdr:rowOff>
                  </from>
                  <to>
                    <xdr:col>10</xdr:col>
                    <xdr:colOff>7620</xdr:colOff>
                    <xdr:row>102</xdr:row>
                    <xdr:rowOff>38100</xdr:rowOff>
                  </to>
                </anchor>
              </controlPr>
            </control>
          </mc:Choice>
        </mc:AlternateContent>
        <mc:AlternateContent xmlns:mc="http://schemas.openxmlformats.org/markup-compatibility/2006">
          <mc:Choice Requires="x14">
            <control shapeId="1051" r:id="rId29" name="チェック26">
              <controlPr defaultSize="0" autoFill="0" autoLine="0" autoPict="0">
                <anchor moveWithCells="1">
                  <from>
                    <xdr:col>8</xdr:col>
                    <xdr:colOff>213360</xdr:colOff>
                    <xdr:row>101</xdr:row>
                    <xdr:rowOff>175260</xdr:rowOff>
                  </from>
                  <to>
                    <xdr:col>9</xdr:col>
                    <xdr:colOff>175260</xdr:colOff>
                    <xdr:row>103</xdr:row>
                    <xdr:rowOff>38100</xdr:rowOff>
                  </to>
                </anchor>
              </controlPr>
            </control>
          </mc:Choice>
        </mc:AlternateContent>
        <mc:AlternateContent xmlns:mc="http://schemas.openxmlformats.org/markup-compatibility/2006">
          <mc:Choice Requires="x14">
            <control shapeId="1052" r:id="rId30" name="チェック27">
              <controlPr defaultSize="0" autoFill="0" autoLine="0" autoPict="0">
                <anchor moveWithCells="1">
                  <from>
                    <xdr:col>8</xdr:col>
                    <xdr:colOff>213360</xdr:colOff>
                    <xdr:row>102</xdr:row>
                    <xdr:rowOff>175260</xdr:rowOff>
                  </from>
                  <to>
                    <xdr:col>10</xdr:col>
                    <xdr:colOff>30480</xdr:colOff>
                    <xdr:row>104</xdr:row>
                    <xdr:rowOff>38100</xdr:rowOff>
                  </to>
                </anchor>
              </controlPr>
            </control>
          </mc:Choice>
        </mc:AlternateContent>
        <mc:AlternateContent xmlns:mc="http://schemas.openxmlformats.org/markup-compatibility/2006">
          <mc:Choice Requires="x14">
            <control shapeId="1053" r:id="rId31" name="チェック28">
              <controlPr defaultSize="0" autoFill="0" autoLine="0" autoPict="0">
                <anchor moveWithCells="1">
                  <from>
                    <xdr:col>8</xdr:col>
                    <xdr:colOff>213360</xdr:colOff>
                    <xdr:row>103</xdr:row>
                    <xdr:rowOff>175260</xdr:rowOff>
                  </from>
                  <to>
                    <xdr:col>10</xdr:col>
                    <xdr:colOff>0</xdr:colOff>
                    <xdr:row>105</xdr:row>
                    <xdr:rowOff>38100</xdr:rowOff>
                  </to>
                </anchor>
              </controlPr>
            </control>
          </mc:Choice>
        </mc:AlternateContent>
        <mc:AlternateContent xmlns:mc="http://schemas.openxmlformats.org/markup-compatibility/2006">
          <mc:Choice Requires="x14">
            <control shapeId="1054" r:id="rId32" name="チェック29">
              <controlPr defaultSize="0" autoFill="0" autoLine="0" autoPict="0">
                <anchor moveWithCells="1">
                  <from>
                    <xdr:col>8</xdr:col>
                    <xdr:colOff>220980</xdr:colOff>
                    <xdr:row>104</xdr:row>
                    <xdr:rowOff>175260</xdr:rowOff>
                  </from>
                  <to>
                    <xdr:col>10</xdr:col>
                    <xdr:colOff>30480</xdr:colOff>
                    <xdr:row>106</xdr:row>
                    <xdr:rowOff>38100</xdr:rowOff>
                  </to>
                </anchor>
              </controlPr>
            </control>
          </mc:Choice>
        </mc:AlternateContent>
        <mc:AlternateContent xmlns:mc="http://schemas.openxmlformats.org/markup-compatibility/2006">
          <mc:Choice Requires="x14">
            <control shapeId="1055" r:id="rId33" name="チェック30">
              <controlPr defaultSize="0" autoFill="0" autoLine="0" autoPict="0">
                <anchor moveWithCells="1">
                  <from>
                    <xdr:col>8</xdr:col>
                    <xdr:colOff>220980</xdr:colOff>
                    <xdr:row>105</xdr:row>
                    <xdr:rowOff>160020</xdr:rowOff>
                  </from>
                  <to>
                    <xdr:col>10</xdr:col>
                    <xdr:colOff>30480</xdr:colOff>
                    <xdr:row>107</xdr:row>
                    <xdr:rowOff>30480</xdr:rowOff>
                  </to>
                </anchor>
              </controlPr>
            </control>
          </mc:Choice>
        </mc:AlternateContent>
        <mc:AlternateContent xmlns:mc="http://schemas.openxmlformats.org/markup-compatibility/2006">
          <mc:Choice Requires="x14">
            <control shapeId="1056" r:id="rId34" name="チェック31">
              <controlPr defaultSize="0" autoFill="0" autoLine="0" autoPict="0">
                <anchor moveWithCells="1">
                  <from>
                    <xdr:col>8</xdr:col>
                    <xdr:colOff>220980</xdr:colOff>
                    <xdr:row>106</xdr:row>
                    <xdr:rowOff>160020</xdr:rowOff>
                  </from>
                  <to>
                    <xdr:col>10</xdr:col>
                    <xdr:colOff>30480</xdr:colOff>
                    <xdr:row>108</xdr:row>
                    <xdr:rowOff>30480</xdr:rowOff>
                  </to>
                </anchor>
              </controlPr>
            </control>
          </mc:Choice>
        </mc:AlternateContent>
        <mc:AlternateContent xmlns:mc="http://schemas.openxmlformats.org/markup-compatibility/2006">
          <mc:Choice Requires="x14">
            <control shapeId="1057" r:id="rId35" name="チェック32">
              <controlPr defaultSize="0" autoFill="0" autoLine="0" autoPict="0">
                <anchor moveWithCells="1">
                  <from>
                    <xdr:col>8</xdr:col>
                    <xdr:colOff>220980</xdr:colOff>
                    <xdr:row>107</xdr:row>
                    <xdr:rowOff>160020</xdr:rowOff>
                  </from>
                  <to>
                    <xdr:col>10</xdr:col>
                    <xdr:colOff>30480</xdr:colOff>
                    <xdr:row>109</xdr:row>
                    <xdr:rowOff>30480</xdr:rowOff>
                  </to>
                </anchor>
              </controlPr>
            </control>
          </mc:Choice>
        </mc:AlternateContent>
        <mc:AlternateContent xmlns:mc="http://schemas.openxmlformats.org/markup-compatibility/2006">
          <mc:Choice Requires="x14">
            <control shapeId="1058" r:id="rId36" name="チェック33">
              <controlPr defaultSize="0" autoFill="0" autoLine="0" autoPict="0">
                <anchor moveWithCells="1">
                  <from>
                    <xdr:col>8</xdr:col>
                    <xdr:colOff>220980</xdr:colOff>
                    <xdr:row>108</xdr:row>
                    <xdr:rowOff>160020</xdr:rowOff>
                  </from>
                  <to>
                    <xdr:col>10</xdr:col>
                    <xdr:colOff>0</xdr:colOff>
                    <xdr:row>110</xdr:row>
                    <xdr:rowOff>30480</xdr:rowOff>
                  </to>
                </anchor>
              </controlPr>
            </control>
          </mc:Choice>
        </mc:AlternateContent>
        <mc:AlternateContent xmlns:mc="http://schemas.openxmlformats.org/markup-compatibility/2006">
          <mc:Choice Requires="x14">
            <control shapeId="1059" r:id="rId37" name="チェック34">
              <controlPr defaultSize="0" autoFill="0" autoLine="0" autoPict="0">
                <anchor moveWithCells="1">
                  <from>
                    <xdr:col>8</xdr:col>
                    <xdr:colOff>220980</xdr:colOff>
                    <xdr:row>109</xdr:row>
                    <xdr:rowOff>160020</xdr:rowOff>
                  </from>
                  <to>
                    <xdr:col>10</xdr:col>
                    <xdr:colOff>30480</xdr:colOff>
                    <xdr:row>111</xdr:row>
                    <xdr:rowOff>30480</xdr:rowOff>
                  </to>
                </anchor>
              </controlPr>
            </control>
          </mc:Choice>
        </mc:AlternateContent>
        <mc:AlternateContent xmlns:mc="http://schemas.openxmlformats.org/markup-compatibility/2006">
          <mc:Choice Requires="x14">
            <control shapeId="1060" r:id="rId38" name="チェック35">
              <controlPr defaultSize="0" autoFill="0" autoLine="0" autoPict="0">
                <anchor moveWithCells="1">
                  <from>
                    <xdr:col>17</xdr:col>
                    <xdr:colOff>190500</xdr:colOff>
                    <xdr:row>96</xdr:row>
                    <xdr:rowOff>160020</xdr:rowOff>
                  </from>
                  <to>
                    <xdr:col>19</xdr:col>
                    <xdr:colOff>30480</xdr:colOff>
                    <xdr:row>98</xdr:row>
                    <xdr:rowOff>30480</xdr:rowOff>
                  </to>
                </anchor>
              </controlPr>
            </control>
          </mc:Choice>
        </mc:AlternateContent>
        <mc:AlternateContent xmlns:mc="http://schemas.openxmlformats.org/markup-compatibility/2006">
          <mc:Choice Requires="x14">
            <control shapeId="1061" r:id="rId39" name="チェック36">
              <controlPr defaultSize="0" autoFill="0" autoLine="0" autoPict="0">
                <anchor moveWithCells="1">
                  <from>
                    <xdr:col>17</xdr:col>
                    <xdr:colOff>190500</xdr:colOff>
                    <xdr:row>97</xdr:row>
                    <xdr:rowOff>182880</xdr:rowOff>
                  </from>
                  <to>
                    <xdr:col>19</xdr:col>
                    <xdr:colOff>22860</xdr:colOff>
                    <xdr:row>98</xdr:row>
                    <xdr:rowOff>251460</xdr:rowOff>
                  </to>
                </anchor>
              </controlPr>
            </control>
          </mc:Choice>
        </mc:AlternateContent>
        <mc:AlternateContent xmlns:mc="http://schemas.openxmlformats.org/markup-compatibility/2006">
          <mc:Choice Requires="x14">
            <control shapeId="1062" r:id="rId40" name="チェック37">
              <controlPr defaultSize="0" autoFill="0" autoLine="0" autoPict="0">
                <anchor moveWithCells="1">
                  <from>
                    <xdr:col>17</xdr:col>
                    <xdr:colOff>190500</xdr:colOff>
                    <xdr:row>98</xdr:row>
                    <xdr:rowOff>373380</xdr:rowOff>
                  </from>
                  <to>
                    <xdr:col>19</xdr:col>
                    <xdr:colOff>45720</xdr:colOff>
                    <xdr:row>100</xdr:row>
                    <xdr:rowOff>30480</xdr:rowOff>
                  </to>
                </anchor>
              </controlPr>
            </control>
          </mc:Choice>
        </mc:AlternateContent>
        <mc:AlternateContent xmlns:mc="http://schemas.openxmlformats.org/markup-compatibility/2006">
          <mc:Choice Requires="x14">
            <control shapeId="1063" r:id="rId41" name="チェック38">
              <controlPr defaultSize="0" autoFill="0" autoLine="0" autoPict="0">
                <anchor moveWithCells="1">
                  <from>
                    <xdr:col>17</xdr:col>
                    <xdr:colOff>190500</xdr:colOff>
                    <xdr:row>99</xdr:row>
                    <xdr:rowOff>160020</xdr:rowOff>
                  </from>
                  <to>
                    <xdr:col>19</xdr:col>
                    <xdr:colOff>22860</xdr:colOff>
                    <xdr:row>101</xdr:row>
                    <xdr:rowOff>30480</xdr:rowOff>
                  </to>
                </anchor>
              </controlPr>
            </control>
          </mc:Choice>
        </mc:AlternateContent>
        <mc:AlternateContent xmlns:mc="http://schemas.openxmlformats.org/markup-compatibility/2006">
          <mc:Choice Requires="x14">
            <control shapeId="1064" r:id="rId42" name="チェック39">
              <controlPr defaultSize="0" autoFill="0" autoLine="0" autoPict="0">
                <anchor moveWithCells="1">
                  <from>
                    <xdr:col>17</xdr:col>
                    <xdr:colOff>190500</xdr:colOff>
                    <xdr:row>100</xdr:row>
                    <xdr:rowOff>160020</xdr:rowOff>
                  </from>
                  <to>
                    <xdr:col>18</xdr:col>
                    <xdr:colOff>190500</xdr:colOff>
                    <xdr:row>102</xdr:row>
                    <xdr:rowOff>30480</xdr:rowOff>
                  </to>
                </anchor>
              </controlPr>
            </control>
          </mc:Choice>
        </mc:AlternateContent>
        <mc:AlternateContent xmlns:mc="http://schemas.openxmlformats.org/markup-compatibility/2006">
          <mc:Choice Requires="x14">
            <control shapeId="1065" r:id="rId43" name="チェック40">
              <controlPr defaultSize="0" autoFill="0" autoLine="0" autoPict="0">
                <anchor moveWithCells="1">
                  <from>
                    <xdr:col>17</xdr:col>
                    <xdr:colOff>190500</xdr:colOff>
                    <xdr:row>101</xdr:row>
                    <xdr:rowOff>152400</xdr:rowOff>
                  </from>
                  <to>
                    <xdr:col>19</xdr:col>
                    <xdr:colOff>45720</xdr:colOff>
                    <xdr:row>103</xdr:row>
                    <xdr:rowOff>30480</xdr:rowOff>
                  </to>
                </anchor>
              </controlPr>
            </control>
          </mc:Choice>
        </mc:AlternateContent>
        <mc:AlternateContent xmlns:mc="http://schemas.openxmlformats.org/markup-compatibility/2006">
          <mc:Choice Requires="x14">
            <control shapeId="1066" r:id="rId44" name="チェック41">
              <controlPr defaultSize="0" autoFill="0" autoLine="0" autoPict="0">
                <anchor moveWithCells="1">
                  <from>
                    <xdr:col>17</xdr:col>
                    <xdr:colOff>190500</xdr:colOff>
                    <xdr:row>102</xdr:row>
                    <xdr:rowOff>160020</xdr:rowOff>
                  </from>
                  <to>
                    <xdr:col>19</xdr:col>
                    <xdr:colOff>22860</xdr:colOff>
                    <xdr:row>104</xdr:row>
                    <xdr:rowOff>30480</xdr:rowOff>
                  </to>
                </anchor>
              </controlPr>
            </control>
          </mc:Choice>
        </mc:AlternateContent>
        <mc:AlternateContent xmlns:mc="http://schemas.openxmlformats.org/markup-compatibility/2006">
          <mc:Choice Requires="x14">
            <control shapeId="1067" r:id="rId45" name="チェック42">
              <controlPr defaultSize="0" autoFill="0" autoLine="0" autoPict="0">
                <anchor moveWithCells="1">
                  <from>
                    <xdr:col>17</xdr:col>
                    <xdr:colOff>190500</xdr:colOff>
                    <xdr:row>103</xdr:row>
                    <xdr:rowOff>160020</xdr:rowOff>
                  </from>
                  <to>
                    <xdr:col>19</xdr:col>
                    <xdr:colOff>0</xdr:colOff>
                    <xdr:row>105</xdr:row>
                    <xdr:rowOff>30480</xdr:rowOff>
                  </to>
                </anchor>
              </controlPr>
            </control>
          </mc:Choice>
        </mc:AlternateContent>
        <mc:AlternateContent xmlns:mc="http://schemas.openxmlformats.org/markup-compatibility/2006">
          <mc:Choice Requires="x14">
            <control shapeId="1068" r:id="rId46" name="チェック43">
              <controlPr defaultSize="0" autoFill="0" autoLine="0" autoPict="0">
                <anchor moveWithCells="1">
                  <from>
                    <xdr:col>17</xdr:col>
                    <xdr:colOff>190500</xdr:colOff>
                    <xdr:row>104</xdr:row>
                    <xdr:rowOff>175260</xdr:rowOff>
                  </from>
                  <to>
                    <xdr:col>19</xdr:col>
                    <xdr:colOff>38100</xdr:colOff>
                    <xdr:row>106</xdr:row>
                    <xdr:rowOff>38100</xdr:rowOff>
                  </to>
                </anchor>
              </controlPr>
            </control>
          </mc:Choice>
        </mc:AlternateContent>
        <mc:AlternateContent xmlns:mc="http://schemas.openxmlformats.org/markup-compatibility/2006">
          <mc:Choice Requires="x14">
            <control shapeId="1069" r:id="rId47" name="チェック44">
              <controlPr defaultSize="0" autoFill="0" autoLine="0" autoPict="0">
                <anchor moveWithCells="1">
                  <from>
                    <xdr:col>17</xdr:col>
                    <xdr:colOff>190500</xdr:colOff>
                    <xdr:row>105</xdr:row>
                    <xdr:rowOff>160020</xdr:rowOff>
                  </from>
                  <to>
                    <xdr:col>19</xdr:col>
                    <xdr:colOff>38100</xdr:colOff>
                    <xdr:row>107</xdr:row>
                    <xdr:rowOff>30480</xdr:rowOff>
                  </to>
                </anchor>
              </controlPr>
            </control>
          </mc:Choice>
        </mc:AlternateContent>
        <mc:AlternateContent xmlns:mc="http://schemas.openxmlformats.org/markup-compatibility/2006">
          <mc:Choice Requires="x14">
            <control shapeId="1070" r:id="rId48" name="チェック45">
              <controlPr defaultSize="0" autoFill="0" autoLine="0" autoPict="0">
                <anchor moveWithCells="1">
                  <from>
                    <xdr:col>17</xdr:col>
                    <xdr:colOff>190500</xdr:colOff>
                    <xdr:row>106</xdr:row>
                    <xdr:rowOff>160020</xdr:rowOff>
                  </from>
                  <to>
                    <xdr:col>19</xdr:col>
                    <xdr:colOff>30480</xdr:colOff>
                    <xdr:row>108</xdr:row>
                    <xdr:rowOff>30480</xdr:rowOff>
                  </to>
                </anchor>
              </controlPr>
            </control>
          </mc:Choice>
        </mc:AlternateContent>
        <mc:AlternateContent xmlns:mc="http://schemas.openxmlformats.org/markup-compatibility/2006">
          <mc:Choice Requires="x14">
            <control shapeId="1071" r:id="rId49" name="チェック46">
              <controlPr defaultSize="0" autoFill="0" autoLine="0" autoPict="0">
                <anchor moveWithCells="1">
                  <from>
                    <xdr:col>17</xdr:col>
                    <xdr:colOff>190500</xdr:colOff>
                    <xdr:row>107</xdr:row>
                    <xdr:rowOff>152400</xdr:rowOff>
                  </from>
                  <to>
                    <xdr:col>19</xdr:col>
                    <xdr:colOff>30480</xdr:colOff>
                    <xdr:row>109</xdr:row>
                    <xdr:rowOff>30480</xdr:rowOff>
                  </to>
                </anchor>
              </controlPr>
            </control>
          </mc:Choice>
        </mc:AlternateContent>
        <mc:AlternateContent xmlns:mc="http://schemas.openxmlformats.org/markup-compatibility/2006">
          <mc:Choice Requires="x14">
            <control shapeId="1072" r:id="rId50" name="チェック47">
              <controlPr defaultSize="0" autoFill="0" autoLine="0" autoPict="0">
                <anchor moveWithCells="1">
                  <from>
                    <xdr:col>17</xdr:col>
                    <xdr:colOff>190500</xdr:colOff>
                    <xdr:row>108</xdr:row>
                    <xdr:rowOff>160020</xdr:rowOff>
                  </from>
                  <to>
                    <xdr:col>19</xdr:col>
                    <xdr:colOff>30480</xdr:colOff>
                    <xdr:row>110</xdr:row>
                    <xdr:rowOff>30480</xdr:rowOff>
                  </to>
                </anchor>
              </controlPr>
            </control>
          </mc:Choice>
        </mc:AlternateContent>
        <mc:AlternateContent xmlns:mc="http://schemas.openxmlformats.org/markup-compatibility/2006">
          <mc:Choice Requires="x14">
            <control shapeId="1073" r:id="rId51" name="チェック48">
              <controlPr defaultSize="0" autoFill="0" autoLine="0" autoPict="0">
                <anchor moveWithCells="1">
                  <from>
                    <xdr:col>17</xdr:col>
                    <xdr:colOff>190500</xdr:colOff>
                    <xdr:row>109</xdr:row>
                    <xdr:rowOff>160020</xdr:rowOff>
                  </from>
                  <to>
                    <xdr:col>19</xdr:col>
                    <xdr:colOff>30480</xdr:colOff>
                    <xdr:row>111</xdr:row>
                    <xdr:rowOff>30480</xdr:rowOff>
                  </to>
                </anchor>
              </controlPr>
            </control>
          </mc:Choice>
        </mc:AlternateContent>
        <mc:AlternateContent xmlns:mc="http://schemas.openxmlformats.org/markup-compatibility/2006">
          <mc:Choice Requires="x14">
            <control shapeId="1074" r:id="rId52" name="チェック49">
              <controlPr defaultSize="0" autoFill="0" autoLine="0" autoPict="0">
                <anchor moveWithCells="1">
                  <from>
                    <xdr:col>26</xdr:col>
                    <xdr:colOff>190500</xdr:colOff>
                    <xdr:row>96</xdr:row>
                    <xdr:rowOff>160020</xdr:rowOff>
                  </from>
                  <to>
                    <xdr:col>28</xdr:col>
                    <xdr:colOff>30480</xdr:colOff>
                    <xdr:row>98</xdr:row>
                    <xdr:rowOff>30480</xdr:rowOff>
                  </to>
                </anchor>
              </controlPr>
            </control>
          </mc:Choice>
        </mc:AlternateContent>
        <mc:AlternateContent xmlns:mc="http://schemas.openxmlformats.org/markup-compatibility/2006">
          <mc:Choice Requires="x14">
            <control shapeId="1075" r:id="rId53" name="チェック50">
              <controlPr defaultSize="0" autoFill="0" autoLine="0" autoPict="0">
                <anchor moveWithCells="1">
                  <from>
                    <xdr:col>26</xdr:col>
                    <xdr:colOff>190500</xdr:colOff>
                    <xdr:row>98</xdr:row>
                    <xdr:rowOff>0</xdr:rowOff>
                  </from>
                  <to>
                    <xdr:col>27</xdr:col>
                    <xdr:colOff>190500</xdr:colOff>
                    <xdr:row>98</xdr:row>
                    <xdr:rowOff>251460</xdr:rowOff>
                  </to>
                </anchor>
              </controlPr>
            </control>
          </mc:Choice>
        </mc:AlternateContent>
        <mc:AlternateContent xmlns:mc="http://schemas.openxmlformats.org/markup-compatibility/2006">
          <mc:Choice Requires="x14">
            <control shapeId="1076" r:id="rId54" name="チェック51">
              <controlPr defaultSize="0" autoFill="0" autoLine="0" autoPict="0">
                <anchor moveWithCells="1">
                  <from>
                    <xdr:col>26</xdr:col>
                    <xdr:colOff>190500</xdr:colOff>
                    <xdr:row>98</xdr:row>
                    <xdr:rowOff>373380</xdr:rowOff>
                  </from>
                  <to>
                    <xdr:col>28</xdr:col>
                    <xdr:colOff>30480</xdr:colOff>
                    <xdr:row>100</xdr:row>
                    <xdr:rowOff>30480</xdr:rowOff>
                  </to>
                </anchor>
              </controlPr>
            </control>
          </mc:Choice>
        </mc:AlternateContent>
        <mc:AlternateContent xmlns:mc="http://schemas.openxmlformats.org/markup-compatibility/2006">
          <mc:Choice Requires="x14">
            <control shapeId="1077" r:id="rId55" name="チェック52">
              <controlPr defaultSize="0" autoFill="0" autoLine="0" autoPict="0">
                <anchor moveWithCells="1">
                  <from>
                    <xdr:col>26</xdr:col>
                    <xdr:colOff>190500</xdr:colOff>
                    <xdr:row>99</xdr:row>
                    <xdr:rowOff>160020</xdr:rowOff>
                  </from>
                  <to>
                    <xdr:col>28</xdr:col>
                    <xdr:colOff>22860</xdr:colOff>
                    <xdr:row>101</xdr:row>
                    <xdr:rowOff>30480</xdr:rowOff>
                  </to>
                </anchor>
              </controlPr>
            </control>
          </mc:Choice>
        </mc:AlternateContent>
        <mc:AlternateContent xmlns:mc="http://schemas.openxmlformats.org/markup-compatibility/2006">
          <mc:Choice Requires="x14">
            <control shapeId="1078" r:id="rId56" name="チェック53">
              <controlPr defaultSize="0" autoFill="0" autoLine="0" autoPict="0">
                <anchor moveWithCells="1">
                  <from>
                    <xdr:col>26</xdr:col>
                    <xdr:colOff>190500</xdr:colOff>
                    <xdr:row>100</xdr:row>
                    <xdr:rowOff>175260</xdr:rowOff>
                  </from>
                  <to>
                    <xdr:col>28</xdr:col>
                    <xdr:colOff>45720</xdr:colOff>
                    <xdr:row>102</xdr:row>
                    <xdr:rowOff>38100</xdr:rowOff>
                  </to>
                </anchor>
              </controlPr>
            </control>
          </mc:Choice>
        </mc:AlternateContent>
        <mc:AlternateContent xmlns:mc="http://schemas.openxmlformats.org/markup-compatibility/2006">
          <mc:Choice Requires="x14">
            <control shapeId="1079" r:id="rId57" name="チェック54">
              <controlPr defaultSize="0" autoFill="0" autoLine="0" autoPict="0">
                <anchor moveWithCells="1">
                  <from>
                    <xdr:col>26</xdr:col>
                    <xdr:colOff>190500</xdr:colOff>
                    <xdr:row>101</xdr:row>
                    <xdr:rowOff>152400</xdr:rowOff>
                  </from>
                  <to>
                    <xdr:col>28</xdr:col>
                    <xdr:colOff>45720</xdr:colOff>
                    <xdr:row>103</xdr:row>
                    <xdr:rowOff>30480</xdr:rowOff>
                  </to>
                </anchor>
              </controlPr>
            </control>
          </mc:Choice>
        </mc:AlternateContent>
        <mc:AlternateContent xmlns:mc="http://schemas.openxmlformats.org/markup-compatibility/2006">
          <mc:Choice Requires="x14">
            <control shapeId="1080" r:id="rId58" name="チェック55">
              <controlPr defaultSize="0" autoFill="0" autoLine="0" autoPict="0">
                <anchor moveWithCells="1">
                  <from>
                    <xdr:col>26</xdr:col>
                    <xdr:colOff>190500</xdr:colOff>
                    <xdr:row>102</xdr:row>
                    <xdr:rowOff>152400</xdr:rowOff>
                  </from>
                  <to>
                    <xdr:col>28</xdr:col>
                    <xdr:colOff>45720</xdr:colOff>
                    <xdr:row>104</xdr:row>
                    <xdr:rowOff>30480</xdr:rowOff>
                  </to>
                </anchor>
              </controlPr>
            </control>
          </mc:Choice>
        </mc:AlternateContent>
        <mc:AlternateContent xmlns:mc="http://schemas.openxmlformats.org/markup-compatibility/2006">
          <mc:Choice Requires="x14">
            <control shapeId="1081" r:id="rId59" name="チェック56">
              <controlPr defaultSize="0" autoFill="0" autoLine="0" autoPict="0">
                <anchor moveWithCells="1">
                  <from>
                    <xdr:col>26</xdr:col>
                    <xdr:colOff>190500</xdr:colOff>
                    <xdr:row>103</xdr:row>
                    <xdr:rowOff>152400</xdr:rowOff>
                  </from>
                  <to>
                    <xdr:col>28</xdr:col>
                    <xdr:colOff>30480</xdr:colOff>
                    <xdr:row>105</xdr:row>
                    <xdr:rowOff>30480</xdr:rowOff>
                  </to>
                </anchor>
              </controlPr>
            </control>
          </mc:Choice>
        </mc:AlternateContent>
        <mc:AlternateContent xmlns:mc="http://schemas.openxmlformats.org/markup-compatibility/2006">
          <mc:Choice Requires="x14">
            <control shapeId="1082" r:id="rId60" name="チェック57">
              <controlPr defaultSize="0" autoFill="0" autoLine="0" autoPict="0">
                <anchor moveWithCells="1">
                  <from>
                    <xdr:col>26</xdr:col>
                    <xdr:colOff>190500</xdr:colOff>
                    <xdr:row>104</xdr:row>
                    <xdr:rowOff>152400</xdr:rowOff>
                  </from>
                  <to>
                    <xdr:col>28</xdr:col>
                    <xdr:colOff>60960</xdr:colOff>
                    <xdr:row>106</xdr:row>
                    <xdr:rowOff>30480</xdr:rowOff>
                  </to>
                </anchor>
              </controlPr>
            </control>
          </mc:Choice>
        </mc:AlternateContent>
        <mc:AlternateContent xmlns:mc="http://schemas.openxmlformats.org/markup-compatibility/2006">
          <mc:Choice Requires="x14">
            <control shapeId="1083" r:id="rId61" name="チェック58">
              <controlPr defaultSize="0" autoFill="0" autoLine="0" autoPict="0">
                <anchor moveWithCells="1">
                  <from>
                    <xdr:col>26</xdr:col>
                    <xdr:colOff>190500</xdr:colOff>
                    <xdr:row>105</xdr:row>
                    <xdr:rowOff>152400</xdr:rowOff>
                  </from>
                  <to>
                    <xdr:col>28</xdr:col>
                    <xdr:colOff>22860</xdr:colOff>
                    <xdr:row>107</xdr:row>
                    <xdr:rowOff>30480</xdr:rowOff>
                  </to>
                </anchor>
              </controlPr>
            </control>
          </mc:Choice>
        </mc:AlternateContent>
        <mc:AlternateContent xmlns:mc="http://schemas.openxmlformats.org/markup-compatibility/2006">
          <mc:Choice Requires="x14">
            <control shapeId="1084" r:id="rId62" name="チェック59">
              <controlPr defaultSize="0" autoFill="0" autoLine="0" autoPict="0">
                <anchor moveWithCells="1">
                  <from>
                    <xdr:col>26</xdr:col>
                    <xdr:colOff>190500</xdr:colOff>
                    <xdr:row>106</xdr:row>
                    <xdr:rowOff>182880</xdr:rowOff>
                  </from>
                  <to>
                    <xdr:col>28</xdr:col>
                    <xdr:colOff>30480</xdr:colOff>
                    <xdr:row>108</xdr:row>
                    <xdr:rowOff>60960</xdr:rowOff>
                  </to>
                </anchor>
              </controlPr>
            </control>
          </mc:Choice>
        </mc:AlternateContent>
        <mc:AlternateContent xmlns:mc="http://schemas.openxmlformats.org/markup-compatibility/2006">
          <mc:Choice Requires="x14">
            <control shapeId="1085" r:id="rId63" name="チェック60">
              <controlPr defaultSize="0" autoFill="0" autoLine="0" autoPict="0">
                <anchor moveWithCells="1">
                  <from>
                    <xdr:col>26</xdr:col>
                    <xdr:colOff>190500</xdr:colOff>
                    <xdr:row>107</xdr:row>
                    <xdr:rowOff>160020</xdr:rowOff>
                  </from>
                  <to>
                    <xdr:col>28</xdr:col>
                    <xdr:colOff>38100</xdr:colOff>
                    <xdr:row>109</xdr:row>
                    <xdr:rowOff>30480</xdr:rowOff>
                  </to>
                </anchor>
              </controlPr>
            </control>
          </mc:Choice>
        </mc:AlternateContent>
        <mc:AlternateContent xmlns:mc="http://schemas.openxmlformats.org/markup-compatibility/2006">
          <mc:Choice Requires="x14">
            <control shapeId="1086" r:id="rId64" name="チェック61">
              <controlPr defaultSize="0" autoFill="0" autoLine="0" autoPict="0">
                <anchor moveWithCells="1">
                  <from>
                    <xdr:col>26</xdr:col>
                    <xdr:colOff>190500</xdr:colOff>
                    <xdr:row>108</xdr:row>
                    <xdr:rowOff>160020</xdr:rowOff>
                  </from>
                  <to>
                    <xdr:col>28</xdr:col>
                    <xdr:colOff>30480</xdr:colOff>
                    <xdr:row>110</xdr:row>
                    <xdr:rowOff>30480</xdr:rowOff>
                  </to>
                </anchor>
              </controlPr>
            </control>
          </mc:Choice>
        </mc:AlternateContent>
        <mc:AlternateContent xmlns:mc="http://schemas.openxmlformats.org/markup-compatibility/2006">
          <mc:Choice Requires="x14">
            <control shapeId="1087" r:id="rId65" name="チェック62">
              <controlPr defaultSize="0" autoFill="0" autoLine="0" autoPict="0">
                <anchor moveWithCells="1">
                  <from>
                    <xdr:col>26</xdr:col>
                    <xdr:colOff>190500</xdr:colOff>
                    <xdr:row>109</xdr:row>
                    <xdr:rowOff>152400</xdr:rowOff>
                  </from>
                  <to>
                    <xdr:col>28</xdr:col>
                    <xdr:colOff>22860</xdr:colOff>
                    <xdr:row>111</xdr:row>
                    <xdr:rowOff>30480</xdr:rowOff>
                  </to>
                </anchor>
              </controlPr>
            </control>
          </mc:Choice>
        </mc:AlternateContent>
        <mc:AlternateContent xmlns:mc="http://schemas.openxmlformats.org/markup-compatibility/2006">
          <mc:Choice Requires="x14">
            <control shapeId="1088" r:id="rId66" name="チェック63">
              <controlPr defaultSize="0" autoFill="0" autoLine="0" autoPict="0">
                <anchor moveWithCells="1">
                  <from>
                    <xdr:col>16</xdr:col>
                    <xdr:colOff>198120</xdr:colOff>
                    <xdr:row>126</xdr:row>
                    <xdr:rowOff>175260</xdr:rowOff>
                  </from>
                  <to>
                    <xdr:col>18</xdr:col>
                    <xdr:colOff>30480</xdr:colOff>
                    <xdr:row>128</xdr:row>
                    <xdr:rowOff>38100</xdr:rowOff>
                  </to>
                </anchor>
              </controlPr>
            </control>
          </mc:Choice>
        </mc:AlternateContent>
        <mc:AlternateContent xmlns:mc="http://schemas.openxmlformats.org/markup-compatibility/2006">
          <mc:Choice Requires="x14">
            <control shapeId="1089" r:id="rId67" name="チェック64">
              <controlPr defaultSize="0" autoFill="0" autoLine="0" autoPict="0">
                <anchor moveWithCells="1">
                  <from>
                    <xdr:col>19</xdr:col>
                    <xdr:colOff>182880</xdr:colOff>
                    <xdr:row>126</xdr:row>
                    <xdr:rowOff>175260</xdr:rowOff>
                  </from>
                  <to>
                    <xdr:col>21</xdr:col>
                    <xdr:colOff>22860</xdr:colOff>
                    <xdr:row>128</xdr:row>
                    <xdr:rowOff>38100</xdr:rowOff>
                  </to>
                </anchor>
              </controlPr>
            </control>
          </mc:Choice>
        </mc:AlternateContent>
        <mc:AlternateContent xmlns:mc="http://schemas.openxmlformats.org/markup-compatibility/2006">
          <mc:Choice Requires="x14">
            <control shapeId="1090" r:id="rId68" name="チェック65">
              <controlPr defaultSize="0" autoFill="0" autoLine="0" autoPict="0">
                <anchor moveWithCells="1">
                  <from>
                    <xdr:col>22</xdr:col>
                    <xdr:colOff>190500</xdr:colOff>
                    <xdr:row>126</xdr:row>
                    <xdr:rowOff>152400</xdr:rowOff>
                  </from>
                  <to>
                    <xdr:col>24</xdr:col>
                    <xdr:colOff>30480</xdr:colOff>
                    <xdr:row>128</xdr:row>
                    <xdr:rowOff>30480</xdr:rowOff>
                  </to>
                </anchor>
              </controlPr>
            </control>
          </mc:Choice>
        </mc:AlternateContent>
        <mc:AlternateContent xmlns:mc="http://schemas.openxmlformats.org/markup-compatibility/2006">
          <mc:Choice Requires="x14">
            <control shapeId="1091" r:id="rId69" name="チェック66">
              <controlPr defaultSize="0" autoFill="0" autoLine="0" autoPict="0">
                <anchor moveWithCells="1">
                  <from>
                    <xdr:col>19</xdr:col>
                    <xdr:colOff>182880</xdr:colOff>
                    <xdr:row>127</xdr:row>
                    <xdr:rowOff>160020</xdr:rowOff>
                  </from>
                  <to>
                    <xdr:col>21</xdr:col>
                    <xdr:colOff>7620</xdr:colOff>
                    <xdr:row>129</xdr:row>
                    <xdr:rowOff>30480</xdr:rowOff>
                  </to>
                </anchor>
              </controlPr>
            </control>
          </mc:Choice>
        </mc:AlternateContent>
        <mc:AlternateContent xmlns:mc="http://schemas.openxmlformats.org/markup-compatibility/2006">
          <mc:Choice Requires="x14">
            <control shapeId="1092" r:id="rId70" name="チェック67">
              <controlPr defaultSize="0" autoFill="0" autoLine="0" autoPict="0">
                <anchor moveWithCells="1">
                  <from>
                    <xdr:col>22</xdr:col>
                    <xdr:colOff>190500</xdr:colOff>
                    <xdr:row>127</xdr:row>
                    <xdr:rowOff>152400</xdr:rowOff>
                  </from>
                  <to>
                    <xdr:col>24</xdr:col>
                    <xdr:colOff>7620</xdr:colOff>
                    <xdr:row>129</xdr:row>
                    <xdr:rowOff>30480</xdr:rowOff>
                  </to>
                </anchor>
              </controlPr>
            </control>
          </mc:Choice>
        </mc:AlternateContent>
        <mc:AlternateContent xmlns:mc="http://schemas.openxmlformats.org/markup-compatibility/2006">
          <mc:Choice Requires="x14">
            <control shapeId="1093" r:id="rId71" name="チェック68">
              <controlPr defaultSize="0" autoFill="0" autoLine="0" autoPict="0">
                <anchor moveWithCells="1">
                  <from>
                    <xdr:col>8</xdr:col>
                    <xdr:colOff>213360</xdr:colOff>
                    <xdr:row>128</xdr:row>
                    <xdr:rowOff>160020</xdr:rowOff>
                  </from>
                  <to>
                    <xdr:col>10</xdr:col>
                    <xdr:colOff>22860</xdr:colOff>
                    <xdr:row>130</xdr:row>
                    <xdr:rowOff>30480</xdr:rowOff>
                  </to>
                </anchor>
              </controlPr>
            </control>
          </mc:Choice>
        </mc:AlternateContent>
        <mc:AlternateContent xmlns:mc="http://schemas.openxmlformats.org/markup-compatibility/2006">
          <mc:Choice Requires="x14">
            <control shapeId="1094" r:id="rId72" name="チェック69">
              <controlPr defaultSize="0" autoFill="0" autoLine="0" autoPict="0">
                <anchor moveWithCells="1">
                  <from>
                    <xdr:col>16</xdr:col>
                    <xdr:colOff>190500</xdr:colOff>
                    <xdr:row>128</xdr:row>
                    <xdr:rowOff>160020</xdr:rowOff>
                  </from>
                  <to>
                    <xdr:col>18</xdr:col>
                    <xdr:colOff>7620</xdr:colOff>
                    <xdr:row>130</xdr:row>
                    <xdr:rowOff>30480</xdr:rowOff>
                  </to>
                </anchor>
              </controlPr>
            </control>
          </mc:Choice>
        </mc:AlternateContent>
        <mc:AlternateContent xmlns:mc="http://schemas.openxmlformats.org/markup-compatibility/2006">
          <mc:Choice Requires="x14">
            <control shapeId="1095" r:id="rId73" name="チェック70">
              <controlPr defaultSize="0" autoFill="0" autoLine="0" autoPict="0">
                <anchor moveWithCells="1">
                  <from>
                    <xdr:col>23</xdr:col>
                    <xdr:colOff>198120</xdr:colOff>
                    <xdr:row>128</xdr:row>
                    <xdr:rowOff>160020</xdr:rowOff>
                  </from>
                  <to>
                    <xdr:col>25</xdr:col>
                    <xdr:colOff>30480</xdr:colOff>
                    <xdr:row>130</xdr:row>
                    <xdr:rowOff>30480</xdr:rowOff>
                  </to>
                </anchor>
              </controlPr>
            </control>
          </mc:Choice>
        </mc:AlternateContent>
        <mc:AlternateContent xmlns:mc="http://schemas.openxmlformats.org/markup-compatibility/2006">
          <mc:Choice Requires="x14">
            <control shapeId="1096" r:id="rId74" name="チェック71">
              <controlPr defaultSize="0" autoFill="0" autoLine="0" autoPict="0">
                <anchor moveWithCells="1">
                  <from>
                    <xdr:col>8</xdr:col>
                    <xdr:colOff>213360</xdr:colOff>
                    <xdr:row>129</xdr:row>
                    <xdr:rowOff>160020</xdr:rowOff>
                  </from>
                  <to>
                    <xdr:col>10</xdr:col>
                    <xdr:colOff>0</xdr:colOff>
                    <xdr:row>131</xdr:row>
                    <xdr:rowOff>30480</xdr:rowOff>
                  </to>
                </anchor>
              </controlPr>
            </control>
          </mc:Choice>
        </mc:AlternateContent>
        <mc:AlternateContent xmlns:mc="http://schemas.openxmlformats.org/markup-compatibility/2006">
          <mc:Choice Requires="x14">
            <control shapeId="1097" r:id="rId75" name="チェック72">
              <controlPr defaultSize="0" autoFill="0" autoLine="0" autoPict="0">
                <anchor moveWithCells="1">
                  <from>
                    <xdr:col>18</xdr:col>
                    <xdr:colOff>198120</xdr:colOff>
                    <xdr:row>129</xdr:row>
                    <xdr:rowOff>175260</xdr:rowOff>
                  </from>
                  <to>
                    <xdr:col>20</xdr:col>
                    <xdr:colOff>38100</xdr:colOff>
                    <xdr:row>131</xdr:row>
                    <xdr:rowOff>38100</xdr:rowOff>
                  </to>
                </anchor>
              </controlPr>
            </control>
          </mc:Choice>
        </mc:AlternateContent>
        <mc:AlternateContent xmlns:mc="http://schemas.openxmlformats.org/markup-compatibility/2006">
          <mc:Choice Requires="x14">
            <control shapeId="1098" r:id="rId76" name="チェック73">
              <controlPr defaultSize="0" autoFill="0" autoLine="0" autoPict="0">
                <anchor moveWithCells="1">
                  <from>
                    <xdr:col>8</xdr:col>
                    <xdr:colOff>213360</xdr:colOff>
                    <xdr:row>130</xdr:row>
                    <xdr:rowOff>175260</xdr:rowOff>
                  </from>
                  <to>
                    <xdr:col>10</xdr:col>
                    <xdr:colOff>22860</xdr:colOff>
                    <xdr:row>132</xdr:row>
                    <xdr:rowOff>38100</xdr:rowOff>
                  </to>
                </anchor>
              </controlPr>
            </control>
          </mc:Choice>
        </mc:AlternateContent>
        <mc:AlternateContent xmlns:mc="http://schemas.openxmlformats.org/markup-compatibility/2006">
          <mc:Choice Requires="x14">
            <control shapeId="1099" r:id="rId77" name="チェック74">
              <controlPr defaultSize="0" autoFill="0" autoLine="0" autoPict="0">
                <anchor moveWithCells="1">
                  <from>
                    <xdr:col>14</xdr:col>
                    <xdr:colOff>198120</xdr:colOff>
                    <xdr:row>130</xdr:row>
                    <xdr:rowOff>160020</xdr:rowOff>
                  </from>
                  <to>
                    <xdr:col>16</xdr:col>
                    <xdr:colOff>38100</xdr:colOff>
                    <xdr:row>132</xdr:row>
                    <xdr:rowOff>30480</xdr:rowOff>
                  </to>
                </anchor>
              </controlPr>
            </control>
          </mc:Choice>
        </mc:AlternateContent>
        <mc:AlternateContent xmlns:mc="http://schemas.openxmlformats.org/markup-compatibility/2006">
          <mc:Choice Requires="x14">
            <control shapeId="1100" r:id="rId78" name="チェック75">
              <controlPr defaultSize="0" autoFill="0" autoLine="0" autoPict="0">
                <anchor moveWithCells="1">
                  <from>
                    <xdr:col>22</xdr:col>
                    <xdr:colOff>0</xdr:colOff>
                    <xdr:row>130</xdr:row>
                    <xdr:rowOff>152400</xdr:rowOff>
                  </from>
                  <to>
                    <xdr:col>23</xdr:col>
                    <xdr:colOff>76200</xdr:colOff>
                    <xdr:row>132</xdr:row>
                    <xdr:rowOff>30480</xdr:rowOff>
                  </to>
                </anchor>
              </controlPr>
            </control>
          </mc:Choice>
        </mc:AlternateContent>
        <mc:AlternateContent xmlns:mc="http://schemas.openxmlformats.org/markup-compatibility/2006">
          <mc:Choice Requires="x14">
            <control shapeId="1101" r:id="rId79" name="チェック76">
              <controlPr defaultSize="0" autoFill="0" autoLine="0" autoPict="0">
                <anchor moveWithCells="1">
                  <from>
                    <xdr:col>8</xdr:col>
                    <xdr:colOff>213360</xdr:colOff>
                    <xdr:row>131</xdr:row>
                    <xdr:rowOff>160020</xdr:rowOff>
                  </from>
                  <to>
                    <xdr:col>9</xdr:col>
                    <xdr:colOff>190500</xdr:colOff>
                    <xdr:row>133</xdr:row>
                    <xdr:rowOff>30480</xdr:rowOff>
                  </to>
                </anchor>
              </controlPr>
            </control>
          </mc:Choice>
        </mc:AlternateContent>
        <mc:AlternateContent xmlns:mc="http://schemas.openxmlformats.org/markup-compatibility/2006">
          <mc:Choice Requires="x14">
            <control shapeId="1102" r:id="rId80" name="チェック77">
              <controlPr defaultSize="0" autoFill="0" autoLine="0" autoPict="0">
                <anchor moveWithCells="1">
                  <from>
                    <xdr:col>15</xdr:col>
                    <xdr:colOff>0</xdr:colOff>
                    <xdr:row>131</xdr:row>
                    <xdr:rowOff>160020</xdr:rowOff>
                  </from>
                  <to>
                    <xdr:col>16</xdr:col>
                    <xdr:colOff>30480</xdr:colOff>
                    <xdr:row>133</xdr:row>
                    <xdr:rowOff>30480</xdr:rowOff>
                  </to>
                </anchor>
              </controlPr>
            </control>
          </mc:Choice>
        </mc:AlternateContent>
        <mc:AlternateContent xmlns:mc="http://schemas.openxmlformats.org/markup-compatibility/2006">
          <mc:Choice Requires="x14">
            <control shapeId="1103" r:id="rId81" name="チェック78">
              <controlPr defaultSize="0" autoFill="0" autoLine="0" autoPict="0">
                <anchor moveWithCells="1">
                  <from>
                    <xdr:col>22</xdr:col>
                    <xdr:colOff>0</xdr:colOff>
                    <xdr:row>131</xdr:row>
                    <xdr:rowOff>160020</xdr:rowOff>
                  </from>
                  <to>
                    <xdr:col>23</xdr:col>
                    <xdr:colOff>30480</xdr:colOff>
                    <xdr:row>133</xdr:row>
                    <xdr:rowOff>30480</xdr:rowOff>
                  </to>
                </anchor>
              </controlPr>
            </control>
          </mc:Choice>
        </mc:AlternateContent>
        <mc:AlternateContent xmlns:mc="http://schemas.openxmlformats.org/markup-compatibility/2006">
          <mc:Choice Requires="x14">
            <control shapeId="1104" r:id="rId82" name="チェック79">
              <controlPr defaultSize="0" autoFill="0" autoLine="0" autoPict="0">
                <anchor moveWithCells="1">
                  <from>
                    <xdr:col>8</xdr:col>
                    <xdr:colOff>213360</xdr:colOff>
                    <xdr:row>132</xdr:row>
                    <xdr:rowOff>152400</xdr:rowOff>
                  </from>
                  <to>
                    <xdr:col>10</xdr:col>
                    <xdr:colOff>7620</xdr:colOff>
                    <xdr:row>134</xdr:row>
                    <xdr:rowOff>30480</xdr:rowOff>
                  </to>
                </anchor>
              </controlPr>
            </control>
          </mc:Choice>
        </mc:AlternateContent>
        <mc:AlternateContent xmlns:mc="http://schemas.openxmlformats.org/markup-compatibility/2006">
          <mc:Choice Requires="x14">
            <control shapeId="1105" r:id="rId83" name="チェック80">
              <controlPr defaultSize="0" autoFill="0" autoLine="0" autoPict="0">
                <anchor moveWithCells="1">
                  <from>
                    <xdr:col>15</xdr:col>
                    <xdr:colOff>0</xdr:colOff>
                    <xdr:row>132</xdr:row>
                    <xdr:rowOff>144780</xdr:rowOff>
                  </from>
                  <to>
                    <xdr:col>16</xdr:col>
                    <xdr:colOff>0</xdr:colOff>
                    <xdr:row>134</xdr:row>
                    <xdr:rowOff>60960</xdr:rowOff>
                  </to>
                </anchor>
              </controlPr>
            </control>
          </mc:Choice>
        </mc:AlternateContent>
        <mc:AlternateContent xmlns:mc="http://schemas.openxmlformats.org/markup-compatibility/2006">
          <mc:Choice Requires="x14">
            <control shapeId="1106" r:id="rId84" name="チェック81">
              <controlPr defaultSize="0" autoFill="0" autoLine="0" autoPict="0">
                <anchor moveWithCells="1">
                  <from>
                    <xdr:col>22</xdr:col>
                    <xdr:colOff>0</xdr:colOff>
                    <xdr:row>132</xdr:row>
                    <xdr:rowOff>152400</xdr:rowOff>
                  </from>
                  <to>
                    <xdr:col>23</xdr:col>
                    <xdr:colOff>38100</xdr:colOff>
                    <xdr:row>134</xdr:row>
                    <xdr:rowOff>30480</xdr:rowOff>
                  </to>
                </anchor>
              </controlPr>
            </control>
          </mc:Choice>
        </mc:AlternateContent>
        <mc:AlternateContent xmlns:mc="http://schemas.openxmlformats.org/markup-compatibility/2006">
          <mc:Choice Requires="x14">
            <control shapeId="1107" r:id="rId85" name="チェック82">
              <controlPr defaultSize="0" autoFill="0" autoLine="0" autoPict="0">
                <anchor moveWithCells="1">
                  <from>
                    <xdr:col>8</xdr:col>
                    <xdr:colOff>213360</xdr:colOff>
                    <xdr:row>133</xdr:row>
                    <xdr:rowOff>160020</xdr:rowOff>
                  </from>
                  <to>
                    <xdr:col>10</xdr:col>
                    <xdr:colOff>22860</xdr:colOff>
                    <xdr:row>135</xdr:row>
                    <xdr:rowOff>30480</xdr:rowOff>
                  </to>
                </anchor>
              </controlPr>
            </control>
          </mc:Choice>
        </mc:AlternateContent>
        <mc:AlternateContent xmlns:mc="http://schemas.openxmlformats.org/markup-compatibility/2006">
          <mc:Choice Requires="x14">
            <control shapeId="1108" r:id="rId86" name="チェック83">
              <controlPr defaultSize="0" autoFill="0" autoLine="0" autoPict="0">
                <anchor moveWithCells="1">
                  <from>
                    <xdr:col>15</xdr:col>
                    <xdr:colOff>0</xdr:colOff>
                    <xdr:row>133</xdr:row>
                    <xdr:rowOff>160020</xdr:rowOff>
                  </from>
                  <to>
                    <xdr:col>16</xdr:col>
                    <xdr:colOff>30480</xdr:colOff>
                    <xdr:row>135</xdr:row>
                    <xdr:rowOff>30480</xdr:rowOff>
                  </to>
                </anchor>
              </controlPr>
            </control>
          </mc:Choice>
        </mc:AlternateContent>
        <mc:AlternateContent xmlns:mc="http://schemas.openxmlformats.org/markup-compatibility/2006">
          <mc:Choice Requires="x14">
            <control shapeId="1109" r:id="rId87" name="チェック84">
              <controlPr defaultSize="0" autoFill="0" autoLine="0" autoPict="0">
                <anchor moveWithCells="1">
                  <from>
                    <xdr:col>22</xdr:col>
                    <xdr:colOff>0</xdr:colOff>
                    <xdr:row>133</xdr:row>
                    <xdr:rowOff>152400</xdr:rowOff>
                  </from>
                  <to>
                    <xdr:col>23</xdr:col>
                    <xdr:colOff>45720</xdr:colOff>
                    <xdr:row>135</xdr:row>
                    <xdr:rowOff>30480</xdr:rowOff>
                  </to>
                </anchor>
              </controlPr>
            </control>
          </mc:Choice>
        </mc:AlternateContent>
        <mc:AlternateContent xmlns:mc="http://schemas.openxmlformats.org/markup-compatibility/2006">
          <mc:Choice Requires="x14">
            <control shapeId="1111" r:id="rId88" name="チェック85">
              <controlPr defaultSize="0" autoFill="0" autoLine="0" autoPict="0">
                <anchor moveWithCells="1">
                  <from>
                    <xdr:col>28</xdr:col>
                    <xdr:colOff>190500</xdr:colOff>
                    <xdr:row>133</xdr:row>
                    <xdr:rowOff>160020</xdr:rowOff>
                  </from>
                  <to>
                    <xdr:col>30</xdr:col>
                    <xdr:colOff>30480</xdr:colOff>
                    <xdr:row>135</xdr:row>
                    <xdr:rowOff>30480</xdr:rowOff>
                  </to>
                </anchor>
              </controlPr>
            </control>
          </mc:Choice>
        </mc:AlternateContent>
        <mc:AlternateContent xmlns:mc="http://schemas.openxmlformats.org/markup-compatibility/2006">
          <mc:Choice Requires="x14">
            <control shapeId="1112" r:id="rId89" name="チェック86">
              <controlPr defaultSize="0" autoFill="0" autoLine="0" autoPict="0">
                <anchor moveWithCells="1">
                  <from>
                    <xdr:col>6</xdr:col>
                    <xdr:colOff>190500</xdr:colOff>
                    <xdr:row>146</xdr:row>
                    <xdr:rowOff>175260</xdr:rowOff>
                  </from>
                  <to>
                    <xdr:col>8</xdr:col>
                    <xdr:colOff>30480</xdr:colOff>
                    <xdr:row>148</xdr:row>
                    <xdr:rowOff>38100</xdr:rowOff>
                  </to>
                </anchor>
              </controlPr>
            </control>
          </mc:Choice>
        </mc:AlternateContent>
        <mc:AlternateContent xmlns:mc="http://schemas.openxmlformats.org/markup-compatibility/2006">
          <mc:Choice Requires="x14">
            <control shapeId="1113" r:id="rId90" name="チェック87">
              <controlPr defaultSize="0" autoFill="0" autoLine="0" autoPict="0">
                <anchor moveWithCells="1">
                  <from>
                    <xdr:col>18</xdr:col>
                    <xdr:colOff>190500</xdr:colOff>
                    <xdr:row>146</xdr:row>
                    <xdr:rowOff>160020</xdr:rowOff>
                  </from>
                  <to>
                    <xdr:col>20</xdr:col>
                    <xdr:colOff>45720</xdr:colOff>
                    <xdr:row>148</xdr:row>
                    <xdr:rowOff>30480</xdr:rowOff>
                  </to>
                </anchor>
              </controlPr>
            </control>
          </mc:Choice>
        </mc:AlternateContent>
        <mc:AlternateContent xmlns:mc="http://schemas.openxmlformats.org/markup-compatibility/2006">
          <mc:Choice Requires="x14">
            <control shapeId="1114" r:id="rId91" name="チェック88">
              <controlPr defaultSize="0" autoFill="0" autoLine="0" autoPict="0">
                <anchor moveWithCells="1">
                  <from>
                    <xdr:col>6</xdr:col>
                    <xdr:colOff>190500</xdr:colOff>
                    <xdr:row>147</xdr:row>
                    <xdr:rowOff>160020</xdr:rowOff>
                  </from>
                  <to>
                    <xdr:col>8</xdr:col>
                    <xdr:colOff>38100</xdr:colOff>
                    <xdr:row>149</xdr:row>
                    <xdr:rowOff>30480</xdr:rowOff>
                  </to>
                </anchor>
              </controlPr>
            </control>
          </mc:Choice>
        </mc:AlternateContent>
        <mc:AlternateContent xmlns:mc="http://schemas.openxmlformats.org/markup-compatibility/2006">
          <mc:Choice Requires="x14">
            <control shapeId="1115" r:id="rId92" name="チェック89">
              <controlPr defaultSize="0" autoFill="0" autoLine="0" autoPict="0">
                <anchor moveWithCells="1">
                  <from>
                    <xdr:col>18</xdr:col>
                    <xdr:colOff>190500</xdr:colOff>
                    <xdr:row>147</xdr:row>
                    <xdr:rowOff>152400</xdr:rowOff>
                  </from>
                  <to>
                    <xdr:col>20</xdr:col>
                    <xdr:colOff>30480</xdr:colOff>
                    <xdr:row>149</xdr:row>
                    <xdr:rowOff>30480</xdr:rowOff>
                  </to>
                </anchor>
              </controlPr>
            </control>
          </mc:Choice>
        </mc:AlternateContent>
        <mc:AlternateContent xmlns:mc="http://schemas.openxmlformats.org/markup-compatibility/2006">
          <mc:Choice Requires="x14">
            <control shapeId="1116" r:id="rId93" name="チェック90">
              <controlPr defaultSize="0" autoFill="0" autoLine="0" autoPict="0">
                <anchor moveWithCells="1">
                  <from>
                    <xdr:col>10</xdr:col>
                    <xdr:colOff>198120</xdr:colOff>
                    <xdr:row>150</xdr:row>
                    <xdr:rowOff>160020</xdr:rowOff>
                  </from>
                  <to>
                    <xdr:col>12</xdr:col>
                    <xdr:colOff>30480</xdr:colOff>
                    <xdr:row>152</xdr:row>
                    <xdr:rowOff>30480</xdr:rowOff>
                  </to>
                </anchor>
              </controlPr>
            </control>
          </mc:Choice>
        </mc:AlternateContent>
        <mc:AlternateContent xmlns:mc="http://schemas.openxmlformats.org/markup-compatibility/2006">
          <mc:Choice Requires="x14">
            <control shapeId="1117" r:id="rId94" name="チェック91">
              <controlPr defaultSize="0" autoFill="0" autoLine="0" autoPict="0">
                <anchor moveWithCells="1">
                  <from>
                    <xdr:col>16</xdr:col>
                    <xdr:colOff>0</xdr:colOff>
                    <xdr:row>150</xdr:row>
                    <xdr:rowOff>152400</xdr:rowOff>
                  </from>
                  <to>
                    <xdr:col>17</xdr:col>
                    <xdr:colOff>60960</xdr:colOff>
                    <xdr:row>152</xdr:row>
                    <xdr:rowOff>30480</xdr:rowOff>
                  </to>
                </anchor>
              </controlPr>
            </control>
          </mc:Choice>
        </mc:AlternateContent>
        <mc:AlternateContent xmlns:mc="http://schemas.openxmlformats.org/markup-compatibility/2006">
          <mc:Choice Requires="x14">
            <control shapeId="1118" r:id="rId95" name="チェック92">
              <controlPr defaultSize="0" autoFill="0" autoLine="0" autoPict="0">
                <anchor moveWithCells="1">
                  <from>
                    <xdr:col>20</xdr:col>
                    <xdr:colOff>190500</xdr:colOff>
                    <xdr:row>150</xdr:row>
                    <xdr:rowOff>160020</xdr:rowOff>
                  </from>
                  <to>
                    <xdr:col>22</xdr:col>
                    <xdr:colOff>30480</xdr:colOff>
                    <xdr:row>152</xdr:row>
                    <xdr:rowOff>30480</xdr:rowOff>
                  </to>
                </anchor>
              </controlPr>
            </control>
          </mc:Choice>
        </mc:AlternateContent>
        <mc:AlternateContent xmlns:mc="http://schemas.openxmlformats.org/markup-compatibility/2006">
          <mc:Choice Requires="x14">
            <control shapeId="1169" r:id="rId96" name="チェック7">
              <controlPr defaultSize="0" autoFill="0" autoLine="0" autoPict="0">
                <anchor moveWithCells="1">
                  <from>
                    <xdr:col>12</xdr:col>
                    <xdr:colOff>190500</xdr:colOff>
                    <xdr:row>74</xdr:row>
                    <xdr:rowOff>22860</xdr:rowOff>
                  </from>
                  <to>
                    <xdr:col>14</xdr:col>
                    <xdr:colOff>60960</xdr:colOff>
                    <xdr:row>76</xdr:row>
                    <xdr:rowOff>38100</xdr:rowOff>
                  </to>
                </anchor>
              </controlPr>
            </control>
          </mc:Choice>
        </mc:AlternateContent>
        <mc:AlternateContent xmlns:mc="http://schemas.openxmlformats.org/markup-compatibility/2006">
          <mc:Choice Requires="x14">
            <control shapeId="1170" r:id="rId97" name="チェック8">
              <controlPr defaultSize="0" autoFill="0" autoLine="0" autoPict="0">
                <anchor moveWithCells="1">
                  <from>
                    <xdr:col>21</xdr:col>
                    <xdr:colOff>198120</xdr:colOff>
                    <xdr:row>74</xdr:row>
                    <xdr:rowOff>22860</xdr:rowOff>
                  </from>
                  <to>
                    <xdr:col>23</xdr:col>
                    <xdr:colOff>30480</xdr:colOff>
                    <xdr:row>76</xdr:row>
                    <xdr:rowOff>38100</xdr:rowOff>
                  </to>
                </anchor>
              </controlPr>
            </control>
          </mc:Choice>
        </mc:AlternateContent>
        <mc:AlternateContent xmlns:mc="http://schemas.openxmlformats.org/markup-compatibility/2006">
          <mc:Choice Requires="x14">
            <control shapeId="1171" r:id="rId98" name="チェック9">
              <controlPr defaultSize="0" autoFill="0" autoLine="0" autoPict="0">
                <anchor moveWithCells="1">
                  <from>
                    <xdr:col>12</xdr:col>
                    <xdr:colOff>190500</xdr:colOff>
                    <xdr:row>75</xdr:row>
                    <xdr:rowOff>175260</xdr:rowOff>
                  </from>
                  <to>
                    <xdr:col>14</xdr:col>
                    <xdr:colOff>30480</xdr:colOff>
                    <xdr:row>77</xdr:row>
                    <xdr:rowOff>38100</xdr:rowOff>
                  </to>
                </anchor>
              </controlPr>
            </control>
          </mc:Choice>
        </mc:AlternateContent>
        <mc:AlternateContent xmlns:mc="http://schemas.openxmlformats.org/markup-compatibility/2006">
          <mc:Choice Requires="x14">
            <control shapeId="1172" r:id="rId99" name="チェック10">
              <controlPr defaultSize="0" autoFill="0" autoLine="0" autoPict="0">
                <anchor moveWithCells="1">
                  <from>
                    <xdr:col>12</xdr:col>
                    <xdr:colOff>190500</xdr:colOff>
                    <xdr:row>76</xdr:row>
                    <xdr:rowOff>160020</xdr:rowOff>
                  </from>
                  <to>
                    <xdr:col>14</xdr:col>
                    <xdr:colOff>7620</xdr:colOff>
                    <xdr:row>79</xdr:row>
                    <xdr:rowOff>0</xdr:rowOff>
                  </to>
                </anchor>
              </controlPr>
            </control>
          </mc:Choice>
        </mc:AlternateContent>
        <mc:AlternateContent xmlns:mc="http://schemas.openxmlformats.org/markup-compatibility/2006">
          <mc:Choice Requires="x14">
            <control shapeId="1177" r:id="rId100" name="チェック7">
              <controlPr defaultSize="0" autoFill="0" autoLine="0" autoPict="0">
                <anchor moveWithCells="1">
                  <from>
                    <xdr:col>12</xdr:col>
                    <xdr:colOff>190500</xdr:colOff>
                    <xdr:row>74</xdr:row>
                    <xdr:rowOff>22860</xdr:rowOff>
                  </from>
                  <to>
                    <xdr:col>14</xdr:col>
                    <xdr:colOff>60960</xdr:colOff>
                    <xdr:row>76</xdr:row>
                    <xdr:rowOff>38100</xdr:rowOff>
                  </to>
                </anchor>
              </controlPr>
            </control>
          </mc:Choice>
        </mc:AlternateContent>
        <mc:AlternateContent xmlns:mc="http://schemas.openxmlformats.org/markup-compatibility/2006">
          <mc:Choice Requires="x14">
            <control shapeId="1178" r:id="rId101" name="チェック8">
              <controlPr defaultSize="0" autoFill="0" autoLine="0" autoPict="0">
                <anchor moveWithCells="1">
                  <from>
                    <xdr:col>21</xdr:col>
                    <xdr:colOff>198120</xdr:colOff>
                    <xdr:row>74</xdr:row>
                    <xdr:rowOff>22860</xdr:rowOff>
                  </from>
                  <to>
                    <xdr:col>23</xdr:col>
                    <xdr:colOff>30480</xdr:colOff>
                    <xdr:row>76</xdr:row>
                    <xdr:rowOff>38100</xdr:rowOff>
                  </to>
                </anchor>
              </controlPr>
            </control>
          </mc:Choice>
        </mc:AlternateContent>
        <mc:AlternateContent xmlns:mc="http://schemas.openxmlformats.org/markup-compatibility/2006">
          <mc:Choice Requires="x14">
            <control shapeId="1179" r:id="rId102" name="チェック9">
              <controlPr defaultSize="0" autoFill="0" autoLine="0" autoPict="0">
                <anchor moveWithCells="1">
                  <from>
                    <xdr:col>12</xdr:col>
                    <xdr:colOff>190500</xdr:colOff>
                    <xdr:row>75</xdr:row>
                    <xdr:rowOff>175260</xdr:rowOff>
                  </from>
                  <to>
                    <xdr:col>14</xdr:col>
                    <xdr:colOff>30480</xdr:colOff>
                    <xdr:row>77</xdr:row>
                    <xdr:rowOff>38100</xdr:rowOff>
                  </to>
                </anchor>
              </controlPr>
            </control>
          </mc:Choice>
        </mc:AlternateContent>
        <mc:AlternateContent xmlns:mc="http://schemas.openxmlformats.org/markup-compatibility/2006">
          <mc:Choice Requires="x14">
            <control shapeId="1180" r:id="rId103" name="チェック10">
              <controlPr defaultSize="0" autoFill="0" autoLine="0" autoPict="0">
                <anchor moveWithCells="1">
                  <from>
                    <xdr:col>12</xdr:col>
                    <xdr:colOff>190500</xdr:colOff>
                    <xdr:row>76</xdr:row>
                    <xdr:rowOff>160020</xdr:rowOff>
                  </from>
                  <to>
                    <xdr:col>14</xdr:col>
                    <xdr:colOff>7620</xdr:colOff>
                    <xdr:row>79</xdr:row>
                    <xdr:rowOff>0</xdr:rowOff>
                  </to>
                </anchor>
              </controlPr>
            </control>
          </mc:Choice>
        </mc:AlternateContent>
        <mc:AlternateContent xmlns:mc="http://schemas.openxmlformats.org/markup-compatibility/2006">
          <mc:Choice Requires="x14">
            <control shapeId="1181" r:id="rId104" name="チェック7">
              <controlPr defaultSize="0" autoFill="0" autoLine="0" autoPict="0">
                <anchor moveWithCells="1">
                  <from>
                    <xdr:col>12</xdr:col>
                    <xdr:colOff>190500</xdr:colOff>
                    <xdr:row>74</xdr:row>
                    <xdr:rowOff>22860</xdr:rowOff>
                  </from>
                  <to>
                    <xdr:col>14</xdr:col>
                    <xdr:colOff>60960</xdr:colOff>
                    <xdr:row>76</xdr:row>
                    <xdr:rowOff>38100</xdr:rowOff>
                  </to>
                </anchor>
              </controlPr>
            </control>
          </mc:Choice>
        </mc:AlternateContent>
        <mc:AlternateContent xmlns:mc="http://schemas.openxmlformats.org/markup-compatibility/2006">
          <mc:Choice Requires="x14">
            <control shapeId="1182" r:id="rId105" name="チェック8">
              <controlPr defaultSize="0" autoFill="0" autoLine="0" autoPict="0">
                <anchor moveWithCells="1">
                  <from>
                    <xdr:col>21</xdr:col>
                    <xdr:colOff>198120</xdr:colOff>
                    <xdr:row>74</xdr:row>
                    <xdr:rowOff>22860</xdr:rowOff>
                  </from>
                  <to>
                    <xdr:col>23</xdr:col>
                    <xdr:colOff>30480</xdr:colOff>
                    <xdr:row>76</xdr:row>
                    <xdr:rowOff>38100</xdr:rowOff>
                  </to>
                </anchor>
              </controlPr>
            </control>
          </mc:Choice>
        </mc:AlternateContent>
        <mc:AlternateContent xmlns:mc="http://schemas.openxmlformats.org/markup-compatibility/2006">
          <mc:Choice Requires="x14">
            <control shapeId="1183" r:id="rId106" name="チェック9">
              <controlPr defaultSize="0" autoFill="0" autoLine="0" autoPict="0">
                <anchor moveWithCells="1">
                  <from>
                    <xdr:col>12</xdr:col>
                    <xdr:colOff>190500</xdr:colOff>
                    <xdr:row>75</xdr:row>
                    <xdr:rowOff>175260</xdr:rowOff>
                  </from>
                  <to>
                    <xdr:col>14</xdr:col>
                    <xdr:colOff>30480</xdr:colOff>
                    <xdr:row>77</xdr:row>
                    <xdr:rowOff>38100</xdr:rowOff>
                  </to>
                </anchor>
              </controlPr>
            </control>
          </mc:Choice>
        </mc:AlternateContent>
        <mc:AlternateContent xmlns:mc="http://schemas.openxmlformats.org/markup-compatibility/2006">
          <mc:Choice Requires="x14">
            <control shapeId="1184" r:id="rId107" name="チェック10">
              <controlPr defaultSize="0" autoFill="0" autoLine="0" autoPict="0">
                <anchor moveWithCells="1">
                  <from>
                    <xdr:col>12</xdr:col>
                    <xdr:colOff>190500</xdr:colOff>
                    <xdr:row>76</xdr:row>
                    <xdr:rowOff>160020</xdr:rowOff>
                  </from>
                  <to>
                    <xdr:col>14</xdr:col>
                    <xdr:colOff>7620</xdr:colOff>
                    <xdr:row>79</xdr:row>
                    <xdr:rowOff>0</xdr:rowOff>
                  </to>
                </anchor>
              </controlPr>
            </control>
          </mc:Choice>
        </mc:AlternateContent>
        <mc:AlternateContent xmlns:mc="http://schemas.openxmlformats.org/markup-compatibility/2006">
          <mc:Choice Requires="x14">
            <control shapeId="1185" r:id="rId108" name="チェック11">
              <controlPr defaultSize="0" autoFill="0" autoLine="0" autoPict="0">
                <anchor moveWithCells="1">
                  <from>
                    <xdr:col>25</xdr:col>
                    <xdr:colOff>0</xdr:colOff>
                    <xdr:row>76</xdr:row>
                    <xdr:rowOff>175260</xdr:rowOff>
                  </from>
                  <to>
                    <xdr:col>26</xdr:col>
                    <xdr:colOff>60960</xdr:colOff>
                    <xdr:row>80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市町村コード!$A$3:$A$49</xm:f>
          </x14:formula1>
          <xm:sqref>H82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S88"/>
  <sheetViews>
    <sheetView view="pageBreakPreview" topLeftCell="AI1" zoomScaleNormal="100" zoomScaleSheetLayoutView="100" workbookViewId="0">
      <selection activeCell="AP6" sqref="AP6"/>
    </sheetView>
  </sheetViews>
  <sheetFormatPr defaultColWidth="19.33203125" defaultRowHeight="13.2"/>
  <cols>
    <col min="1" max="13" width="3" style="2" customWidth="1"/>
    <col min="14" max="16" width="19.33203125" style="2"/>
    <col min="17" max="17" width="19.33203125" style="2" customWidth="1"/>
    <col min="18" max="21" width="19.33203125" style="2"/>
    <col min="22" max="43" width="19.33203125" style="2" customWidth="1"/>
    <col min="44" max="44" width="18.109375" style="2" customWidth="1"/>
    <col min="45" max="45" width="19.33203125" style="2" customWidth="1"/>
    <col min="46" max="16384" width="19.33203125" style="2"/>
  </cols>
  <sheetData>
    <row r="1" spans="1:45">
      <c r="X1" s="243"/>
    </row>
    <row r="2" spans="1:45">
      <c r="X2" s="243"/>
    </row>
    <row r="3" spans="1:45" ht="13.8" thickBot="1">
      <c r="X3" s="243"/>
    </row>
    <row r="4" spans="1:45" s="31" customFormat="1" ht="176.25" customHeight="1" thickBot="1">
      <c r="A4" s="105" t="s">
        <v>263</v>
      </c>
      <c r="B4" s="106" t="s">
        <v>2282</v>
      </c>
      <c r="C4" s="107" t="s">
        <v>2293</v>
      </c>
      <c r="D4" s="107" t="s">
        <v>2289</v>
      </c>
      <c r="E4" s="107" t="s">
        <v>2290</v>
      </c>
      <c r="F4" s="107" t="s">
        <v>2291</v>
      </c>
      <c r="G4" s="107" t="s">
        <v>2284</v>
      </c>
      <c r="H4" s="107" t="s">
        <v>2285</v>
      </c>
      <c r="I4" s="107" t="s">
        <v>2286</v>
      </c>
      <c r="J4" s="107" t="s">
        <v>2287</v>
      </c>
      <c r="K4" s="107" t="s">
        <v>2283</v>
      </c>
      <c r="L4" s="108" t="s">
        <v>264</v>
      </c>
      <c r="M4" s="108" t="s">
        <v>265</v>
      </c>
      <c r="N4" s="101" t="s">
        <v>2245</v>
      </c>
      <c r="O4" s="101" t="s">
        <v>2247</v>
      </c>
      <c r="P4" s="101" t="s">
        <v>2248</v>
      </c>
      <c r="Q4" s="16" t="s">
        <v>2246</v>
      </c>
      <c r="R4" s="16" t="s">
        <v>2249</v>
      </c>
      <c r="S4" s="16" t="s">
        <v>2250</v>
      </c>
      <c r="T4" s="16" t="s">
        <v>2251</v>
      </c>
      <c r="U4" s="16" t="s">
        <v>2252</v>
      </c>
      <c r="V4" s="16" t="s">
        <v>2253</v>
      </c>
      <c r="W4" s="16" t="s">
        <v>2254</v>
      </c>
      <c r="X4" s="16" t="s">
        <v>2255</v>
      </c>
      <c r="Y4" s="16" t="s">
        <v>2256</v>
      </c>
      <c r="Z4" s="16" t="s">
        <v>2257</v>
      </c>
      <c r="AA4" s="16" t="s">
        <v>2258</v>
      </c>
      <c r="AB4" s="16" t="s">
        <v>2259</v>
      </c>
      <c r="AC4" s="16" t="s">
        <v>2260</v>
      </c>
      <c r="AD4" s="16" t="s">
        <v>2261</v>
      </c>
      <c r="AE4" s="16" t="s">
        <v>2262</v>
      </c>
      <c r="AF4" s="16" t="s">
        <v>2263</v>
      </c>
      <c r="AG4" s="16" t="s">
        <v>2264</v>
      </c>
      <c r="AH4" s="16" t="s">
        <v>2265</v>
      </c>
      <c r="AI4" s="16" t="s">
        <v>2266</v>
      </c>
      <c r="AJ4" s="16" t="s">
        <v>2267</v>
      </c>
      <c r="AK4" s="16" t="s">
        <v>2268</v>
      </c>
      <c r="AL4" s="73" t="s">
        <v>2269</v>
      </c>
      <c r="AM4" s="73" t="s">
        <v>2270</v>
      </c>
      <c r="AN4" s="73" t="s">
        <v>2271</v>
      </c>
      <c r="AO4" s="16" t="s">
        <v>2272</v>
      </c>
      <c r="AP4" s="16" t="s">
        <v>2273</v>
      </c>
      <c r="AQ4" s="29" t="s">
        <v>2274</v>
      </c>
    </row>
    <row r="5" spans="1:45" s="31" customFormat="1" ht="20.25" hidden="1" customHeight="1" thickBot="1">
      <c r="B5" s="68"/>
      <c r="C5" s="68"/>
      <c r="D5" s="68"/>
      <c r="E5" s="68"/>
      <c r="F5" s="68"/>
      <c r="G5" s="68"/>
      <c r="H5" s="68"/>
      <c r="I5" s="68"/>
      <c r="J5" s="68"/>
      <c r="K5" s="68"/>
      <c r="L5" s="9"/>
      <c r="M5" s="9"/>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70"/>
      <c r="AR5" s="31" t="e">
        <f>#REF!&amp;#REF!</f>
        <v>#REF!</v>
      </c>
      <c r="AS5" s="31" t="e">
        <f>VLOOKUP(中間シート!AR5,'市町村コード (2)'!D:E,2,FALSE)</f>
        <v>#REF!</v>
      </c>
    </row>
    <row r="6" spans="1:45" s="80" customFormat="1" ht="12.6" customHeight="1">
      <c r="A6" s="74">
        <v>1</v>
      </c>
      <c r="B6" s="75">
        <v>1</v>
      </c>
      <c r="C6" s="75" t="str">
        <f>IF('建築工事届（別記第40号様式）'!K97="", "", '建築工事届（別記第40号様式）'!K97)</f>
        <v/>
      </c>
      <c r="D6" s="75">
        <f>IF(C6="",0,1)</f>
        <v>0</v>
      </c>
      <c r="E6" s="75">
        <f>SUM(D6,D10,D14,D18,D22,D26,D30,D34,D38,D42,D46,D50,D54,D58,D62)</f>
        <v>0</v>
      </c>
      <c r="F6" s="75">
        <f>IF(E6&gt;1,D6,0)</f>
        <v>0</v>
      </c>
      <c r="G6" s="75">
        <v>1</v>
      </c>
      <c r="H6" s="75">
        <f>IF(AL6="",0,1)</f>
        <v>0</v>
      </c>
      <c r="I6" s="75">
        <f>SUM(H$6:H6)*H6</f>
        <v>0</v>
      </c>
      <c r="J6" s="75">
        <f>SUM(H$6:H$9)</f>
        <v>0</v>
      </c>
      <c r="K6" s="75">
        <f>IF(J6&gt;1,I6,0)</f>
        <v>0</v>
      </c>
      <c r="L6" s="74">
        <f>IF(AND(D6=1,H6=1),1,IF(AND(D6=1,J6=0,G6=1),1,0))</f>
        <v>0</v>
      </c>
      <c r="M6" s="74">
        <f>IF(L6=0,0,SUM(L$6:L6))</f>
        <v>0</v>
      </c>
      <c r="N6" s="76">
        <f>'建築工事届（別記第40号様式）'!L67</f>
        <v>0</v>
      </c>
      <c r="O6" s="76">
        <f>'建築工事届（別記第40号様式）'!Q67</f>
        <v>0</v>
      </c>
      <c r="P6" s="76" t="e">
        <f>VLOOKUP('建築工事届（別記第40号様式）'!H82&amp;'建築工事届（別記第40号様式）'!O82,'市町村コード (2)'!D:E,2,FALSE)</f>
        <v>#N/A</v>
      </c>
      <c r="Q6" s="76"/>
      <c r="R6" s="82" t="str">
        <f t="shared" ref="R6:R9" si="0">IF(F6=0,"",C6)</f>
        <v/>
      </c>
      <c r="S6" s="77" t="str">
        <f>IF(K6=0,"",K6)</f>
        <v/>
      </c>
      <c r="T6" s="77" t="str">
        <f>IF('建築工事届（別記第40号様式）'!AL72=TRUE,1,IF('建築工事届（別記第40号様式）'!AM72,2,IF('建築工事届（別記第40号様式）'!AN72,3,IF('建築工事届（別記第40号様式）'!AL74,4,IF('建築工事届（別記第40号様式）'!AM74,5,IF('建築工事届（別記第40号様式）'!AN74,6,""))))))</f>
        <v/>
      </c>
      <c r="U6" s="77" t="str">
        <f>IF('建築工事届（別記第40号様式）'!AL76,1,IF('建築工事届（別記第40号様式）'!AM76,2,IF('建築工事届（別記第40号様式）'!AL77,3,IF('建築工事届（別記第40号様式）'!AL78,4,IF('建築工事届（別記第40号様式）'!AM78,5,"")))))</f>
        <v/>
      </c>
      <c r="V6" s="77" t="str">
        <f>IF('建築工事届（別記第40号様式）'!AL83,1,IF('建築工事届（別記第40号様式）'!AM83,2,IF('建築工事届（別記第40号様式）'!AL84,3,IF('建築工事届（別記第40号様式）'!AM84,4,IF('建築工事届（別記第40号様式）'!AL85,5,"")))))</f>
        <v/>
      </c>
      <c r="W6" s="77" t="str">
        <f>IF('建築工事届（別記第40号様式）'!AL88=TRUE,1,IF('建築工事届（別記第40号様式）'!AM88=TRUE,2,IF('建築工事届（別記第40号様式）'!AN88=TRUE,3,IF('建築工事届（別記第40号様式）'!AO88=TRUE,4,""))))</f>
        <v/>
      </c>
      <c r="X6" s="78" t="str">
        <f>IF(OR('建築工事届（別記第40号様式）'!AL91="",'建築工事届（別記第40号様式）'!K97=""),"",'建築工事届（別記第40号様式）'!AL91&amp;
IF('建築工事届（別記第40号様式）'!AL98,1,IF('建築工事届（別記第40号様式）'!AL99,2,IF('建築工事届（別記第40号様式）'!AL100,3,IF('建築工事届（別記第40号様式）'!AL101,4,IF('建築工事届（別記第40号様式）'!AL102,5,IF('建築工事届（別記第40号様式）'!AL103,6,IF('建築工事届（別記第40号様式）'!AL104,9,0))))))))</f>
        <v/>
      </c>
      <c r="Y6" s="77" t="str">
        <f>IF('建築工事届（別記第40号様式）'!AL105,1,"")</f>
        <v/>
      </c>
      <c r="Z6" s="77" t="str">
        <f>IF('建築工事届（別記第40号様式）'!AL106=TRUE,1,IF('建築工事届（別記第40号様式）'!AL107,2,IF('建築工事届（別記第40号様式）'!AL108,3,IF('建築工事届（別記第40号様式）'!AL109,4,IF('建築工事届（別記第40号様式）'!AL110,5,IF('建築工事届（別記第40号様式）'!AL111,6,""))))))</f>
        <v/>
      </c>
      <c r="AA6" s="231" t="e">
        <f>ROUND(IF(ISBLANK('建築工事届（別記第40号様式）'!L112),"",'建築工事届（別記第40号様式）'!L112),0)</f>
        <v>#VALUE!</v>
      </c>
      <c r="AB6" s="78" t="e">
        <f>ROUND(IF('建築工事届（別記第40号様式）'!L114="", "",IF(AND('建築工事届（別記第40号様式）'!L114&lt;10.5,'建築工事届（別記第40号様式）'!L114&gt;10),11, '建築工事届（別記第40号様式）'!L114)),0)</f>
        <v>#VALUE!</v>
      </c>
      <c r="AC6" s="77" t="e">
        <f>ROUND(IF('建築工事届（別記第40号様式）'!L115="", "", '建築工事届（別記第40号様式）'!L115),0)</f>
        <v>#VALUE!</v>
      </c>
      <c r="AD6" s="77" t="str">
        <f>IF('建築工事届（別記第40号様式）'!L116="", "",'建築工事届（別記第40号様式）'!L116)</f>
        <v/>
      </c>
      <c r="AE6" s="77" t="str">
        <f>IF('建築工事届（別記第40号様式）'!L117="", "",'建築工事届（別記第40号様式）'!L117)</f>
        <v/>
      </c>
      <c r="AF6" s="79" t="e">
        <f>ROUND(IF('建築工事届（別記第40号様式）'!P120="", "",'建築工事届（別記第40号様式）'!P120),0)</f>
        <v>#VALUE!</v>
      </c>
      <c r="AG6" s="77" t="str">
        <f>IF('建築工事届（別記第40号様式）'!AL128,1,IF('建築工事届（別記第40号様式）'!AM128,1,IF('建築工事届（別記第40号様式）'!AN128,1,IF('建築工事届（別記第40号様式）'!AM129,2,IF('建築工事届（別記第40号様式）'!AN129,2,"")))))</f>
        <v/>
      </c>
      <c r="AH6" s="77" t="str">
        <f>IF('建築工事届（別記第40号様式）'!AL130=TRUE,1,
    IF('建築工事届（別記第40号様式）'!AM130=TRUE,2,
        IF('建築工事届（別記第40号様式）'!AN130=TRUE,3,
            IF('建築工事届（別記第40号様式）'!AL131=TRUE,4,
                IF('建築工事届（別記第40号様式）'!AM131=TRUE,5,"")
            )
        )
    )
)</f>
        <v/>
      </c>
      <c r="AI6" s="77" t="str">
        <f>IF('建築工事届（別記第40号様式）'!AL132,1,IF('建築工事届（別記第40号様式）'!AM132,2,IF('建築工事届（別記第40号様式）'!AN132,3,"")))</f>
        <v/>
      </c>
      <c r="AJ6" s="77" t="str">
        <f>IF('建築工事届（別記第40号様式）'!AL133,1,IF('建築工事届（別記第40号様式）'!AM133,2,IF('建築工事届（別記第40号様式）'!AN133,3,"")))</f>
        <v/>
      </c>
      <c r="AK6" s="77" t="str">
        <f>IF('建築工事届（別記第40号様式）'!AL134,1,IF('建築工事届（別記第40号様式）'!AM134,2,IF('建築工事届（別記第40号様式）'!AN134,3,"")))</f>
        <v/>
      </c>
      <c r="AL6" s="77" t="str">
        <f>IF('建築工事届（別記第40号様式）'!AL135,1,"")</f>
        <v/>
      </c>
      <c r="AM6" s="77" t="str">
        <f>IF('建築工事届（別記第40号様式）'!K136=0,"",'建築工事届（別記第40号様式）'!K136)</f>
        <v/>
      </c>
      <c r="AN6" s="77" t="e">
        <f>ROUND(IF('建築工事届（別記第40号様式）'!K137="","",'建築工事届（別記第40号様式）'!K137),0)</f>
        <v>#VALUE!</v>
      </c>
      <c r="AO6" s="77" t="str">
        <f>IF('建築工事届（別記第40号様式）'!K151=0,"",'建築工事届（別記第40号様式）'!K151)</f>
        <v/>
      </c>
      <c r="AP6" s="77" t="str">
        <f>IF('建築工事届（別記第40号様式）'!AL152,1,IF('建築工事届（別記第40号様式）'!AM152,2,IF('建築工事届（別記第40号様式）'!AN152,3,"")))</f>
        <v/>
      </c>
      <c r="AQ6" s="77" t="str">
        <f>T6&amp;AH6&amp;AL6</f>
        <v/>
      </c>
    </row>
    <row r="7" spans="1:45" s="80" customFormat="1" ht="19.2">
      <c r="A7" s="74">
        <v>2</v>
      </c>
      <c r="B7" s="75">
        <v>1</v>
      </c>
      <c r="C7" s="75" t="str">
        <f>C6</f>
        <v/>
      </c>
      <c r="D7" s="75">
        <f t="shared" ref="D7:D17" si="1">IF(C7="",0,1)</f>
        <v>0</v>
      </c>
      <c r="E7" s="75">
        <f>E6</f>
        <v>0</v>
      </c>
      <c r="F7" s="75">
        <f t="shared" ref="F7:F17" si="2">IF(E7&gt;1,D7,0)</f>
        <v>0</v>
      </c>
      <c r="G7" s="81">
        <v>2</v>
      </c>
      <c r="H7" s="75">
        <f t="shared" ref="H7:H17" si="3">IF(AL7="",0,1)</f>
        <v>0</v>
      </c>
      <c r="I7" s="75">
        <f>SUM(H$6:H7)*H7</f>
        <v>0</v>
      </c>
      <c r="J7" s="75">
        <f t="shared" ref="J7:J9" si="4">SUM(H$6:H$9)</f>
        <v>0</v>
      </c>
      <c r="K7" s="75">
        <f t="shared" ref="K7:K17" si="5">IF(J7&gt;1,I7,0)</f>
        <v>0</v>
      </c>
      <c r="L7" s="74">
        <f t="shared" ref="L7:L17" si="6">IF(AND(D7=1,H7=1),1,IF(AND(D7=1,J7=0,G7=1),1,0))</f>
        <v>0</v>
      </c>
      <c r="M7" s="74">
        <f>IF(L7=0,0,SUM(L$6:L7))</f>
        <v>0</v>
      </c>
      <c r="N7" s="82">
        <f t="shared" ref="N7:O9" si="7">N6</f>
        <v>0</v>
      </c>
      <c r="O7" s="82">
        <f t="shared" si="7"/>
        <v>0</v>
      </c>
      <c r="P7" s="82" t="e">
        <f>P6</f>
        <v>#N/A</v>
      </c>
      <c r="Q7" s="76"/>
      <c r="R7" s="82" t="str">
        <f t="shared" si="0"/>
        <v/>
      </c>
      <c r="S7" s="77" t="str">
        <f>IF(K7=0,"",K7)</f>
        <v/>
      </c>
      <c r="T7" s="77" t="str">
        <f>T6</f>
        <v/>
      </c>
      <c r="U7" s="77" t="str">
        <f t="shared" ref="U7:AK9" si="8">U6</f>
        <v/>
      </c>
      <c r="V7" s="77" t="str">
        <f t="shared" si="8"/>
        <v/>
      </c>
      <c r="W7" s="77" t="str">
        <f>W6</f>
        <v/>
      </c>
      <c r="X7" s="78" t="str">
        <f>X6</f>
        <v/>
      </c>
      <c r="Y7" s="77" t="str">
        <f t="shared" si="8"/>
        <v/>
      </c>
      <c r="Z7" s="77" t="str">
        <f t="shared" si="8"/>
        <v/>
      </c>
      <c r="AA7" s="231" t="e">
        <f t="shared" si="8"/>
        <v>#VALUE!</v>
      </c>
      <c r="AB7" s="78" t="e">
        <f t="shared" si="8"/>
        <v>#VALUE!</v>
      </c>
      <c r="AC7" s="77" t="e">
        <f t="shared" si="8"/>
        <v>#VALUE!</v>
      </c>
      <c r="AD7" s="77" t="str">
        <f t="shared" si="8"/>
        <v/>
      </c>
      <c r="AE7" s="77" t="str">
        <f t="shared" si="8"/>
        <v/>
      </c>
      <c r="AF7" s="79" t="e">
        <f>AF6</f>
        <v>#VALUE!</v>
      </c>
      <c r="AG7" s="77" t="str">
        <f t="shared" si="8"/>
        <v/>
      </c>
      <c r="AH7" s="77" t="str">
        <f t="shared" si="8"/>
        <v/>
      </c>
      <c r="AI7" s="77" t="str">
        <f t="shared" si="8"/>
        <v/>
      </c>
      <c r="AJ7" s="77" t="str">
        <f t="shared" si="8"/>
        <v/>
      </c>
      <c r="AK7" s="77" t="str">
        <f t="shared" si="8"/>
        <v/>
      </c>
      <c r="AL7" s="77" t="str">
        <f>IF('建築工事届（別記第40号様式）'!AM135,2,"")</f>
        <v/>
      </c>
      <c r="AM7" s="77" t="str">
        <f>IF('建築工事届（別記第40号様式）'!Q136=0,"",'建築工事届（別記第40号様式）'!Q136)</f>
        <v/>
      </c>
      <c r="AN7" s="77" t="e">
        <f>ROUND(IF('建築工事届（別記第40号様式）'!Q137="","",'建築工事届（別記第40号様式）'!Q137),0)</f>
        <v>#VALUE!</v>
      </c>
      <c r="AO7" s="77" t="str">
        <f>AO6</f>
        <v/>
      </c>
      <c r="AP7" s="77" t="str">
        <f>AP6</f>
        <v/>
      </c>
      <c r="AQ7" s="77" t="str">
        <f t="shared" ref="AQ7:AQ40" si="9">T7&amp;AH7&amp;AL7</f>
        <v/>
      </c>
    </row>
    <row r="8" spans="1:45" s="80" customFormat="1">
      <c r="A8" s="74">
        <v>3</v>
      </c>
      <c r="B8" s="75">
        <v>1</v>
      </c>
      <c r="C8" s="75" t="str">
        <f>C6</f>
        <v/>
      </c>
      <c r="D8" s="75">
        <f t="shared" si="1"/>
        <v>0</v>
      </c>
      <c r="E8" s="75">
        <f t="shared" ref="E8:E21" si="10">E7</f>
        <v>0</v>
      </c>
      <c r="F8" s="75">
        <f t="shared" si="2"/>
        <v>0</v>
      </c>
      <c r="G8" s="75">
        <v>3</v>
      </c>
      <c r="H8" s="75">
        <f t="shared" si="3"/>
        <v>0</v>
      </c>
      <c r="I8" s="75">
        <f>SUM(H$6:H8)*H8</f>
        <v>0</v>
      </c>
      <c r="J8" s="75">
        <f t="shared" si="4"/>
        <v>0</v>
      </c>
      <c r="K8" s="75">
        <f t="shared" si="5"/>
        <v>0</v>
      </c>
      <c r="L8" s="74">
        <f t="shared" si="6"/>
        <v>0</v>
      </c>
      <c r="M8" s="74">
        <f>IF(L8=0,0,SUM(L$6:L8))</f>
        <v>0</v>
      </c>
      <c r="N8" s="82">
        <f t="shared" si="7"/>
        <v>0</v>
      </c>
      <c r="O8" s="82">
        <f t="shared" si="7"/>
        <v>0</v>
      </c>
      <c r="P8" s="82" t="e">
        <f t="shared" ref="P8:P9" si="11">P7</f>
        <v>#N/A</v>
      </c>
      <c r="Q8" s="76"/>
      <c r="R8" s="82" t="str">
        <f t="shared" si="0"/>
        <v/>
      </c>
      <c r="S8" s="77" t="str">
        <f>IF(K8=0,"",K8)</f>
        <v/>
      </c>
      <c r="T8" s="77" t="str">
        <f t="shared" ref="T8:T9" si="12">T7</f>
        <v/>
      </c>
      <c r="U8" s="77" t="str">
        <f t="shared" si="8"/>
        <v/>
      </c>
      <c r="V8" s="77" t="str">
        <f t="shared" si="8"/>
        <v/>
      </c>
      <c r="W8" s="77" t="str">
        <f>W7</f>
        <v/>
      </c>
      <c r="X8" s="78" t="str">
        <f t="shared" si="8"/>
        <v/>
      </c>
      <c r="Y8" s="77" t="str">
        <f t="shared" si="8"/>
        <v/>
      </c>
      <c r="Z8" s="77" t="str">
        <f t="shared" si="8"/>
        <v/>
      </c>
      <c r="AA8" s="231" t="e">
        <f t="shared" si="8"/>
        <v>#VALUE!</v>
      </c>
      <c r="AB8" s="78" t="e">
        <f t="shared" si="8"/>
        <v>#VALUE!</v>
      </c>
      <c r="AC8" s="77" t="e">
        <f t="shared" si="8"/>
        <v>#VALUE!</v>
      </c>
      <c r="AD8" s="77" t="str">
        <f t="shared" si="8"/>
        <v/>
      </c>
      <c r="AE8" s="77" t="str">
        <f t="shared" si="8"/>
        <v/>
      </c>
      <c r="AF8" s="79" t="e">
        <f>AF7</f>
        <v>#VALUE!</v>
      </c>
      <c r="AG8" s="77" t="str">
        <f t="shared" si="8"/>
        <v/>
      </c>
      <c r="AH8" s="77" t="str">
        <f t="shared" si="8"/>
        <v/>
      </c>
      <c r="AI8" s="77" t="str">
        <f t="shared" si="8"/>
        <v/>
      </c>
      <c r="AJ8" s="77" t="str">
        <f t="shared" si="8"/>
        <v/>
      </c>
      <c r="AK8" s="77" t="str">
        <f t="shared" si="8"/>
        <v/>
      </c>
      <c r="AL8" s="77" t="str">
        <f>IF('建築工事届（別記第40号様式）'!AN135,3,"")</f>
        <v/>
      </c>
      <c r="AM8" s="77" t="str">
        <f>IF('建築工事届（別記第40号様式）'!X136=0,"",'建築工事届（別記第40号様式）'!X136)</f>
        <v/>
      </c>
      <c r="AN8" s="77" t="e">
        <f>ROUND(IF('建築工事届（別記第40号様式）'!X137="","",'建築工事届（別記第40号様式）'!X137),0)</f>
        <v>#VALUE!</v>
      </c>
      <c r="AO8" s="77" t="str">
        <f>AO6</f>
        <v/>
      </c>
      <c r="AP8" s="77" t="str">
        <f>AP6</f>
        <v/>
      </c>
      <c r="AQ8" s="77" t="str">
        <f t="shared" si="9"/>
        <v/>
      </c>
    </row>
    <row r="9" spans="1:45" s="80" customFormat="1">
      <c r="A9" s="74">
        <v>4</v>
      </c>
      <c r="B9" s="75">
        <v>1</v>
      </c>
      <c r="C9" s="75" t="str">
        <f>C6</f>
        <v/>
      </c>
      <c r="D9" s="75">
        <f t="shared" si="1"/>
        <v>0</v>
      </c>
      <c r="E9" s="75">
        <f t="shared" si="10"/>
        <v>0</v>
      </c>
      <c r="F9" s="75">
        <f t="shared" si="2"/>
        <v>0</v>
      </c>
      <c r="G9" s="75">
        <v>4</v>
      </c>
      <c r="H9" s="75">
        <f t="shared" si="3"/>
        <v>0</v>
      </c>
      <c r="I9" s="75">
        <f>SUM(H$6:H9)*H9</f>
        <v>0</v>
      </c>
      <c r="J9" s="75">
        <f t="shared" si="4"/>
        <v>0</v>
      </c>
      <c r="K9" s="75">
        <f t="shared" si="5"/>
        <v>0</v>
      </c>
      <c r="L9" s="74">
        <f t="shared" si="6"/>
        <v>0</v>
      </c>
      <c r="M9" s="74">
        <f>IF(L9=0,0,SUM(L$6:L9))</f>
        <v>0</v>
      </c>
      <c r="N9" s="82">
        <f t="shared" si="7"/>
        <v>0</v>
      </c>
      <c r="O9" s="82">
        <f t="shared" si="7"/>
        <v>0</v>
      </c>
      <c r="P9" s="82" t="e">
        <f t="shared" si="11"/>
        <v>#N/A</v>
      </c>
      <c r="Q9" s="76"/>
      <c r="R9" s="82" t="str">
        <f t="shared" si="0"/>
        <v/>
      </c>
      <c r="S9" s="77" t="str">
        <f t="shared" ref="S9:S16" si="13">IF(K9=0,"",K9)</f>
        <v/>
      </c>
      <c r="T9" s="77" t="str">
        <f t="shared" si="12"/>
        <v/>
      </c>
      <c r="U9" s="77" t="str">
        <f t="shared" si="8"/>
        <v/>
      </c>
      <c r="V9" s="77" t="str">
        <f t="shared" si="8"/>
        <v/>
      </c>
      <c r="W9" s="77" t="str">
        <f t="shared" si="8"/>
        <v/>
      </c>
      <c r="X9" s="78" t="str">
        <f t="shared" si="8"/>
        <v/>
      </c>
      <c r="Y9" s="77" t="str">
        <f t="shared" si="8"/>
        <v/>
      </c>
      <c r="Z9" s="77" t="str">
        <f t="shared" si="8"/>
        <v/>
      </c>
      <c r="AA9" s="231" t="e">
        <f t="shared" si="8"/>
        <v>#VALUE!</v>
      </c>
      <c r="AB9" s="78" t="e">
        <f>AB8</f>
        <v>#VALUE!</v>
      </c>
      <c r="AC9" s="77" t="e">
        <f t="shared" si="8"/>
        <v>#VALUE!</v>
      </c>
      <c r="AD9" s="77" t="str">
        <f t="shared" si="8"/>
        <v/>
      </c>
      <c r="AE9" s="77" t="str">
        <f t="shared" si="8"/>
        <v/>
      </c>
      <c r="AF9" s="79" t="e">
        <f>AF8</f>
        <v>#VALUE!</v>
      </c>
      <c r="AG9" s="77" t="str">
        <f t="shared" si="8"/>
        <v/>
      </c>
      <c r="AH9" s="77" t="str">
        <f t="shared" si="8"/>
        <v/>
      </c>
      <c r="AI9" s="77" t="str">
        <f t="shared" si="8"/>
        <v/>
      </c>
      <c r="AJ9" s="77" t="str">
        <f t="shared" si="8"/>
        <v/>
      </c>
      <c r="AK9" s="77" t="str">
        <f t="shared" si="8"/>
        <v/>
      </c>
      <c r="AL9" s="77" t="str">
        <f>IF('建築工事届（別記第40号様式）'!AO135,4,"")</f>
        <v/>
      </c>
      <c r="AM9" s="77" t="str">
        <f>IF('建築工事届（別記第40号様式）'!AE136=0,"",'建築工事届（別記第40号様式）'!AE136)</f>
        <v/>
      </c>
      <c r="AN9" s="77" t="e">
        <f>ROUND(IF('建築工事届（別記第40号様式）'!AE137="","",'建築工事届（別記第40号様式）'!AE137),0)</f>
        <v>#VALUE!</v>
      </c>
      <c r="AO9" s="77" t="str">
        <f>AO6</f>
        <v/>
      </c>
      <c r="AP9" s="77" t="str">
        <f>AP6</f>
        <v/>
      </c>
      <c r="AQ9" s="77" t="str">
        <f t="shared" si="9"/>
        <v/>
      </c>
    </row>
    <row r="10" spans="1:45" s="90" customFormat="1" ht="13.5" customHeight="1">
      <c r="A10" s="83">
        <v>5</v>
      </c>
      <c r="B10" s="84">
        <v>2</v>
      </c>
      <c r="C10" s="84" t="str">
        <f>IF('建築工事届（別記第40号様式）'!T97="", "",'建築工事届（別記第40号様式）'!T97)</f>
        <v/>
      </c>
      <c r="D10" s="84">
        <f>IF(C10="",0,1)</f>
        <v>0</v>
      </c>
      <c r="E10" s="84">
        <f>E9</f>
        <v>0</v>
      </c>
      <c r="F10" s="84">
        <f t="shared" si="2"/>
        <v>0</v>
      </c>
      <c r="G10" s="84">
        <v>1</v>
      </c>
      <c r="H10" s="84">
        <f t="shared" si="3"/>
        <v>0</v>
      </c>
      <c r="I10" s="84">
        <f>SUM(H$10:H10)*H10</f>
        <v>0</v>
      </c>
      <c r="J10" s="84">
        <f>SUM(H$10:H$13)</f>
        <v>0</v>
      </c>
      <c r="K10" s="84">
        <f>IF(J10&gt;1,I10,0)</f>
        <v>0</v>
      </c>
      <c r="L10" s="83">
        <f t="shared" si="6"/>
        <v>0</v>
      </c>
      <c r="M10" s="83">
        <f>IF(L10=0,0,SUM(L$6:L10))</f>
        <v>0</v>
      </c>
      <c r="N10" s="85"/>
      <c r="O10" s="85"/>
      <c r="P10" s="85"/>
      <c r="Q10" s="86"/>
      <c r="R10" s="85" t="str">
        <f>IF(F10=0,"",C10)</f>
        <v/>
      </c>
      <c r="S10" s="87" t="str">
        <f>IF(K10=0,"",K10)</f>
        <v/>
      </c>
      <c r="T10" s="87" t="str">
        <f>IF('建築工事届（別記第40号様式）'!AL72=TRUE,1,IF('建築工事届（別記第40号様式）'!AM72,2,IF('建築工事届（別記第40号様式）'!AN72,3,IF('建築工事届（別記第40号様式）'!AL74,4,IF('建築工事届（別記第40号様式）'!AM74,5,IF('建築工事届（別記第40号様式）'!AN74,6,""))))))</f>
        <v/>
      </c>
      <c r="U10" s="87" t="str">
        <f>IF('建築工事届（別記第40号様式）'!AL76,1,IF('建築工事届（別記第40号様式）'!AM76,2,IF('建築工事届（別記第40号様式）'!AL77,3,IF('建築工事届（別記第40号様式）'!AL78,4,IF('建築工事届（別記第40号様式）'!AM78,5,"")))))</f>
        <v/>
      </c>
      <c r="V10" s="87" t="str">
        <f>IF('建築工事届（別記第40号様式）'!AL83,1,IF('建築工事届（別記第40号様式）'!AM83,2,IF('建築工事届（別記第40号様式）'!AL84,3,IF('建築工事届（別記第40号様式）'!AM84,4,IF('建築工事届（別記第40号様式）'!AL85,5,"")))))</f>
        <v/>
      </c>
      <c r="W10" s="87" t="str">
        <f>IF('建築工事届（別記第40号様式）'!AL88=TRUE,1,IF('建築工事届（別記第40号様式）'!AM88=TRUE,2,IF('建築工事届（別記第40号様式）'!AN88=TRUE,3,IF('建築工事届（別記第40号様式）'!AO88=TRUE,4,""))))</f>
        <v/>
      </c>
      <c r="X10" s="88" t="str">
        <f>IF(OR('建築工事届（別記第40号様式）'!AL91="",'建築工事届（別記第40号様式）'!T97=""),"",'建築工事届（別記第40号様式）'!AL91&amp;IF('建築工事届（別記第40号様式）'!AM98,1,IF('建築工事届（別記第40号様式）'!AM99,2,IF('建築工事届（別記第40号様式）'!AM100,3,IF('建築工事届（別記第40号様式）'!AM101,4,IF('建築工事届（別記第40号様式）'!AM102,5,IF('建築工事届（別記第40号様式）'!AM103,6,IF('建築工事届（別記第40号様式）'!AM104,9,0))))))))</f>
        <v/>
      </c>
      <c r="Y10" s="87" t="str">
        <f>IF('建築工事届（別記第40号様式）'!AM105,1,"")</f>
        <v/>
      </c>
      <c r="Z10" s="87" t="str">
        <f>IF('建築工事届（別記第40号様式）'!AM106=TRUE,1,IF('建築工事届（別記第40号様式）'!AM107,2,IF('建築工事届（別記第40号様式）'!AM108,3,IF('建築工事届（別記第40号様式）'!AM109,4,IF('建築工事届（別記第40号様式）'!AM110,5,IF('建築工事届（別記第40号様式）'!AM111,6,""))))))</f>
        <v/>
      </c>
      <c r="AA10" s="87" t="e">
        <f>ROUND(IF(ISBLANK('建築工事届（別記第40号様式）'!U112),"",'建築工事届（別記第40号様式）'!U112),0)</f>
        <v>#VALUE!</v>
      </c>
      <c r="AB10" s="88" t="e">
        <f>ROUND(IF('建築工事届（別記第40号様式）'!U114="", "",IF(AND('建築工事届（別記第40号様式）'!U114&lt;10.5,'建築工事届（別記第40号様式）'!U114&gt;10),11, '建築工事届（別記第40号様式）'!U114)),0)</f>
        <v>#VALUE!</v>
      </c>
      <c r="AC10" s="87" t="e">
        <f>ROUND(IF('建築工事届（別記第40号様式）'!U115="", "", '建築工事届（別記第40号様式）'!U115),0)</f>
        <v>#VALUE!</v>
      </c>
      <c r="AD10" s="87" t="str">
        <f>IF('建築工事届（別記第40号様式）'!U116="", "",'建築工事届（別記第40号様式）'!U116)</f>
        <v/>
      </c>
      <c r="AE10" s="87" t="str">
        <f>IF('建築工事届（別記第40号様式）'!U117="", "",'建築工事届（別記第40号様式）'!U117)</f>
        <v/>
      </c>
      <c r="AF10" s="244"/>
      <c r="AG10" s="87" t="str">
        <f>IF(追加記入欄!AM41,1,IF(追加記入欄!AN41,1,IF(追加記入欄!AO41,1,IF(追加記入欄!AN42,2,IF(追加記入欄!AO42,2,"")))))</f>
        <v/>
      </c>
      <c r="AH10" s="87" t="str">
        <f>IF(追加記入欄!AM43=TRUE,1,IF(追加記入欄!AN43=TRUE,2,IF(追加記入欄!AO43=TRUE,3,IF(追加記入欄!AM44=TRUE,4,IF(追加記入欄!AN43=TRUE,5,"")))))</f>
        <v/>
      </c>
      <c r="AI10" s="87" t="str">
        <f>IF(追加記入欄!AM45,1,IF(追加記入欄!AN45,2,IF(追加記入欄!AO45,3,"")))</f>
        <v/>
      </c>
      <c r="AJ10" s="87" t="str">
        <f>IF(追加記入欄!AM46,1,IF(追加記入欄!AN46,2,IF(追加記入欄!AO46,3,"")))</f>
        <v/>
      </c>
      <c r="AK10" s="87" t="str">
        <f>IF(追加記入欄!AM47,1,IF(追加記入欄!AN47,2,IF(追加記入欄!AO47,3,"")))</f>
        <v/>
      </c>
      <c r="AL10" s="87" t="str">
        <f>IF(追加記入欄!AM48,1,"")</f>
        <v/>
      </c>
      <c r="AM10" s="87" t="str">
        <f>IF(追加記入欄!K49=0,"",追加記入欄!K49)</f>
        <v/>
      </c>
      <c r="AN10" s="87" t="e">
        <f>ROUND(IF(追加記入欄!K50="","",追加記入欄!K50),0)</f>
        <v>#VALUE!</v>
      </c>
      <c r="AO10" s="229"/>
      <c r="AP10" s="229"/>
      <c r="AQ10" s="87" t="str">
        <f>T10&amp;AH10&amp;AL10</f>
        <v/>
      </c>
    </row>
    <row r="11" spans="1:45" s="90" customFormat="1" ht="19.2">
      <c r="A11" s="83">
        <v>6</v>
      </c>
      <c r="B11" s="84">
        <v>2</v>
      </c>
      <c r="C11" s="84" t="str">
        <f>C10</f>
        <v/>
      </c>
      <c r="D11" s="84">
        <f t="shared" si="1"/>
        <v>0</v>
      </c>
      <c r="E11" s="84">
        <f>E10</f>
        <v>0</v>
      </c>
      <c r="F11" s="84">
        <f t="shared" si="2"/>
        <v>0</v>
      </c>
      <c r="G11" s="91">
        <v>2</v>
      </c>
      <c r="H11" s="84">
        <f t="shared" si="3"/>
        <v>0</v>
      </c>
      <c r="I11" s="84">
        <f>SUM(H$10:H11)*H11</f>
        <v>0</v>
      </c>
      <c r="J11" s="84">
        <f t="shared" ref="J11:J13" si="14">SUM(H$10:H$13)</f>
        <v>0</v>
      </c>
      <c r="K11" s="84">
        <f t="shared" si="5"/>
        <v>0</v>
      </c>
      <c r="L11" s="83">
        <f t="shared" si="6"/>
        <v>0</v>
      </c>
      <c r="M11" s="83">
        <f>IF(L11=0,0,SUM(L$6:L11))</f>
        <v>0</v>
      </c>
      <c r="N11" s="85"/>
      <c r="O11" s="85"/>
      <c r="P11" s="85"/>
      <c r="Q11" s="86"/>
      <c r="R11" s="85" t="str">
        <f t="shared" ref="R11:R21" si="15">IF(F11=0,"",C11)</f>
        <v/>
      </c>
      <c r="S11" s="87" t="str">
        <f>IF(K11=0,"",K11)</f>
        <v/>
      </c>
      <c r="T11" s="87" t="str">
        <f>T10</f>
        <v/>
      </c>
      <c r="U11" s="87" t="str">
        <f t="shared" ref="U11:U13" si="16">U10</f>
        <v/>
      </c>
      <c r="V11" s="87" t="str">
        <f t="shared" ref="V11:V13" si="17">V10</f>
        <v/>
      </c>
      <c r="W11" s="87" t="str">
        <f t="shared" ref="W11:W13" si="18">W10</f>
        <v/>
      </c>
      <c r="X11" s="88" t="str">
        <f t="shared" ref="X11:X13" si="19">X10</f>
        <v/>
      </c>
      <c r="Y11" s="87" t="str">
        <f t="shared" ref="Y11:Y13" si="20">Y10</f>
        <v/>
      </c>
      <c r="Z11" s="87" t="str">
        <f t="shared" ref="Z11:Z13" si="21">Z10</f>
        <v/>
      </c>
      <c r="AA11" s="87" t="e">
        <f t="shared" ref="AA11:AA13" si="22">AA10</f>
        <v>#VALUE!</v>
      </c>
      <c r="AB11" s="88" t="e">
        <f t="shared" ref="AB11:AB13" si="23">AB10</f>
        <v>#VALUE!</v>
      </c>
      <c r="AC11" s="87" t="e">
        <f t="shared" ref="AC11:AC13" si="24">AC10</f>
        <v>#VALUE!</v>
      </c>
      <c r="AD11" s="87" t="str">
        <f t="shared" ref="AD11:AD13" si="25">AD10</f>
        <v/>
      </c>
      <c r="AE11" s="87" t="str">
        <f t="shared" ref="AE11:AE13" si="26">AE10</f>
        <v/>
      </c>
      <c r="AF11" s="244"/>
      <c r="AG11" s="87" t="str">
        <f>AG10</f>
        <v/>
      </c>
      <c r="AH11" s="87" t="str">
        <f t="shared" ref="AH11:AH13" si="27">AH10</f>
        <v/>
      </c>
      <c r="AI11" s="87" t="str">
        <f t="shared" ref="AI11:AI13" si="28">AI10</f>
        <v/>
      </c>
      <c r="AJ11" s="87" t="str">
        <f t="shared" ref="AJ11:AJ13" si="29">AJ10</f>
        <v/>
      </c>
      <c r="AK11" s="87" t="str">
        <f t="shared" ref="AK11:AK13" si="30">AK10</f>
        <v/>
      </c>
      <c r="AL11" s="87" t="str">
        <f>IF(追加記入欄!AN48,2,"")</f>
        <v/>
      </c>
      <c r="AM11" s="87" t="str">
        <f>IF(追加記入欄!Q49=0,"",追加記入欄!Q49)</f>
        <v/>
      </c>
      <c r="AN11" s="87" t="e">
        <f>ROUND(IF(追加記入欄!Q50="","",追加記入欄!Q50),0)</f>
        <v>#VALUE!</v>
      </c>
      <c r="AO11" s="229"/>
      <c r="AP11" s="229"/>
      <c r="AQ11" s="87" t="str">
        <f t="shared" si="9"/>
        <v/>
      </c>
    </row>
    <row r="12" spans="1:45" s="90" customFormat="1">
      <c r="A12" s="83">
        <v>7</v>
      </c>
      <c r="B12" s="84">
        <v>2</v>
      </c>
      <c r="C12" s="84" t="str">
        <f>C10</f>
        <v/>
      </c>
      <c r="D12" s="84">
        <f t="shared" si="1"/>
        <v>0</v>
      </c>
      <c r="E12" s="84">
        <f t="shared" si="10"/>
        <v>0</v>
      </c>
      <c r="F12" s="84">
        <f t="shared" si="2"/>
        <v>0</v>
      </c>
      <c r="G12" s="84">
        <v>3</v>
      </c>
      <c r="H12" s="84">
        <f t="shared" si="3"/>
        <v>0</v>
      </c>
      <c r="I12" s="84">
        <f>SUM(H$10:H12)*H12</f>
        <v>0</v>
      </c>
      <c r="J12" s="84">
        <f t="shared" si="14"/>
        <v>0</v>
      </c>
      <c r="K12" s="84">
        <f t="shared" si="5"/>
        <v>0</v>
      </c>
      <c r="L12" s="83">
        <f t="shared" si="6"/>
        <v>0</v>
      </c>
      <c r="M12" s="83">
        <f>IF(L12=0,0,SUM(L$6:L12))</f>
        <v>0</v>
      </c>
      <c r="N12" s="85"/>
      <c r="O12" s="85"/>
      <c r="P12" s="85"/>
      <c r="Q12" s="86"/>
      <c r="R12" s="85" t="str">
        <f t="shared" si="15"/>
        <v/>
      </c>
      <c r="S12" s="87" t="str">
        <f>IF(K12=0,"",K12)</f>
        <v/>
      </c>
      <c r="T12" s="87" t="str">
        <f t="shared" ref="T12:T13" si="31">T11</f>
        <v/>
      </c>
      <c r="U12" s="87" t="str">
        <f t="shared" si="16"/>
        <v/>
      </c>
      <c r="V12" s="87" t="str">
        <f t="shared" si="17"/>
        <v/>
      </c>
      <c r="W12" s="87" t="str">
        <f t="shared" si="18"/>
        <v/>
      </c>
      <c r="X12" s="88" t="str">
        <f t="shared" si="19"/>
        <v/>
      </c>
      <c r="Y12" s="87" t="str">
        <f t="shared" si="20"/>
        <v/>
      </c>
      <c r="Z12" s="87" t="str">
        <f t="shared" si="21"/>
        <v/>
      </c>
      <c r="AA12" s="87" t="e">
        <f t="shared" si="22"/>
        <v>#VALUE!</v>
      </c>
      <c r="AB12" s="88" t="e">
        <f t="shared" si="23"/>
        <v>#VALUE!</v>
      </c>
      <c r="AC12" s="87" t="e">
        <f t="shared" si="24"/>
        <v>#VALUE!</v>
      </c>
      <c r="AD12" s="87" t="str">
        <f t="shared" si="25"/>
        <v/>
      </c>
      <c r="AE12" s="87" t="str">
        <f t="shared" si="26"/>
        <v/>
      </c>
      <c r="AF12" s="244"/>
      <c r="AG12" s="87" t="str">
        <f t="shared" ref="AG12:AG13" si="32">AG11</f>
        <v/>
      </c>
      <c r="AH12" s="87" t="str">
        <f t="shared" si="27"/>
        <v/>
      </c>
      <c r="AI12" s="87" t="str">
        <f t="shared" si="28"/>
        <v/>
      </c>
      <c r="AJ12" s="87" t="str">
        <f t="shared" si="29"/>
        <v/>
      </c>
      <c r="AK12" s="87" t="str">
        <f t="shared" si="30"/>
        <v/>
      </c>
      <c r="AL12" s="87" t="str">
        <f>IF(追加記入欄!AO48,3,"")</f>
        <v/>
      </c>
      <c r="AM12" s="87" t="str">
        <f>IF(追加記入欄!X49=0,"",追加記入欄!X49)</f>
        <v/>
      </c>
      <c r="AN12" s="87" t="e">
        <f>ROUND(IF(追加記入欄!X50="","",追加記入欄!X50),0)</f>
        <v>#VALUE!</v>
      </c>
      <c r="AO12" s="229"/>
      <c r="AP12" s="229"/>
      <c r="AQ12" s="87" t="str">
        <f t="shared" si="9"/>
        <v/>
      </c>
    </row>
    <row r="13" spans="1:45" s="90" customFormat="1">
      <c r="A13" s="83">
        <v>8</v>
      </c>
      <c r="B13" s="84">
        <v>2</v>
      </c>
      <c r="C13" s="84" t="str">
        <f>C10</f>
        <v/>
      </c>
      <c r="D13" s="84">
        <f t="shared" si="1"/>
        <v>0</v>
      </c>
      <c r="E13" s="84">
        <f t="shared" si="10"/>
        <v>0</v>
      </c>
      <c r="F13" s="84">
        <f t="shared" si="2"/>
        <v>0</v>
      </c>
      <c r="G13" s="84">
        <v>4</v>
      </c>
      <c r="H13" s="84">
        <f>IF(AL13="",0,1)</f>
        <v>0</v>
      </c>
      <c r="I13" s="84">
        <f>SUM(H$10:H13)*H13</f>
        <v>0</v>
      </c>
      <c r="J13" s="84">
        <f t="shared" si="14"/>
        <v>0</v>
      </c>
      <c r="K13" s="84">
        <f t="shared" si="5"/>
        <v>0</v>
      </c>
      <c r="L13" s="83">
        <f t="shared" si="6"/>
        <v>0</v>
      </c>
      <c r="M13" s="83">
        <f>IF(L13=0,0,SUM(L$6:L13))</f>
        <v>0</v>
      </c>
      <c r="N13" s="85"/>
      <c r="O13" s="85"/>
      <c r="P13" s="85"/>
      <c r="Q13" s="86"/>
      <c r="R13" s="85" t="str">
        <f t="shared" si="15"/>
        <v/>
      </c>
      <c r="S13" s="87" t="str">
        <f t="shared" si="13"/>
        <v/>
      </c>
      <c r="T13" s="87" t="str">
        <f t="shared" si="31"/>
        <v/>
      </c>
      <c r="U13" s="87" t="str">
        <f t="shared" si="16"/>
        <v/>
      </c>
      <c r="V13" s="87" t="str">
        <f t="shared" si="17"/>
        <v/>
      </c>
      <c r="W13" s="87" t="str">
        <f t="shared" si="18"/>
        <v/>
      </c>
      <c r="X13" s="88" t="str">
        <f t="shared" si="19"/>
        <v/>
      </c>
      <c r="Y13" s="87" t="str">
        <f t="shared" si="20"/>
        <v/>
      </c>
      <c r="Z13" s="87" t="str">
        <f t="shared" si="21"/>
        <v/>
      </c>
      <c r="AA13" s="87" t="e">
        <f t="shared" si="22"/>
        <v>#VALUE!</v>
      </c>
      <c r="AB13" s="88" t="e">
        <f t="shared" si="23"/>
        <v>#VALUE!</v>
      </c>
      <c r="AC13" s="87" t="e">
        <f t="shared" si="24"/>
        <v>#VALUE!</v>
      </c>
      <c r="AD13" s="87" t="str">
        <f t="shared" si="25"/>
        <v/>
      </c>
      <c r="AE13" s="87" t="str">
        <f t="shared" si="26"/>
        <v/>
      </c>
      <c r="AF13" s="244"/>
      <c r="AG13" s="87" t="str">
        <f t="shared" si="32"/>
        <v/>
      </c>
      <c r="AH13" s="87" t="str">
        <f t="shared" si="27"/>
        <v/>
      </c>
      <c r="AI13" s="87" t="str">
        <f t="shared" si="28"/>
        <v/>
      </c>
      <c r="AJ13" s="87" t="str">
        <f t="shared" si="29"/>
        <v/>
      </c>
      <c r="AK13" s="87" t="str">
        <f t="shared" si="30"/>
        <v/>
      </c>
      <c r="AL13" s="87" t="str">
        <f>IF(追加記入欄!AP48,4,"")</f>
        <v/>
      </c>
      <c r="AM13" s="87" t="str">
        <f>IF(追加記入欄!AE49=0,"",追加記入欄!AE49)</f>
        <v/>
      </c>
      <c r="AN13" s="87" t="e">
        <f>ROUND(IF(追加記入欄!AE50="","",追加記入欄!AE50),0)</f>
        <v>#VALUE!</v>
      </c>
      <c r="AO13" s="229"/>
      <c r="AP13" s="229"/>
      <c r="AQ13" s="87" t="str">
        <f t="shared" si="9"/>
        <v/>
      </c>
    </row>
    <row r="14" spans="1:45" s="99" customFormat="1" ht="15" customHeight="1">
      <c r="A14" s="92">
        <v>9</v>
      </c>
      <c r="B14" s="93">
        <v>3</v>
      </c>
      <c r="C14" s="93" t="str">
        <f>IF('建築工事届（別記第40号様式）'!AC97="", "", '建築工事届（別記第40号様式）'!AC97)</f>
        <v/>
      </c>
      <c r="D14" s="93">
        <f t="shared" si="1"/>
        <v>0</v>
      </c>
      <c r="E14" s="93">
        <f>E13</f>
        <v>0</v>
      </c>
      <c r="F14" s="93">
        <f t="shared" si="2"/>
        <v>0</v>
      </c>
      <c r="G14" s="93">
        <v>1</v>
      </c>
      <c r="H14" s="93">
        <f>IF(AL14="",0,1)</f>
        <v>0</v>
      </c>
      <c r="I14" s="93">
        <f>SUM(H$14:H14)*H14</f>
        <v>0</v>
      </c>
      <c r="J14" s="93">
        <f>SUM(H$14:H$17)</f>
        <v>0</v>
      </c>
      <c r="K14" s="93">
        <f t="shared" si="5"/>
        <v>0</v>
      </c>
      <c r="L14" s="92">
        <f t="shared" si="6"/>
        <v>0</v>
      </c>
      <c r="M14" s="92">
        <f>IF(L14=0,0,SUM(L$6:L14))</f>
        <v>0</v>
      </c>
      <c r="N14" s="94"/>
      <c r="O14" s="94"/>
      <c r="P14" s="94"/>
      <c r="Q14" s="95"/>
      <c r="R14" s="94" t="str">
        <f>IF(F14=0,"",C14)</f>
        <v/>
      </c>
      <c r="S14" s="96" t="str">
        <f>IF(K14=0,"",K14)</f>
        <v/>
      </c>
      <c r="T14" s="96" t="str">
        <f>IF('建築工事届（別記第40号様式）'!AL72=TRUE,1,IF('建築工事届（別記第40号様式）'!AM72,2,IF('建築工事届（別記第40号様式）'!AN72,3,IF('建築工事届（別記第40号様式）'!AL74,4,IF('建築工事届（別記第40号様式）'!AM74,5,IF('建築工事届（別記第40号様式）'!AN74,6,""))))))</f>
        <v/>
      </c>
      <c r="U14" s="96" t="str">
        <f>IF('建築工事届（別記第40号様式）'!AL76,1,IF('建築工事届（別記第40号様式）'!AM76,2,IF('建築工事届（別記第40号様式）'!AL77,3,IF('建築工事届（別記第40号様式）'!AL78,4,IF('建築工事届（別記第40号様式）'!AM78,5,"")))))</f>
        <v/>
      </c>
      <c r="V14" s="96" t="str">
        <f>IF('建築工事届（別記第40号様式）'!AL83,1,IF('建築工事届（別記第40号様式）'!AM83,2,IF('建築工事届（別記第40号様式）'!AL84,3,IF('建築工事届（別記第40号様式）'!AM84,4,IF('建築工事届（別記第40号様式）'!AL85,5,"")))))</f>
        <v/>
      </c>
      <c r="W14" s="96" t="str">
        <f>IF('建築工事届（別記第40号様式）'!AL88=TRUE,1,IF('建築工事届（別記第40号様式）'!AM88=TRUE,2,IF('建築工事届（別記第40号様式）'!AN88=TRUE,3,IF('建築工事届（別記第40号様式）'!AO88=TRUE,4,""))))</f>
        <v/>
      </c>
      <c r="X14" s="97" t="str">
        <f>IF(OR('建築工事届（別記第40号様式）'!AL91="",'建築工事届（別記第40号様式）'!AC97=""),"",'建築工事届（別記第40号様式）'!AL91&amp;IF('建築工事届（別記第40号様式）'!AN98,1,IF('建築工事届（別記第40号様式）'!AN99,2,IF('建築工事届（別記第40号様式）'!AN100,3,IF('建築工事届（別記第40号様式）'!AN101,4,IF('建築工事届（別記第40号様式）'!AN102,5,IF('建築工事届（別記第40号様式）'!AN103,6,IF('建築工事届（別記第40号様式）'!AN104,9,0))))))))</f>
        <v/>
      </c>
      <c r="Y14" s="96" t="str">
        <f>IF('建築工事届（別記第40号様式）'!AN105,1,"")</f>
        <v/>
      </c>
      <c r="Z14" s="96" t="str">
        <f>IF('建築工事届（別記第40号様式）'!AN106=TRUE,1,IF('建築工事届（別記第40号様式）'!AN107,2,IF('建築工事届（別記第40号様式）'!AN108,3,IF('建築工事届（別記第40号様式）'!AN109,4,IF('建築工事届（別記第40号様式）'!AN110,5,IF('建築工事届（別記第40号様式）'!AN111,6,""))))))</f>
        <v/>
      </c>
      <c r="AA14" s="96" t="e">
        <f>ROUND(IF(ISBLANK('建築工事届（別記第40号様式）'!AD112),"",'建築工事届（別記第40号様式）'!AD112),0)</f>
        <v>#VALUE!</v>
      </c>
      <c r="AB14" s="97" t="e">
        <f>ROUND(IF('建築工事届（別記第40号様式）'!AD114="", "",IF(AND('建築工事届（別記第40号様式）'!AD114&lt;10.5,'建築工事届（別記第40号様式）'!AD114&gt;10),11, '建築工事届（別記第40号様式）'!AD114)),0)</f>
        <v>#VALUE!</v>
      </c>
      <c r="AC14" s="96" t="e">
        <f>ROUND(IF('建築工事届（別記第40号様式）'!AD115="", "", '建築工事届（別記第40号様式）'!AD115),0)</f>
        <v>#VALUE!</v>
      </c>
      <c r="AD14" s="96" t="str">
        <f>IF('建築工事届（別記第40号様式）'!AD116="", "",'建築工事届（別記第40号様式）'!AD116)</f>
        <v/>
      </c>
      <c r="AE14" s="96" t="str">
        <f>IF('建築工事届（別記第40号様式）'!AD117="", "",'建築工事届（別記第40号様式）'!AD117)</f>
        <v/>
      </c>
      <c r="AF14" s="244"/>
      <c r="AG14" s="96" t="str">
        <f>IF(追加記入欄!AM54,1,IF(追加記入欄!AN54,1,IF(追加記入欄!AO54,1,IF(追加記入欄!AN55,2,IF(追加記入欄!AO55,2,"")))))</f>
        <v/>
      </c>
      <c r="AH14" s="96" t="str">
        <f>IF(追加記入欄!AM56=TRUE,1,IF(追加記入欄!AN56=TRUE,2,IF(追加記入欄!AO56=TRUE,3,IF(追加記入欄!AM57=TRUE,4,IF(追加記入欄!AN57=TRUE,5,"")))))</f>
        <v/>
      </c>
      <c r="AI14" s="96" t="str">
        <f>IF(追加記入欄!AM58,1,IF(追加記入欄!AN58,2,IF(追加記入欄!AO58,3,"")))</f>
        <v/>
      </c>
      <c r="AJ14" s="96" t="str">
        <f>IF(追加記入欄!AM59,1,IF(追加記入欄!AN59,2,IF(追加記入欄!AO59,3,"")))</f>
        <v/>
      </c>
      <c r="AK14" s="96" t="str">
        <f>IF(追加記入欄!AM60,1,IF(追加記入欄!AN60,2,IF(追加記入欄!AO60,3,"")))</f>
        <v/>
      </c>
      <c r="AL14" s="96" t="str">
        <f>IF(追加記入欄!AM61,1,"")</f>
        <v/>
      </c>
      <c r="AM14" s="96" t="str">
        <f>IF(追加記入欄!K62=0,"",追加記入欄!K62)</f>
        <v/>
      </c>
      <c r="AN14" s="96" t="e">
        <f>ROUND(IF(追加記入欄!K63=0,"",追加記入欄!K63),0)</f>
        <v>#VALUE!</v>
      </c>
      <c r="AO14" s="229"/>
      <c r="AP14" s="229"/>
      <c r="AQ14" s="96" t="str">
        <f t="shared" si="9"/>
        <v/>
      </c>
    </row>
    <row r="15" spans="1:45" s="99" customFormat="1" ht="19.2">
      <c r="A15" s="92">
        <v>10</v>
      </c>
      <c r="B15" s="93">
        <v>3</v>
      </c>
      <c r="C15" s="93" t="str">
        <f>C14</f>
        <v/>
      </c>
      <c r="D15" s="93">
        <f t="shared" si="1"/>
        <v>0</v>
      </c>
      <c r="E15" s="93">
        <f t="shared" si="10"/>
        <v>0</v>
      </c>
      <c r="F15" s="93">
        <f t="shared" si="2"/>
        <v>0</v>
      </c>
      <c r="G15" s="100">
        <v>2</v>
      </c>
      <c r="H15" s="93">
        <f t="shared" si="3"/>
        <v>0</v>
      </c>
      <c r="I15" s="93">
        <f>SUM(H$14:H15)*H15</f>
        <v>0</v>
      </c>
      <c r="J15" s="93">
        <f t="shared" ref="J15:J17" si="33">SUM(H$14:H$17)</f>
        <v>0</v>
      </c>
      <c r="K15" s="93">
        <f t="shared" si="5"/>
        <v>0</v>
      </c>
      <c r="L15" s="92">
        <f t="shared" si="6"/>
        <v>0</v>
      </c>
      <c r="M15" s="92">
        <f>IF(L15=0,0,SUM(L$6:L15))</f>
        <v>0</v>
      </c>
      <c r="N15" s="94"/>
      <c r="O15" s="94"/>
      <c r="P15" s="94"/>
      <c r="Q15" s="95"/>
      <c r="R15" s="94" t="str">
        <f>IF(F15=0,"",C15)</f>
        <v/>
      </c>
      <c r="S15" s="96" t="str">
        <f>IF(K15=0,"",K15)</f>
        <v/>
      </c>
      <c r="T15" s="96" t="str">
        <f>T14</f>
        <v/>
      </c>
      <c r="U15" s="96" t="str">
        <f t="shared" ref="U15:U21" si="34">U14</f>
        <v/>
      </c>
      <c r="V15" s="96" t="str">
        <f t="shared" ref="V15:V21" si="35">V14</f>
        <v/>
      </c>
      <c r="W15" s="96" t="str">
        <f t="shared" ref="W15:W16" si="36">W14</f>
        <v/>
      </c>
      <c r="X15" s="97" t="str">
        <f>X14</f>
        <v/>
      </c>
      <c r="Y15" s="96" t="str">
        <f>Y14</f>
        <v/>
      </c>
      <c r="Z15" s="96" t="str">
        <f t="shared" ref="Z15:Z17" si="37">Z14</f>
        <v/>
      </c>
      <c r="AA15" s="96" t="e">
        <f t="shared" ref="AA15:AA17" si="38">AA14</f>
        <v>#VALUE!</v>
      </c>
      <c r="AB15" s="97" t="e">
        <f t="shared" ref="AB15:AB17" si="39">AB14</f>
        <v>#VALUE!</v>
      </c>
      <c r="AC15" s="96" t="e">
        <f t="shared" ref="AC15:AC17" si="40">AC14</f>
        <v>#VALUE!</v>
      </c>
      <c r="AD15" s="96" t="str">
        <f t="shared" ref="AD15:AD17" si="41">AD14</f>
        <v/>
      </c>
      <c r="AE15" s="96" t="str">
        <f t="shared" ref="AE15:AE17" si="42">AE14</f>
        <v/>
      </c>
      <c r="AF15" s="244"/>
      <c r="AG15" s="96" t="str">
        <f t="shared" ref="AG15:AG21" si="43">AG14</f>
        <v/>
      </c>
      <c r="AH15" s="96" t="str">
        <f t="shared" ref="AH15:AJ41" si="44">AH14</f>
        <v/>
      </c>
      <c r="AI15" s="96" t="str">
        <f t="shared" ref="AI15:AI25" si="45">AI14</f>
        <v/>
      </c>
      <c r="AJ15" s="96" t="str">
        <f t="shared" ref="AJ15:AJ25" si="46">AJ14</f>
        <v/>
      </c>
      <c r="AK15" s="96" t="str">
        <f t="shared" ref="AK15:AK25" si="47">AK14</f>
        <v/>
      </c>
      <c r="AL15" s="96" t="str">
        <f>IF(追加記入欄!AN61,2,"")</f>
        <v/>
      </c>
      <c r="AM15" s="96" t="str">
        <f>IF(追加記入欄!Q62=0,"",追加記入欄!Q62)</f>
        <v/>
      </c>
      <c r="AN15" s="96" t="e">
        <f>ROUND(IF(追加記入欄!Q63=0,"",追加記入欄!Q63),0)</f>
        <v>#VALUE!</v>
      </c>
      <c r="AO15" s="229"/>
      <c r="AP15" s="229"/>
      <c r="AQ15" s="96" t="str">
        <f t="shared" si="9"/>
        <v/>
      </c>
    </row>
    <row r="16" spans="1:45" s="99" customFormat="1">
      <c r="A16" s="92">
        <v>11</v>
      </c>
      <c r="B16" s="93">
        <v>3</v>
      </c>
      <c r="C16" s="93" t="str">
        <f>C14</f>
        <v/>
      </c>
      <c r="D16" s="93">
        <f t="shared" si="1"/>
        <v>0</v>
      </c>
      <c r="E16" s="93">
        <f t="shared" si="10"/>
        <v>0</v>
      </c>
      <c r="F16" s="93">
        <f t="shared" si="2"/>
        <v>0</v>
      </c>
      <c r="G16" s="93">
        <v>3</v>
      </c>
      <c r="H16" s="93">
        <f t="shared" si="3"/>
        <v>0</v>
      </c>
      <c r="I16" s="93">
        <f>SUM(H$14:H16)*H16</f>
        <v>0</v>
      </c>
      <c r="J16" s="93">
        <f t="shared" si="33"/>
        <v>0</v>
      </c>
      <c r="K16" s="93">
        <f t="shared" si="5"/>
        <v>0</v>
      </c>
      <c r="L16" s="92">
        <f t="shared" si="6"/>
        <v>0</v>
      </c>
      <c r="M16" s="92">
        <f>IF(L16=0,0,SUM(L$6:L16))</f>
        <v>0</v>
      </c>
      <c r="N16" s="94"/>
      <c r="O16" s="94"/>
      <c r="P16" s="94"/>
      <c r="Q16" s="95"/>
      <c r="R16" s="94" t="str">
        <f t="shared" si="15"/>
        <v/>
      </c>
      <c r="S16" s="96" t="str">
        <f t="shared" si="13"/>
        <v/>
      </c>
      <c r="T16" s="96" t="str">
        <f t="shared" ref="T16" si="48">T15</f>
        <v/>
      </c>
      <c r="U16" s="96" t="str">
        <f t="shared" si="34"/>
        <v/>
      </c>
      <c r="V16" s="96" t="str">
        <f t="shared" si="35"/>
        <v/>
      </c>
      <c r="W16" s="96" t="str">
        <f t="shared" si="36"/>
        <v/>
      </c>
      <c r="X16" s="97" t="str">
        <f t="shared" ref="X16:X17" si="49">X15</f>
        <v/>
      </c>
      <c r="Y16" s="96" t="str">
        <f t="shared" ref="Y16:Y17" si="50">Y15</f>
        <v/>
      </c>
      <c r="Z16" s="96" t="str">
        <f t="shared" si="37"/>
        <v/>
      </c>
      <c r="AA16" s="96" t="e">
        <f t="shared" si="38"/>
        <v>#VALUE!</v>
      </c>
      <c r="AB16" s="97" t="e">
        <f t="shared" si="39"/>
        <v>#VALUE!</v>
      </c>
      <c r="AC16" s="96" t="e">
        <f t="shared" si="40"/>
        <v>#VALUE!</v>
      </c>
      <c r="AD16" s="96" t="str">
        <f t="shared" si="41"/>
        <v/>
      </c>
      <c r="AE16" s="96" t="str">
        <f t="shared" si="42"/>
        <v/>
      </c>
      <c r="AF16" s="244"/>
      <c r="AG16" s="96" t="str">
        <f t="shared" si="43"/>
        <v/>
      </c>
      <c r="AH16" s="96" t="str">
        <f t="shared" si="44"/>
        <v/>
      </c>
      <c r="AI16" s="96" t="str">
        <f t="shared" si="45"/>
        <v/>
      </c>
      <c r="AJ16" s="96" t="str">
        <f t="shared" si="46"/>
        <v/>
      </c>
      <c r="AK16" s="96" t="str">
        <f t="shared" si="47"/>
        <v/>
      </c>
      <c r="AL16" s="96" t="str">
        <f>IF(追加記入欄!AO61,3,"")</f>
        <v/>
      </c>
      <c r="AM16" s="96" t="str">
        <f>IF(追加記入欄!X62=0,"",追加記入欄!X62)</f>
        <v/>
      </c>
      <c r="AN16" s="96" t="e">
        <f>ROUND(IF(追加記入欄!X63=0,"",追加記入欄!X63),0)</f>
        <v>#VALUE!</v>
      </c>
      <c r="AO16" s="229"/>
      <c r="AP16" s="229"/>
      <c r="AQ16" s="96" t="str">
        <f t="shared" si="9"/>
        <v/>
      </c>
    </row>
    <row r="17" spans="1:43" s="99" customFormat="1">
      <c r="A17" s="92">
        <v>12</v>
      </c>
      <c r="B17" s="93">
        <v>3</v>
      </c>
      <c r="C17" s="93" t="str">
        <f>C14</f>
        <v/>
      </c>
      <c r="D17" s="93">
        <f t="shared" si="1"/>
        <v>0</v>
      </c>
      <c r="E17" s="93">
        <f t="shared" si="10"/>
        <v>0</v>
      </c>
      <c r="F17" s="93">
        <f t="shared" si="2"/>
        <v>0</v>
      </c>
      <c r="G17" s="93">
        <v>4</v>
      </c>
      <c r="H17" s="93">
        <f t="shared" si="3"/>
        <v>0</v>
      </c>
      <c r="I17" s="93">
        <f>SUM(H$14:H17)*H17</f>
        <v>0</v>
      </c>
      <c r="J17" s="93">
        <f t="shared" si="33"/>
        <v>0</v>
      </c>
      <c r="K17" s="93">
        <f t="shared" si="5"/>
        <v>0</v>
      </c>
      <c r="L17" s="92">
        <f t="shared" si="6"/>
        <v>0</v>
      </c>
      <c r="M17" s="92">
        <f>IF(L17=0,0,SUM(L$6:L17))</f>
        <v>0</v>
      </c>
      <c r="N17" s="94"/>
      <c r="O17" s="94"/>
      <c r="P17" s="94"/>
      <c r="Q17" s="95"/>
      <c r="R17" s="94" t="str">
        <f t="shared" si="15"/>
        <v/>
      </c>
      <c r="S17" s="96" t="str">
        <f>IF(K17=0,"",K17)</f>
        <v/>
      </c>
      <c r="T17" s="96" t="str">
        <f>T16</f>
        <v/>
      </c>
      <c r="U17" s="96" t="str">
        <f t="shared" si="34"/>
        <v/>
      </c>
      <c r="V17" s="96" t="str">
        <f t="shared" si="35"/>
        <v/>
      </c>
      <c r="W17" s="96" t="str">
        <f>W16</f>
        <v/>
      </c>
      <c r="X17" s="97" t="str">
        <f t="shared" si="49"/>
        <v/>
      </c>
      <c r="Y17" s="96" t="str">
        <f t="shared" si="50"/>
        <v/>
      </c>
      <c r="Z17" s="96" t="str">
        <f t="shared" si="37"/>
        <v/>
      </c>
      <c r="AA17" s="96" t="e">
        <f t="shared" si="38"/>
        <v>#VALUE!</v>
      </c>
      <c r="AB17" s="97" t="e">
        <f t="shared" si="39"/>
        <v>#VALUE!</v>
      </c>
      <c r="AC17" s="96" t="e">
        <f t="shared" si="40"/>
        <v>#VALUE!</v>
      </c>
      <c r="AD17" s="96" t="str">
        <f t="shared" si="41"/>
        <v/>
      </c>
      <c r="AE17" s="96" t="str">
        <f t="shared" si="42"/>
        <v/>
      </c>
      <c r="AF17" s="244"/>
      <c r="AG17" s="96" t="str">
        <f t="shared" si="43"/>
        <v/>
      </c>
      <c r="AH17" s="96" t="str">
        <f t="shared" si="44"/>
        <v/>
      </c>
      <c r="AI17" s="96" t="str">
        <f t="shared" si="45"/>
        <v/>
      </c>
      <c r="AJ17" s="96" t="str">
        <f>AJ16</f>
        <v/>
      </c>
      <c r="AK17" s="96" t="str">
        <f t="shared" si="47"/>
        <v/>
      </c>
      <c r="AL17" s="96" t="str">
        <f>IF(追加記入欄!AP61,4,"")</f>
        <v/>
      </c>
      <c r="AM17" s="96" t="str">
        <f>IF(追加記入欄!AE62=0,"",追加記入欄!AE62)</f>
        <v/>
      </c>
      <c r="AN17" s="96" t="e">
        <f>ROUND(IF(追加記入欄!AE63=0,"",追加記入欄!AE63),0)</f>
        <v>#VALUE!</v>
      </c>
      <c r="AO17" s="229"/>
      <c r="AP17" s="229"/>
      <c r="AQ17" s="96" t="str">
        <f t="shared" si="9"/>
        <v/>
      </c>
    </row>
    <row r="18" spans="1:43" s="136" customFormat="1">
      <c r="A18" s="130">
        <v>13</v>
      </c>
      <c r="B18" s="131">
        <v>4</v>
      </c>
      <c r="C18" s="131" t="str">
        <f>IF(追加記入欄!K13="", "", 追加記入欄!K13)</f>
        <v/>
      </c>
      <c r="D18" s="131">
        <f t="shared" ref="D18:D21" si="51">IF(C18="",0,1)</f>
        <v>0</v>
      </c>
      <c r="E18" s="131">
        <f>E17</f>
        <v>0</v>
      </c>
      <c r="F18" s="131">
        <f>IF(E18&gt;1,D18,0)</f>
        <v>0</v>
      </c>
      <c r="G18" s="131">
        <v>1</v>
      </c>
      <c r="H18" s="131">
        <f>IF(AL18="",0,1)</f>
        <v>0</v>
      </c>
      <c r="I18" s="131">
        <f>SUM(H$18:H18)*H18</f>
        <v>0</v>
      </c>
      <c r="J18" s="131">
        <f>SUM(H$18:H$21)</f>
        <v>0</v>
      </c>
      <c r="K18" s="131">
        <f>IF(J18&gt;1,I18,0)</f>
        <v>0</v>
      </c>
      <c r="L18" s="130">
        <f>IF(AND(D18=1,H18=1),1,IF(AND(D18=1,J18=0,G18=1),1,0))</f>
        <v>0</v>
      </c>
      <c r="M18" s="130">
        <f>IF(L18=0,0,SUM(L$6:L18))</f>
        <v>0</v>
      </c>
      <c r="N18" s="132"/>
      <c r="O18" s="132"/>
      <c r="P18" s="132"/>
      <c r="Q18" s="133"/>
      <c r="R18" s="132" t="str">
        <f>IF(F18=0,"",C18)</f>
        <v/>
      </c>
      <c r="S18" s="134" t="str">
        <f>IF(K18=0,"",K18)</f>
        <v/>
      </c>
      <c r="T18" s="134" t="str">
        <f>IF('建築工事届（別記第40号様式）'!AL72=TRUE,1,IF('建築工事届（別記第40号様式）'!AM72,2,IF('建築工事届（別記第40号様式）'!AN72,3,IF('建築工事届（別記第40号様式）'!AL74,4,IF('建築工事届（別記第40号様式）'!AM74,5,IF('建築工事届（別記第40号様式）'!AN74,6,""))))))</f>
        <v/>
      </c>
      <c r="U18" s="134" t="str">
        <f>IF('建築工事届（別記第40号様式）'!AL76,1,IF('建築工事届（別記第40号様式）'!AM76,2,IF('建築工事届（別記第40号様式）'!AL77,3,IF('建築工事届（別記第40号様式）'!AL78,4,IF('建築工事届（別記第40号様式）'!AM78,5,"")))))</f>
        <v/>
      </c>
      <c r="V18" s="134" t="str">
        <f>IF('建築工事届（別記第40号様式）'!AL83,1,IF('建築工事届（別記第40号様式）'!AM83,2,IF('建築工事届（別記第40号様式）'!AL84,3,IF('建築工事届（別記第40号様式）'!AM84,4,IF('建築工事届（別記第40号様式）'!AL85,5,"")))))</f>
        <v/>
      </c>
      <c r="W18" s="134" t="str">
        <f>IF(追加記入欄!AM4=TRUE,1,IF(追加記入欄!AN4=TRUE,2,IF(追加記入欄!AO4=TRUE,3,IF(追加記入欄!AP4=TRUE,4,""))))</f>
        <v/>
      </c>
      <c r="X18" s="135" t="str">
        <f>IF(OR(追加記入欄!AM7="",追加記入欄!K13=""),"",追加記入欄!AM7&amp;
IF(追加記入欄!AM14,1,IF(追加記入欄!AM15,2,IF(追加記入欄!AM16,3,IF(追加記入欄!AM17,4,IF(追加記入欄!AM18,5,IF(追加記入欄!AM19,6,IF(追加記入欄!AM20,9,0))))))))</f>
        <v/>
      </c>
      <c r="Y18" s="134" t="str">
        <f>IF(追加記入欄!AM21,1,"")</f>
        <v/>
      </c>
      <c r="Z18" s="134" t="str">
        <f>IF(追加記入欄!AM22=TRUE,1,IF(追加記入欄!AM23,2,IF(追加記入欄!AM24,3,IF(追加記入欄!AM25,4,IF(追加記入欄!AM26,5,IF(追加記入欄!AM27,6,""))))))</f>
        <v/>
      </c>
      <c r="AA18" s="134" t="e">
        <f>ROUND(IF(ISBLANK(追加記入欄!L28),"",追加記入欄!L28),0)</f>
        <v>#VALUE!</v>
      </c>
      <c r="AB18" s="135" t="e">
        <f>ROUND(IF(追加記入欄!L30="", "",IF(AND(追加記入欄!L30&lt;10.5,追加記入欄!L30&gt;10),11, 追加記入欄!L30)),0)</f>
        <v>#VALUE!</v>
      </c>
      <c r="AC18" s="134" t="e">
        <f>ROUND(IF(追加記入欄!L31="", "", 追加記入欄!L31),0)</f>
        <v>#VALUE!</v>
      </c>
      <c r="AD18" s="134" t="str">
        <f>IF(追加記入欄!L32="", "",追加記入欄!L32)</f>
        <v/>
      </c>
      <c r="AE18" s="134" t="str">
        <f>IF(追加記入欄!L33="", "",追加記入欄!L33)</f>
        <v/>
      </c>
      <c r="AF18" s="244"/>
      <c r="AG18" s="134" t="str">
        <f>IF(追加記入欄!AM67,1,IF(追加記入欄!AN67,1,IF(追加記入欄!AO67,1,IF(追加記入欄!AN68,2,IF(追加記入欄!AO68,2,"")))))</f>
        <v/>
      </c>
      <c r="AH18" s="134" t="str">
        <f>IF(追加記入欄!AM69=TRUE,1,IF(追加記入欄!AN69=TRUE,2,IF(追加記入欄!AO69=TRUE,3,IF(追加記入欄!AM70=TRUE,4,IF(追加記入欄!AN70=TRUE,5,"")))))</f>
        <v/>
      </c>
      <c r="AI18" s="134" t="str">
        <f>IF(追加記入欄!AM71,1,IF(追加記入欄!AN71,2,IF(追加記入欄!AO71,3,"")))</f>
        <v/>
      </c>
      <c r="AJ18" s="134" t="str">
        <f>IF(追加記入欄!AM72,1,IF(追加記入欄!AN72,2,IF(追加記入欄!AO72,3,"")))</f>
        <v/>
      </c>
      <c r="AK18" s="134" t="str">
        <f>IF(追加記入欄!AM73,1,IF(追加記入欄!AN73,2,IF(追加記入欄!AO73,3,"")))</f>
        <v/>
      </c>
      <c r="AL18" s="134" t="str">
        <f>IF(追加記入欄!AM74,1,"")</f>
        <v/>
      </c>
      <c r="AM18" s="134" t="str">
        <f>IF(追加記入欄!K75=0,"",追加記入欄!K75)</f>
        <v/>
      </c>
      <c r="AN18" s="134" t="e">
        <f>ROUND(IF(追加記入欄!K76=0,"",追加記入欄!K76),0)</f>
        <v>#VALUE!</v>
      </c>
      <c r="AO18" s="229"/>
      <c r="AP18" s="229"/>
      <c r="AQ18" s="134" t="str">
        <f t="shared" si="9"/>
        <v/>
      </c>
    </row>
    <row r="19" spans="1:43" s="136" customFormat="1">
      <c r="A19" s="130">
        <v>14</v>
      </c>
      <c r="B19" s="131">
        <v>4</v>
      </c>
      <c r="C19" s="131" t="str">
        <f>C18</f>
        <v/>
      </c>
      <c r="D19" s="131">
        <f t="shared" si="51"/>
        <v>0</v>
      </c>
      <c r="E19" s="131">
        <f t="shared" si="10"/>
        <v>0</v>
      </c>
      <c r="F19" s="131">
        <f>IF(E19&gt;1,D19,0)</f>
        <v>0</v>
      </c>
      <c r="G19" s="131">
        <v>2</v>
      </c>
      <c r="H19" s="131">
        <f>IF(AL19="",0,1)</f>
        <v>0</v>
      </c>
      <c r="I19" s="131">
        <f>SUM(H$18:H19)*H19</f>
        <v>0</v>
      </c>
      <c r="J19" s="131">
        <f>SUM(H$18:H$21)</f>
        <v>0</v>
      </c>
      <c r="K19" s="131">
        <f t="shared" ref="K19:K21" si="52">IF(J19&gt;1,I19,0)</f>
        <v>0</v>
      </c>
      <c r="L19" s="130">
        <f>IF(AND(D19=1,H19=1),1,IF(AND(D19=1,J19=0,G19=1),1,0))</f>
        <v>0</v>
      </c>
      <c r="M19" s="130">
        <f>IF(L19=0,0,SUM(L$6:L19))</f>
        <v>0</v>
      </c>
      <c r="N19" s="132"/>
      <c r="O19" s="132"/>
      <c r="P19" s="132"/>
      <c r="Q19" s="133"/>
      <c r="R19" s="132" t="str">
        <f>IF(F19=0,"",C19)</f>
        <v/>
      </c>
      <c r="S19" s="134" t="str">
        <f t="shared" ref="S19:S40" si="53">IF(K19=0,"",K19)</f>
        <v/>
      </c>
      <c r="T19" s="134" t="str">
        <f>T18</f>
        <v/>
      </c>
      <c r="U19" s="134" t="str">
        <f t="shared" si="34"/>
        <v/>
      </c>
      <c r="V19" s="134" t="str">
        <f t="shared" ref="V19:AC19" si="54">V18</f>
        <v/>
      </c>
      <c r="W19" s="134" t="str">
        <f>W18</f>
        <v/>
      </c>
      <c r="X19" s="135" t="str">
        <f t="shared" si="54"/>
        <v/>
      </c>
      <c r="Y19" s="134" t="str">
        <f t="shared" si="54"/>
        <v/>
      </c>
      <c r="Z19" s="134" t="str">
        <f t="shared" si="54"/>
        <v/>
      </c>
      <c r="AA19" s="134" t="e">
        <f t="shared" si="54"/>
        <v>#VALUE!</v>
      </c>
      <c r="AB19" s="134" t="e">
        <f t="shared" si="54"/>
        <v>#VALUE!</v>
      </c>
      <c r="AC19" s="134" t="e">
        <f t="shared" si="54"/>
        <v>#VALUE!</v>
      </c>
      <c r="AD19" s="134" t="str">
        <f t="shared" ref="AD19:AE19" si="55">AD18</f>
        <v/>
      </c>
      <c r="AE19" s="134" t="str">
        <f t="shared" si="55"/>
        <v/>
      </c>
      <c r="AF19" s="244"/>
      <c r="AG19" s="134" t="str">
        <f>AG18</f>
        <v/>
      </c>
      <c r="AH19" s="134" t="str">
        <f t="shared" si="44"/>
        <v/>
      </c>
      <c r="AI19" s="134" t="str">
        <f t="shared" si="45"/>
        <v/>
      </c>
      <c r="AJ19" s="134" t="str">
        <f t="shared" si="46"/>
        <v/>
      </c>
      <c r="AK19" s="134" t="str">
        <f t="shared" si="47"/>
        <v/>
      </c>
      <c r="AL19" s="134" t="str">
        <f>IF(追加記入欄!AN74,2,"")</f>
        <v/>
      </c>
      <c r="AM19" s="134" t="str">
        <f>IF(追加記入欄!Q75=0,"",追加記入欄!Q75)</f>
        <v/>
      </c>
      <c r="AN19" s="134" t="e">
        <f>ROUND(IF(追加記入欄!Q76=0,"",追加記入欄!Q76),0)</f>
        <v>#VALUE!</v>
      </c>
      <c r="AO19" s="229"/>
      <c r="AP19" s="229"/>
      <c r="AQ19" s="134" t="str">
        <f t="shared" si="9"/>
        <v/>
      </c>
    </row>
    <row r="20" spans="1:43" s="136" customFormat="1">
      <c r="A20" s="130">
        <v>15</v>
      </c>
      <c r="B20" s="131">
        <v>4</v>
      </c>
      <c r="C20" s="131" t="str">
        <f>C18</f>
        <v/>
      </c>
      <c r="D20" s="131">
        <f t="shared" si="51"/>
        <v>0</v>
      </c>
      <c r="E20" s="131">
        <f t="shared" si="10"/>
        <v>0</v>
      </c>
      <c r="F20" s="131">
        <f t="shared" ref="F20:F21" si="56">IF(E20&gt;1,D20,0)</f>
        <v>0</v>
      </c>
      <c r="G20" s="131">
        <v>3</v>
      </c>
      <c r="H20" s="131">
        <f t="shared" ref="H20:H24" si="57">IF(AL20="",0,1)</f>
        <v>0</v>
      </c>
      <c r="I20" s="131">
        <f>SUM(H$18:H20)*H20</f>
        <v>0</v>
      </c>
      <c r="J20" s="131">
        <f>SUM(H$18:H$21)</f>
        <v>0</v>
      </c>
      <c r="K20" s="131">
        <f t="shared" si="52"/>
        <v>0</v>
      </c>
      <c r="L20" s="130">
        <f t="shared" ref="L20:L21" si="58">IF(AND(D20=1,H20=1),1,IF(AND(D20=1,J20=0,G20=1),1,0))</f>
        <v>0</v>
      </c>
      <c r="M20" s="130">
        <f>IF(L20=0,0,SUM(L$6:L20))</f>
        <v>0</v>
      </c>
      <c r="N20" s="132"/>
      <c r="O20" s="132"/>
      <c r="P20" s="132"/>
      <c r="Q20" s="133"/>
      <c r="R20" s="132" t="str">
        <f t="shared" si="15"/>
        <v/>
      </c>
      <c r="S20" s="134" t="str">
        <f t="shared" si="53"/>
        <v/>
      </c>
      <c r="T20" s="134" t="str">
        <f>T19</f>
        <v/>
      </c>
      <c r="U20" s="134" t="str">
        <f t="shared" si="34"/>
        <v/>
      </c>
      <c r="V20" s="134" t="str">
        <f t="shared" si="35"/>
        <v/>
      </c>
      <c r="W20" s="134" t="str">
        <f t="shared" ref="W20:W21" si="59">W19</f>
        <v/>
      </c>
      <c r="X20" s="135" t="str">
        <f>X19</f>
        <v/>
      </c>
      <c r="Y20" s="134" t="str">
        <f t="shared" ref="Y20:Y21" si="60">Y19</f>
        <v/>
      </c>
      <c r="Z20" s="134" t="str">
        <f t="shared" ref="Z20:Z21" si="61">Z19</f>
        <v/>
      </c>
      <c r="AA20" s="134" t="e">
        <f t="shared" ref="AA20:AA21" si="62">AA19</f>
        <v>#VALUE!</v>
      </c>
      <c r="AB20" s="134" t="e">
        <f t="shared" ref="AB20:AB21" si="63">AB19</f>
        <v>#VALUE!</v>
      </c>
      <c r="AC20" s="134" t="e">
        <f t="shared" ref="AC20:AC21" si="64">AC19</f>
        <v>#VALUE!</v>
      </c>
      <c r="AD20" s="134" t="str">
        <f t="shared" ref="AD20:AD21" si="65">AD19</f>
        <v/>
      </c>
      <c r="AE20" s="134" t="str">
        <f t="shared" ref="AE20:AE21" si="66">AE19</f>
        <v/>
      </c>
      <c r="AF20" s="244"/>
      <c r="AG20" s="134" t="str">
        <f t="shared" si="43"/>
        <v/>
      </c>
      <c r="AH20" s="134" t="str">
        <f t="shared" si="44"/>
        <v/>
      </c>
      <c r="AI20" s="134" t="str">
        <f t="shared" si="45"/>
        <v/>
      </c>
      <c r="AJ20" s="134" t="str">
        <f t="shared" si="46"/>
        <v/>
      </c>
      <c r="AK20" s="134" t="str">
        <f t="shared" si="47"/>
        <v/>
      </c>
      <c r="AL20" s="134" t="str">
        <f>IF(追加記入欄!AO74,3,"")</f>
        <v/>
      </c>
      <c r="AM20" s="134" t="str">
        <f>IF(追加記入欄!X75=0,"",追加記入欄!X75)</f>
        <v/>
      </c>
      <c r="AN20" s="134" t="e">
        <f>ROUND(IF(追加記入欄!X76=0,"",追加記入欄!X76),0)</f>
        <v>#VALUE!</v>
      </c>
      <c r="AO20" s="229"/>
      <c r="AP20" s="229"/>
      <c r="AQ20" s="134" t="str">
        <f t="shared" si="9"/>
        <v/>
      </c>
    </row>
    <row r="21" spans="1:43" s="136" customFormat="1">
      <c r="A21" s="130">
        <v>16</v>
      </c>
      <c r="B21" s="131">
        <v>4</v>
      </c>
      <c r="C21" s="131" t="str">
        <f>C18</f>
        <v/>
      </c>
      <c r="D21" s="131">
        <f t="shared" si="51"/>
        <v>0</v>
      </c>
      <c r="E21" s="131">
        <f t="shared" si="10"/>
        <v>0</v>
      </c>
      <c r="F21" s="131">
        <f t="shared" si="56"/>
        <v>0</v>
      </c>
      <c r="G21" s="131">
        <v>4</v>
      </c>
      <c r="H21" s="131">
        <f t="shared" si="57"/>
        <v>0</v>
      </c>
      <c r="I21" s="131">
        <f>SUM(H$18:H21)*H21</f>
        <v>0</v>
      </c>
      <c r="J21" s="131">
        <f>SUM(H$18:H$21)</f>
        <v>0</v>
      </c>
      <c r="K21" s="131">
        <f t="shared" si="52"/>
        <v>0</v>
      </c>
      <c r="L21" s="130">
        <f t="shared" si="58"/>
        <v>0</v>
      </c>
      <c r="M21" s="130">
        <f>IF(L21=0,0,SUM(L$6:L21))</f>
        <v>0</v>
      </c>
      <c r="N21" s="132"/>
      <c r="O21" s="132"/>
      <c r="P21" s="132"/>
      <c r="Q21" s="133"/>
      <c r="R21" s="132" t="str">
        <f t="shared" si="15"/>
        <v/>
      </c>
      <c r="S21" s="134" t="str">
        <f t="shared" si="53"/>
        <v/>
      </c>
      <c r="T21" s="134" t="str">
        <f>T20</f>
        <v/>
      </c>
      <c r="U21" s="134" t="str">
        <f t="shared" si="34"/>
        <v/>
      </c>
      <c r="V21" s="134" t="str">
        <f t="shared" si="35"/>
        <v/>
      </c>
      <c r="W21" s="134" t="str">
        <f t="shared" si="59"/>
        <v/>
      </c>
      <c r="X21" s="135" t="str">
        <f t="shared" ref="X21" si="67">X20</f>
        <v/>
      </c>
      <c r="Y21" s="134" t="str">
        <f t="shared" si="60"/>
        <v/>
      </c>
      <c r="Z21" s="134" t="str">
        <f t="shared" si="61"/>
        <v/>
      </c>
      <c r="AA21" s="134" t="e">
        <f t="shared" si="62"/>
        <v>#VALUE!</v>
      </c>
      <c r="AB21" s="134" t="e">
        <f t="shared" si="63"/>
        <v>#VALUE!</v>
      </c>
      <c r="AC21" s="134" t="e">
        <f t="shared" si="64"/>
        <v>#VALUE!</v>
      </c>
      <c r="AD21" s="134" t="str">
        <f t="shared" si="65"/>
        <v/>
      </c>
      <c r="AE21" s="134" t="str">
        <f t="shared" si="66"/>
        <v/>
      </c>
      <c r="AF21" s="244"/>
      <c r="AG21" s="134" t="str">
        <f t="shared" si="43"/>
        <v/>
      </c>
      <c r="AH21" s="134" t="str">
        <f t="shared" si="44"/>
        <v/>
      </c>
      <c r="AI21" s="134" t="str">
        <f t="shared" si="45"/>
        <v/>
      </c>
      <c r="AJ21" s="134" t="str">
        <f t="shared" si="46"/>
        <v/>
      </c>
      <c r="AK21" s="134" t="str">
        <f t="shared" si="47"/>
        <v/>
      </c>
      <c r="AL21" s="134" t="str">
        <f>IF(追加記入欄!AP74,4,"")</f>
        <v/>
      </c>
      <c r="AM21" s="134" t="str">
        <f>IF(追加記入欄!AE75=0,"",追加記入欄!AE75)</f>
        <v/>
      </c>
      <c r="AN21" s="134" t="e">
        <f>ROUND(IF(追加記入欄!AE76=0,"",追加記入欄!AE76),0)</f>
        <v>#VALUE!</v>
      </c>
      <c r="AO21" s="229"/>
      <c r="AP21" s="229"/>
      <c r="AQ21" s="134" t="str">
        <f t="shared" si="9"/>
        <v/>
      </c>
    </row>
    <row r="22" spans="1:43" s="99" customFormat="1">
      <c r="A22" s="150">
        <v>17</v>
      </c>
      <c r="B22" s="151">
        <v>5</v>
      </c>
      <c r="C22" s="151" t="str">
        <f>IF(追加記入欄!$T$13="", "", 追加記入欄!$T$13)</f>
        <v/>
      </c>
      <c r="D22" s="151">
        <f>IF(C22="",0,1)</f>
        <v>0</v>
      </c>
      <c r="E22" s="151">
        <f>E21</f>
        <v>0</v>
      </c>
      <c r="F22" s="151">
        <f>IF(E22&gt;1,D22,0)</f>
        <v>0</v>
      </c>
      <c r="G22" s="151">
        <v>1</v>
      </c>
      <c r="H22" s="151">
        <f>IF(AL22="",0,1)</f>
        <v>0</v>
      </c>
      <c r="I22" s="151">
        <f>SUM(H$22:H22)*H22</f>
        <v>0</v>
      </c>
      <c r="J22" s="151">
        <f>SUM(H$22:H$25)</f>
        <v>0</v>
      </c>
      <c r="K22" s="151">
        <f>IF(J22&gt;1,I22,0)</f>
        <v>0</v>
      </c>
      <c r="L22" s="150">
        <f>IF(AND(D22=1,H22=1),1,IF(AND(D22=1,J22=0,G22=1),1,0))</f>
        <v>0</v>
      </c>
      <c r="M22" s="150">
        <f>IF(L22=0,0,SUM(L$6:L22))</f>
        <v>0</v>
      </c>
      <c r="N22" s="152"/>
      <c r="O22" s="152"/>
      <c r="P22" s="152"/>
      <c r="Q22" s="153"/>
      <c r="R22" s="152" t="str">
        <f>IF(F22=0,"",C22)</f>
        <v/>
      </c>
      <c r="S22" s="154" t="str">
        <f>IF(K22=0,"",K22)</f>
        <v/>
      </c>
      <c r="T22" s="154" t="str">
        <f>T6</f>
        <v/>
      </c>
      <c r="U22" s="154" t="str">
        <f>U6</f>
        <v/>
      </c>
      <c r="V22" s="154" t="str">
        <f>V6</f>
        <v/>
      </c>
      <c r="W22" s="154" t="str">
        <f>W18</f>
        <v/>
      </c>
      <c r="X22" s="155" t="str">
        <f>IF(OR(追加記入欄!AM7="",追加記入欄!T13=""),"",追加記入欄!AM7&amp;
IF(追加記入欄!AN14,1,IF(追加記入欄!AN15,2,IF(追加記入欄!AN16,3,IF(追加記入欄!AN17,4,IF(追加記入欄!AN18,5,IF(追加記入欄!AN19,6,IF(追加記入欄!AN20,9,0))))))))</f>
        <v/>
      </c>
      <c r="Y22" s="154" t="str">
        <f>IF(追加記入欄!AN21,1,"")</f>
        <v/>
      </c>
      <c r="Z22" s="154" t="str">
        <f>IF(追加記入欄!AN22=TRUE,1,IF(追加記入欄!AN23,2,IF(追加記入欄!AN24,3,IF(追加記入欄!AN25,4,IF(追加記入欄!AN26,5,IF(追加記入欄!AN27,6,""))))))</f>
        <v/>
      </c>
      <c r="AA22" s="154" t="e">
        <f>ROUND(IF(ISBLANK(追加記入欄!U28),"",追加記入欄!U28),0)</f>
        <v>#VALUE!</v>
      </c>
      <c r="AB22" s="155" t="e">
        <f>ROUND(IF(追加記入欄!U30="", "",IF(AND(追加記入欄!U30&lt;10.5,追加記入欄!U30&gt;10),11, 追加記入欄!U30)),0)</f>
        <v>#VALUE!</v>
      </c>
      <c r="AC22" s="154" t="e">
        <f>ROUND(IF(追加記入欄!U31="", "", 追加記入欄!U31),0)</f>
        <v>#VALUE!</v>
      </c>
      <c r="AD22" s="154" t="str">
        <f>IF(追加記入欄!U32="", "",追加記入欄!U32)</f>
        <v/>
      </c>
      <c r="AE22" s="154" t="str">
        <f>IF(追加記入欄!U33="", "",追加記入欄!U33)</f>
        <v/>
      </c>
      <c r="AF22" s="244"/>
      <c r="AG22" s="154" t="str">
        <f>IF(追加記入欄!CD41,1,IF(追加記入欄!CE41,1,IF(追加記入欄!CF41,1,IF(追加記入欄!CE42,2,IF(追加記入欄!CF42,2,"")))))</f>
        <v/>
      </c>
      <c r="AH22" s="154" t="str">
        <f>IF(追加記入欄!CD43=TRUE,1,IF(追加記入欄!CE43=TRUE,2,IF(追加記入欄!CF43=TRUE,3,IF(追加記入欄!CD44=TRUE,4,IF(追加記入欄!CE44=TRUE,5,"")))))</f>
        <v/>
      </c>
      <c r="AI22" s="154" t="str">
        <f>IF(追加記入欄!CD45,1,IF(追加記入欄!CE45,2,IF(追加記入欄!CF45,3,"")))</f>
        <v/>
      </c>
      <c r="AJ22" s="154" t="str">
        <f>IF(追加記入欄!CD46,1,IF(追加記入欄!CE46,2,IF(追加記入欄!CF46,3,"")))</f>
        <v/>
      </c>
      <c r="AK22" s="154" t="str">
        <f>IF(追加記入欄!CD47,1,IF(追加記入欄!CE47,2,IF(追加記入欄!CF47,3,"")))</f>
        <v/>
      </c>
      <c r="AL22" s="154" t="str">
        <f>IF(追加記入欄!CD48,1,"")</f>
        <v/>
      </c>
      <c r="AM22" s="154" t="str">
        <f>IF(追加記入欄!BB49=0,"",追加記入欄!BB49)</f>
        <v/>
      </c>
      <c r="AN22" s="154" t="e">
        <f>ROUND(IF(追加記入欄!BB50=0,"",追加記入欄!BB50),0)</f>
        <v>#VALUE!</v>
      </c>
      <c r="AO22" s="229"/>
      <c r="AP22" s="229"/>
      <c r="AQ22" s="154" t="str">
        <f t="shared" si="9"/>
        <v/>
      </c>
    </row>
    <row r="23" spans="1:43" s="99" customFormat="1">
      <c r="A23" s="150">
        <v>18</v>
      </c>
      <c r="B23" s="151">
        <v>5</v>
      </c>
      <c r="C23" s="151" t="str">
        <f>C22</f>
        <v/>
      </c>
      <c r="D23" s="151">
        <f>IF(C23="",0,1)</f>
        <v>0</v>
      </c>
      <c r="E23" s="151">
        <f>E22</f>
        <v>0</v>
      </c>
      <c r="F23" s="151">
        <f>IF(E23&gt;1,D23,0)</f>
        <v>0</v>
      </c>
      <c r="G23" s="151">
        <v>2</v>
      </c>
      <c r="H23" s="151">
        <f>IF(AL23="",0,1)</f>
        <v>0</v>
      </c>
      <c r="I23" s="151">
        <f>SUM(H$22:H23)*H23</f>
        <v>0</v>
      </c>
      <c r="J23" s="151">
        <f>SUM(H$22:H$25)</f>
        <v>0</v>
      </c>
      <c r="K23" s="151">
        <f>IF(J23&gt;1,I23,0)</f>
        <v>0</v>
      </c>
      <c r="L23" s="150">
        <f t="shared" ref="L23" si="68">IF(AND(D23=1,H23=1),1,IF(AND(D23=1,J23=0,G23=1),1,0))</f>
        <v>0</v>
      </c>
      <c r="M23" s="150">
        <f>IF(L23=0,0,SUM(L$6:L23))</f>
        <v>0</v>
      </c>
      <c r="N23" s="152"/>
      <c r="O23" s="152"/>
      <c r="P23" s="152"/>
      <c r="Q23" s="153"/>
      <c r="R23" s="152" t="str">
        <f>IF(F23=0,"",C23)</f>
        <v/>
      </c>
      <c r="S23" s="154" t="str">
        <f t="shared" si="53"/>
        <v/>
      </c>
      <c r="T23" s="154" t="str">
        <f>T22</f>
        <v/>
      </c>
      <c r="U23" s="154" t="str">
        <f>U7</f>
        <v/>
      </c>
      <c r="V23" s="154" t="str">
        <f t="shared" ref="V23:X25" si="69">V22</f>
        <v/>
      </c>
      <c r="W23" s="154" t="str">
        <f>W22</f>
        <v/>
      </c>
      <c r="X23" s="155" t="str">
        <f>X22</f>
        <v/>
      </c>
      <c r="Y23" s="154" t="str">
        <f>Y22</f>
        <v/>
      </c>
      <c r="Z23" s="154" t="str">
        <f>Z22</f>
        <v/>
      </c>
      <c r="AA23" s="154" t="e">
        <f>AA22</f>
        <v>#VALUE!</v>
      </c>
      <c r="AB23" s="154" t="e">
        <f t="shared" ref="Y23:AG25" si="70">AB22</f>
        <v>#VALUE!</v>
      </c>
      <c r="AC23" s="154" t="e">
        <f t="shared" si="70"/>
        <v>#VALUE!</v>
      </c>
      <c r="AD23" s="154" t="str">
        <f t="shared" si="70"/>
        <v/>
      </c>
      <c r="AE23" s="154" t="str">
        <f t="shared" si="70"/>
        <v/>
      </c>
      <c r="AF23" s="244"/>
      <c r="AG23" s="154" t="str">
        <f>AG22</f>
        <v/>
      </c>
      <c r="AH23" s="154" t="str">
        <f t="shared" si="44"/>
        <v/>
      </c>
      <c r="AI23" s="154" t="str">
        <f>AI22</f>
        <v/>
      </c>
      <c r="AJ23" s="154" t="str">
        <f>AJ22</f>
        <v/>
      </c>
      <c r="AK23" s="154" t="str">
        <f t="shared" si="47"/>
        <v/>
      </c>
      <c r="AL23" s="154" t="str">
        <f>IF(追加記入欄!CE48,2,"")</f>
        <v/>
      </c>
      <c r="AM23" s="154" t="str">
        <f>IF(追加記入欄!BH49=0,"",追加記入欄!BH49)</f>
        <v/>
      </c>
      <c r="AN23" s="154" t="e">
        <f>ROUND(IF(追加記入欄!BH50=0,"",追加記入欄!BH50),0)</f>
        <v>#VALUE!</v>
      </c>
      <c r="AO23" s="229"/>
      <c r="AP23" s="229"/>
      <c r="AQ23" s="154" t="str">
        <f t="shared" si="9"/>
        <v/>
      </c>
    </row>
    <row r="24" spans="1:43" s="99" customFormat="1">
      <c r="A24" s="150">
        <v>19</v>
      </c>
      <c r="B24" s="151">
        <v>5</v>
      </c>
      <c r="C24" s="151" t="str">
        <f t="shared" ref="C24:C25" si="71">C23</f>
        <v/>
      </c>
      <c r="D24" s="151">
        <f t="shared" ref="D24:D41" si="72">IF(C24="",0,1)</f>
        <v>0</v>
      </c>
      <c r="E24" s="151">
        <f t="shared" ref="E24" si="73">E23</f>
        <v>0</v>
      </c>
      <c r="F24" s="151">
        <f t="shared" ref="F24" si="74">IF(E24&gt;1,D24,0)</f>
        <v>0</v>
      </c>
      <c r="G24" s="151">
        <v>3</v>
      </c>
      <c r="H24" s="151">
        <f t="shared" si="57"/>
        <v>0</v>
      </c>
      <c r="I24" s="151">
        <f>SUM(H$22:H24)*H24</f>
        <v>0</v>
      </c>
      <c r="J24" s="151">
        <f t="shared" ref="J24:J25" si="75">SUM(H$22:H$25)</f>
        <v>0</v>
      </c>
      <c r="K24" s="151">
        <f t="shared" ref="K24" si="76">IF(J24&gt;1,I24,0)</f>
        <v>0</v>
      </c>
      <c r="L24" s="150">
        <f>IF(AND(D24=1,H24=1),1,IF(AND(D24=1,J24=0,G24=1),1,0))</f>
        <v>0</v>
      </c>
      <c r="M24" s="150">
        <f>IF(L24=0,0,SUM(L$6:L24))</f>
        <v>0</v>
      </c>
      <c r="N24" s="152"/>
      <c r="O24" s="152"/>
      <c r="P24" s="152"/>
      <c r="Q24" s="153"/>
      <c r="R24" s="152" t="str">
        <f>IF(F24=0,"",C24)</f>
        <v/>
      </c>
      <c r="S24" s="154" t="str">
        <f t="shared" si="53"/>
        <v/>
      </c>
      <c r="T24" s="154" t="str">
        <f>T23</f>
        <v/>
      </c>
      <c r="U24" s="154" t="str">
        <f t="shared" ref="U24:U25" si="77">U8</f>
        <v/>
      </c>
      <c r="V24" s="154" t="str">
        <f t="shared" si="69"/>
        <v/>
      </c>
      <c r="W24" s="154" t="str">
        <f>W23</f>
        <v/>
      </c>
      <c r="X24" s="155" t="str">
        <f>X23</f>
        <v/>
      </c>
      <c r="Y24" s="154" t="str">
        <f t="shared" si="70"/>
        <v/>
      </c>
      <c r="Z24" s="154" t="str">
        <f>Z23</f>
        <v/>
      </c>
      <c r="AA24" s="154" t="e">
        <f t="shared" si="70"/>
        <v>#VALUE!</v>
      </c>
      <c r="AB24" s="154" t="e">
        <f t="shared" si="70"/>
        <v>#VALUE!</v>
      </c>
      <c r="AC24" s="154" t="e">
        <f t="shared" si="70"/>
        <v>#VALUE!</v>
      </c>
      <c r="AD24" s="154" t="str">
        <f t="shared" si="70"/>
        <v/>
      </c>
      <c r="AE24" s="154" t="str">
        <f t="shared" si="70"/>
        <v/>
      </c>
      <c r="AF24" s="244"/>
      <c r="AG24" s="154" t="str">
        <f t="shared" si="70"/>
        <v/>
      </c>
      <c r="AH24" s="154" t="str">
        <f t="shared" si="44"/>
        <v/>
      </c>
      <c r="AI24" s="154" t="str">
        <f t="shared" si="45"/>
        <v/>
      </c>
      <c r="AJ24" s="154" t="str">
        <f t="shared" si="46"/>
        <v/>
      </c>
      <c r="AK24" s="154" t="str">
        <f t="shared" si="47"/>
        <v/>
      </c>
      <c r="AL24" s="154" t="str">
        <f>IF(追加記入欄!CF48,3,"")</f>
        <v/>
      </c>
      <c r="AM24" s="154" t="str">
        <f>IF(追加記入欄!BO49=0,"",追加記入欄!BO49)</f>
        <v/>
      </c>
      <c r="AN24" s="154" t="e">
        <f>ROUND(IF(追加記入欄!BO50=0,"",追加記入欄!BO50),0)</f>
        <v>#VALUE!</v>
      </c>
      <c r="AO24" s="229"/>
      <c r="AP24" s="229"/>
      <c r="AQ24" s="154" t="str">
        <f t="shared" si="9"/>
        <v/>
      </c>
    </row>
    <row r="25" spans="1:43" s="99" customFormat="1">
      <c r="A25" s="150">
        <v>20</v>
      </c>
      <c r="B25" s="151">
        <v>5</v>
      </c>
      <c r="C25" s="151" t="str">
        <f t="shared" si="71"/>
        <v/>
      </c>
      <c r="D25" s="151">
        <f t="shared" si="72"/>
        <v>0</v>
      </c>
      <c r="E25" s="151">
        <f>E24</f>
        <v>0</v>
      </c>
      <c r="F25" s="151">
        <f>IF(E25&gt;1,D25,0)</f>
        <v>0</v>
      </c>
      <c r="G25" s="151">
        <v>4</v>
      </c>
      <c r="H25" s="151">
        <f>IF(AL25="",0,1)</f>
        <v>0</v>
      </c>
      <c r="I25" s="151">
        <f>SUM(H$22:H25)*H25</f>
        <v>0</v>
      </c>
      <c r="J25" s="151">
        <f t="shared" si="75"/>
        <v>0</v>
      </c>
      <c r="K25" s="151">
        <f>IF(J25&gt;1,I25,0)</f>
        <v>0</v>
      </c>
      <c r="L25" s="150">
        <f>IF(AND(D25=1,H25=1),1,IF(AND(D25=1,J25=0,G25=1),1,0))</f>
        <v>0</v>
      </c>
      <c r="M25" s="150">
        <f>IF(L25=0,0,SUM(L$6:L25))</f>
        <v>0</v>
      </c>
      <c r="N25" s="152"/>
      <c r="O25" s="152"/>
      <c r="P25" s="152"/>
      <c r="Q25" s="153"/>
      <c r="R25" s="152" t="str">
        <f t="shared" ref="R25" si="78">IF(F25=0,"",C25)</f>
        <v/>
      </c>
      <c r="S25" s="154" t="str">
        <f t="shared" si="53"/>
        <v/>
      </c>
      <c r="T25" s="154" t="str">
        <f>T24</f>
        <v/>
      </c>
      <c r="U25" s="154" t="str">
        <f t="shared" si="77"/>
        <v/>
      </c>
      <c r="V25" s="154" t="str">
        <f t="shared" si="69"/>
        <v/>
      </c>
      <c r="W25" s="154" t="str">
        <f t="shared" si="69"/>
        <v/>
      </c>
      <c r="X25" s="155" t="str">
        <f t="shared" si="69"/>
        <v/>
      </c>
      <c r="Y25" s="154" t="str">
        <f t="shared" si="70"/>
        <v/>
      </c>
      <c r="Z25" s="154" t="str">
        <f t="shared" si="70"/>
        <v/>
      </c>
      <c r="AA25" s="154" t="e">
        <f t="shared" si="70"/>
        <v>#VALUE!</v>
      </c>
      <c r="AB25" s="154" t="e">
        <f t="shared" si="70"/>
        <v>#VALUE!</v>
      </c>
      <c r="AC25" s="154" t="e">
        <f t="shared" si="70"/>
        <v>#VALUE!</v>
      </c>
      <c r="AD25" s="154" t="str">
        <f t="shared" si="70"/>
        <v/>
      </c>
      <c r="AE25" s="154" t="str">
        <f t="shared" si="70"/>
        <v/>
      </c>
      <c r="AF25" s="244"/>
      <c r="AG25" s="154" t="str">
        <f t="shared" si="70"/>
        <v/>
      </c>
      <c r="AH25" s="154" t="str">
        <f t="shared" si="44"/>
        <v/>
      </c>
      <c r="AI25" s="154" t="str">
        <f t="shared" si="45"/>
        <v/>
      </c>
      <c r="AJ25" s="154" t="str">
        <f t="shared" si="46"/>
        <v/>
      </c>
      <c r="AK25" s="154" t="str">
        <f t="shared" si="47"/>
        <v/>
      </c>
      <c r="AL25" s="154" t="str">
        <f>IF(追加記入欄!CG48,4,"")</f>
        <v/>
      </c>
      <c r="AM25" s="154" t="str">
        <f>IF(追加記入欄!BV49=0,"",追加記入欄!BV49)</f>
        <v/>
      </c>
      <c r="AN25" s="154" t="e">
        <f>ROUND(IF(追加記入欄!BV50=0,"",追加記入欄!BV50),0)</f>
        <v>#VALUE!</v>
      </c>
      <c r="AO25" s="229"/>
      <c r="AP25" s="229"/>
      <c r="AQ25" s="154" t="str">
        <f t="shared" si="9"/>
        <v/>
      </c>
    </row>
    <row r="26" spans="1:43" s="99" customFormat="1">
      <c r="A26" s="170">
        <v>21</v>
      </c>
      <c r="B26" s="171">
        <v>6</v>
      </c>
      <c r="C26" s="171" t="str">
        <f>IF(追加記入欄!AC13="", "", 追加記入欄!AC13)</f>
        <v/>
      </c>
      <c r="D26" s="171">
        <f t="shared" si="72"/>
        <v>0</v>
      </c>
      <c r="E26" s="171">
        <f t="shared" ref="E26:E37" si="79">E25</f>
        <v>0</v>
      </c>
      <c r="F26" s="171">
        <f>IF(E26&gt;1,D26,0)</f>
        <v>0</v>
      </c>
      <c r="G26" s="171">
        <v>1</v>
      </c>
      <c r="H26" s="171">
        <f>IF(AL26="",0,1)</f>
        <v>0</v>
      </c>
      <c r="I26" s="171">
        <f>SUM(H$26:H26)*H26</f>
        <v>0</v>
      </c>
      <c r="J26" s="171">
        <f>SUM(H$26:H$29)</f>
        <v>0</v>
      </c>
      <c r="K26" s="171">
        <f t="shared" ref="K26:K40" si="80">IF(J26&gt;1,I26,0)</f>
        <v>0</v>
      </c>
      <c r="L26" s="170">
        <f t="shared" ref="L26:L40" si="81">IF(AND(D26=1,H26=1),1,IF(AND(D26=1,J26=0,G26=1),1,0))</f>
        <v>0</v>
      </c>
      <c r="M26" s="170">
        <f>IF(L26=0,0,SUM(L$6:L26))</f>
        <v>0</v>
      </c>
      <c r="N26" s="172"/>
      <c r="O26" s="172"/>
      <c r="P26" s="172"/>
      <c r="Q26" s="173"/>
      <c r="R26" s="172" t="str">
        <f>IF(F26=0,"",C26)</f>
        <v/>
      </c>
      <c r="S26" s="174" t="str">
        <f>IF(K26=0,"",K26)</f>
        <v/>
      </c>
      <c r="T26" s="174" t="str">
        <f>T6</f>
        <v/>
      </c>
      <c r="U26" s="174" t="str">
        <f>U6</f>
        <v/>
      </c>
      <c r="V26" s="174" t="str">
        <f>V6</f>
        <v/>
      </c>
      <c r="W26" s="174" t="str">
        <f>W18</f>
        <v/>
      </c>
      <c r="X26" s="175" t="str">
        <f>IF(OR(追加記入欄!AM7="",追加記入欄!AC13=""),"",追加記入欄!AM7&amp;
IF(追加記入欄!AO14,1,IF(追加記入欄!AO15,2,IF(追加記入欄!AO16,3,IF(追加記入欄!AO17,4,IF(追加記入欄!AO18,5,IF(追加記入欄!AO19,6,IF(追加記入欄!AO20,9,0))))))))</f>
        <v/>
      </c>
      <c r="Y26" s="174" t="str">
        <f>IF(追加記入欄!AO21,1,"")</f>
        <v/>
      </c>
      <c r="Z26" s="174" t="str">
        <f>IF(追加記入欄!AO22=TRUE,1,IF(追加記入欄!AO23,2,IF(追加記入欄!AO24,3,IF(追加記入欄!AO25,4,IF(追加記入欄!AO26,5,IF(追加記入欄!AO27,6,""))))))</f>
        <v/>
      </c>
      <c r="AA26" s="174" t="e">
        <f>ROUND(IF(ISBLANK(追加記入欄!AD28),"",追加記入欄!AD28),0)</f>
        <v>#VALUE!</v>
      </c>
      <c r="AB26" s="175" t="e">
        <f>ROUND(IF(追加記入欄!AD30="", "",IF(AND(追加記入欄!AD30&lt;10.5,追加記入欄!AD30&gt;10),11, 追加記入欄!AD30)),0)</f>
        <v>#VALUE!</v>
      </c>
      <c r="AC26" s="174" t="e">
        <f>ROUND(IF(追加記入欄!AD31="", "", 追加記入欄!AD31),0)</f>
        <v>#VALUE!</v>
      </c>
      <c r="AD26" s="174" t="str">
        <f>IF(追加記入欄!AD32="", "", 追加記入欄!AD32)</f>
        <v/>
      </c>
      <c r="AE26" s="174" t="str">
        <f>IF(追加記入欄!AD33="", "", 追加記入欄!AD33)</f>
        <v/>
      </c>
      <c r="AF26" s="244"/>
      <c r="AG26" s="174" t="str">
        <f>IF(追加記入欄!CD54,1,IF(追加記入欄!CE54,1,IF(追加記入欄!CF54,1,IF(追加記入欄!CE55,2,IF(追加記入欄!CF55,2,"")))))</f>
        <v/>
      </c>
      <c r="AH26" s="174" t="str">
        <f>IF(追加記入欄!CD56=TRUE,1,IF(追加記入欄!CE56=TRUE,2,IF(追加記入欄!CF56=TRUE,3,IF(追加記入欄!CD57=TRUE,4,IF(追加記入欄!CE57=TRUE,5,"")))))</f>
        <v/>
      </c>
      <c r="AI26" s="174" t="str">
        <f>IF(追加記入欄!CD58,1,IF(追加記入欄!CE58,2,IF(追加記入欄!CF58,3,"")))</f>
        <v/>
      </c>
      <c r="AJ26" s="174" t="str">
        <f>IF(追加記入欄!CD59,1,IF(追加記入欄!CE59,2,IF(追加記入欄!CF59,3,"")))</f>
        <v/>
      </c>
      <c r="AK26" s="174" t="str">
        <f>IF(追加記入欄!CD60,1,IF(追加記入欄!CE60,2,IF(追加記入欄!CF60,3,"")))</f>
        <v/>
      </c>
      <c r="AL26" s="174" t="str">
        <f>IF(追加記入欄!CD61,1,"")</f>
        <v/>
      </c>
      <c r="AM26" s="174" t="str">
        <f>IF(追加記入欄!BB62=0,"",追加記入欄!BB62)</f>
        <v/>
      </c>
      <c r="AN26" s="174" t="e">
        <f>ROUND(IF(追加記入欄!BB63=0,"",追加記入欄!BB63),0)</f>
        <v>#VALUE!</v>
      </c>
      <c r="AO26" s="229"/>
      <c r="AP26" s="229"/>
      <c r="AQ26" s="174" t="str">
        <f t="shared" si="9"/>
        <v/>
      </c>
    </row>
    <row r="27" spans="1:43" s="99" customFormat="1">
      <c r="A27" s="170">
        <v>22</v>
      </c>
      <c r="B27" s="171">
        <v>6</v>
      </c>
      <c r="C27" s="171" t="str">
        <f>C26</f>
        <v/>
      </c>
      <c r="D27" s="171">
        <f t="shared" si="72"/>
        <v>0</v>
      </c>
      <c r="E27" s="171">
        <f t="shared" si="79"/>
        <v>0</v>
      </c>
      <c r="F27" s="171">
        <f t="shared" ref="F27:F39" si="82">IF(E27&gt;1,D27,0)</f>
        <v>0</v>
      </c>
      <c r="G27" s="171">
        <v>2</v>
      </c>
      <c r="H27" s="171">
        <f t="shared" ref="H27:H37" si="83">IF(AL27="",0,1)</f>
        <v>0</v>
      </c>
      <c r="I27" s="171">
        <f>SUM(H$26:H27)*H27</f>
        <v>0</v>
      </c>
      <c r="J27" s="171">
        <f>SUM(H$26:H$29)</f>
        <v>0</v>
      </c>
      <c r="K27" s="171">
        <f t="shared" si="80"/>
        <v>0</v>
      </c>
      <c r="L27" s="170">
        <f t="shared" si="81"/>
        <v>0</v>
      </c>
      <c r="M27" s="170">
        <f>IF(L27=0,0,SUM(L$6:L27))</f>
        <v>0</v>
      </c>
      <c r="N27" s="172"/>
      <c r="O27" s="172"/>
      <c r="P27" s="172"/>
      <c r="Q27" s="173"/>
      <c r="R27" s="172" t="str">
        <f>IF(F27=0,"",C27)</f>
        <v/>
      </c>
      <c r="S27" s="174" t="str">
        <f t="shared" si="53"/>
        <v/>
      </c>
      <c r="T27" s="174" t="str">
        <f t="shared" ref="T27:AA27" si="84">T26</f>
        <v/>
      </c>
      <c r="U27" s="174" t="str">
        <f t="shared" si="84"/>
        <v/>
      </c>
      <c r="V27" s="174" t="str">
        <f t="shared" si="84"/>
        <v/>
      </c>
      <c r="W27" s="174" t="str">
        <f t="shared" si="84"/>
        <v/>
      </c>
      <c r="X27" s="175" t="str">
        <f t="shared" si="84"/>
        <v/>
      </c>
      <c r="Y27" s="174" t="str">
        <f t="shared" si="84"/>
        <v/>
      </c>
      <c r="Z27" s="174" t="str">
        <f t="shared" si="84"/>
        <v/>
      </c>
      <c r="AA27" s="174" t="e">
        <f t="shared" si="84"/>
        <v>#VALUE!</v>
      </c>
      <c r="AB27" s="174" t="e">
        <f t="shared" ref="AB27:AC27" si="85">AB26</f>
        <v>#VALUE!</v>
      </c>
      <c r="AC27" s="174" t="e">
        <f t="shared" si="85"/>
        <v>#VALUE!</v>
      </c>
      <c r="AD27" s="174" t="str">
        <f t="shared" ref="AD27:AE27" si="86">AD26</f>
        <v/>
      </c>
      <c r="AE27" s="174" t="str">
        <f t="shared" si="86"/>
        <v/>
      </c>
      <c r="AF27" s="244"/>
      <c r="AG27" s="174" t="str">
        <f t="shared" ref="AG27:AK27" si="87">AG26</f>
        <v/>
      </c>
      <c r="AH27" s="174" t="str">
        <f t="shared" si="87"/>
        <v/>
      </c>
      <c r="AI27" s="174" t="str">
        <f t="shared" si="87"/>
        <v/>
      </c>
      <c r="AJ27" s="174" t="str">
        <f t="shared" si="87"/>
        <v/>
      </c>
      <c r="AK27" s="174" t="str">
        <f t="shared" si="87"/>
        <v/>
      </c>
      <c r="AL27" s="174" t="str">
        <f>IF(追加記入欄!CE61,2,"")</f>
        <v/>
      </c>
      <c r="AM27" s="174" t="str">
        <f>IF(追加記入欄!BH62=0,"",追加記入欄!BH62)</f>
        <v/>
      </c>
      <c r="AN27" s="174" t="e">
        <f>ROUND(IF(追加記入欄!BH63=0,"",追加記入欄!BH63),0)</f>
        <v>#VALUE!</v>
      </c>
      <c r="AO27" s="229"/>
      <c r="AP27" s="229"/>
      <c r="AQ27" s="174" t="str">
        <f t="shared" si="9"/>
        <v/>
      </c>
    </row>
    <row r="28" spans="1:43" s="99" customFormat="1">
      <c r="A28" s="170">
        <v>23</v>
      </c>
      <c r="B28" s="171">
        <v>6</v>
      </c>
      <c r="C28" s="171" t="str">
        <f t="shared" ref="C28:C29" si="88">C27</f>
        <v/>
      </c>
      <c r="D28" s="171">
        <f t="shared" si="72"/>
        <v>0</v>
      </c>
      <c r="E28" s="171">
        <f t="shared" si="79"/>
        <v>0</v>
      </c>
      <c r="F28" s="171">
        <f t="shared" si="82"/>
        <v>0</v>
      </c>
      <c r="G28" s="171">
        <v>3</v>
      </c>
      <c r="H28" s="171">
        <f t="shared" si="83"/>
        <v>0</v>
      </c>
      <c r="I28" s="171">
        <f>SUM(H$26:H28)*H28</f>
        <v>0</v>
      </c>
      <c r="J28" s="171">
        <f>SUM(H$26:H$29)</f>
        <v>0</v>
      </c>
      <c r="K28" s="171">
        <f t="shared" si="80"/>
        <v>0</v>
      </c>
      <c r="L28" s="170">
        <f t="shared" si="81"/>
        <v>0</v>
      </c>
      <c r="M28" s="170">
        <f>IF(L28=0,0,SUM(L$6:L28))</f>
        <v>0</v>
      </c>
      <c r="N28" s="172"/>
      <c r="O28" s="172"/>
      <c r="P28" s="172"/>
      <c r="Q28" s="173"/>
      <c r="R28" s="172" t="str">
        <f>IF(F28=0,"",C28)</f>
        <v/>
      </c>
      <c r="S28" s="174" t="str">
        <f t="shared" si="53"/>
        <v/>
      </c>
      <c r="T28" s="174" t="str">
        <f>T27</f>
        <v/>
      </c>
      <c r="U28" s="174" t="str">
        <f>U27</f>
        <v/>
      </c>
      <c r="V28" s="174" t="str">
        <f>V27</f>
        <v/>
      </c>
      <c r="W28" s="174" t="str">
        <f>W27</f>
        <v/>
      </c>
      <c r="X28" s="175" t="str">
        <f>X27</f>
        <v/>
      </c>
      <c r="Y28" s="174" t="str">
        <f t="shared" ref="Y28" si="89">Y27</f>
        <v/>
      </c>
      <c r="Z28" s="174" t="str">
        <f>Z27</f>
        <v/>
      </c>
      <c r="AA28" s="174" t="e">
        <f t="shared" ref="AA28:AC28" si="90">AA27</f>
        <v>#VALUE!</v>
      </c>
      <c r="AB28" s="174" t="e">
        <f t="shared" si="90"/>
        <v>#VALUE!</v>
      </c>
      <c r="AC28" s="174" t="e">
        <f t="shared" si="90"/>
        <v>#VALUE!</v>
      </c>
      <c r="AD28" s="174" t="str">
        <f t="shared" ref="AD28:AG28" si="91">AD27</f>
        <v/>
      </c>
      <c r="AE28" s="174" t="str">
        <f t="shared" si="91"/>
        <v/>
      </c>
      <c r="AF28" s="244"/>
      <c r="AG28" s="174" t="str">
        <f t="shared" si="91"/>
        <v/>
      </c>
      <c r="AH28" s="174" t="str">
        <f t="shared" si="44"/>
        <v/>
      </c>
      <c r="AI28" s="174" t="str">
        <f t="shared" si="44"/>
        <v/>
      </c>
      <c r="AJ28" s="174" t="str">
        <f t="shared" si="44"/>
        <v/>
      </c>
      <c r="AK28" s="174" t="str">
        <f t="shared" ref="AK28" si="92">AK27</f>
        <v/>
      </c>
      <c r="AL28" s="174" t="str">
        <f>IF(追加記入欄!CF61,3,"")</f>
        <v/>
      </c>
      <c r="AM28" s="174" t="str">
        <f>IF(追加記入欄!BO62=0,"",追加記入欄!BO62)</f>
        <v/>
      </c>
      <c r="AN28" s="174" t="e">
        <f>ROUND(IF(追加記入欄!BO63=0,"",追加記入欄!BO63),0)</f>
        <v>#VALUE!</v>
      </c>
      <c r="AO28" s="229"/>
      <c r="AP28" s="229"/>
      <c r="AQ28" s="174" t="str">
        <f t="shared" si="9"/>
        <v/>
      </c>
    </row>
    <row r="29" spans="1:43" s="99" customFormat="1">
      <c r="A29" s="170">
        <v>24</v>
      </c>
      <c r="B29" s="171">
        <v>6</v>
      </c>
      <c r="C29" s="171" t="str">
        <f t="shared" si="88"/>
        <v/>
      </c>
      <c r="D29" s="171">
        <f t="shared" si="72"/>
        <v>0</v>
      </c>
      <c r="E29" s="171">
        <f t="shared" si="79"/>
        <v>0</v>
      </c>
      <c r="F29" s="171">
        <f t="shared" si="82"/>
        <v>0</v>
      </c>
      <c r="G29" s="171">
        <v>4</v>
      </c>
      <c r="H29" s="171">
        <f t="shared" si="83"/>
        <v>0</v>
      </c>
      <c r="I29" s="171">
        <f>SUM(H$26:H29)*H29</f>
        <v>0</v>
      </c>
      <c r="J29" s="171">
        <f>SUM(H$26:H$29)</f>
        <v>0</v>
      </c>
      <c r="K29" s="171">
        <f t="shared" si="80"/>
        <v>0</v>
      </c>
      <c r="L29" s="170">
        <f t="shared" si="81"/>
        <v>0</v>
      </c>
      <c r="M29" s="170">
        <f>IF(L29=0,0,SUM(L$6:L29))</f>
        <v>0</v>
      </c>
      <c r="N29" s="172"/>
      <c r="O29" s="172"/>
      <c r="P29" s="172"/>
      <c r="Q29" s="173"/>
      <c r="R29" s="172" t="str">
        <f t="shared" ref="R29" si="93">IF(F29=0,"",C29)</f>
        <v/>
      </c>
      <c r="S29" s="174" t="str">
        <f t="shared" si="53"/>
        <v/>
      </c>
      <c r="T29" s="174" t="str">
        <f>T28</f>
        <v/>
      </c>
      <c r="U29" s="174" t="str">
        <f t="shared" ref="U29:AG29" si="94">U28</f>
        <v/>
      </c>
      <c r="V29" s="174" t="str">
        <f t="shared" si="94"/>
        <v/>
      </c>
      <c r="W29" s="174" t="str">
        <f t="shared" si="94"/>
        <v/>
      </c>
      <c r="X29" s="175" t="str">
        <f t="shared" si="94"/>
        <v/>
      </c>
      <c r="Y29" s="174" t="str">
        <f t="shared" si="94"/>
        <v/>
      </c>
      <c r="Z29" s="174" t="str">
        <f t="shared" si="94"/>
        <v/>
      </c>
      <c r="AA29" s="174" t="e">
        <f t="shared" si="94"/>
        <v>#VALUE!</v>
      </c>
      <c r="AB29" s="174" t="e">
        <f t="shared" si="94"/>
        <v>#VALUE!</v>
      </c>
      <c r="AC29" s="174" t="e">
        <f t="shared" si="94"/>
        <v>#VALUE!</v>
      </c>
      <c r="AD29" s="174" t="str">
        <f t="shared" si="94"/>
        <v/>
      </c>
      <c r="AE29" s="174" t="str">
        <f t="shared" si="94"/>
        <v/>
      </c>
      <c r="AF29" s="244"/>
      <c r="AG29" s="174" t="str">
        <f t="shared" si="94"/>
        <v/>
      </c>
      <c r="AH29" s="174" t="str">
        <f t="shared" si="44"/>
        <v/>
      </c>
      <c r="AI29" s="174" t="str">
        <f t="shared" si="44"/>
        <v/>
      </c>
      <c r="AJ29" s="174" t="str">
        <f t="shared" si="44"/>
        <v/>
      </c>
      <c r="AK29" s="174" t="str">
        <f t="shared" ref="AK29" si="95">AK28</f>
        <v/>
      </c>
      <c r="AL29" s="174" t="str">
        <f>IF(追加記入欄!CG61,4,"")</f>
        <v/>
      </c>
      <c r="AM29" s="174" t="str">
        <f>IF(追加記入欄!BV62=0,"",追加記入欄!BV62)</f>
        <v/>
      </c>
      <c r="AN29" s="174" t="e">
        <f>ROUND(IF(追加記入欄!BV63=0,"",追加記入欄!BV63),0)</f>
        <v>#VALUE!</v>
      </c>
      <c r="AO29" s="229"/>
      <c r="AP29" s="229"/>
      <c r="AQ29" s="174" t="str">
        <f t="shared" si="9"/>
        <v/>
      </c>
    </row>
    <row r="30" spans="1:43" s="182" customFormat="1">
      <c r="A30" s="176">
        <v>25</v>
      </c>
      <c r="B30" s="177">
        <v>7</v>
      </c>
      <c r="C30" s="177" t="str">
        <f>IF(追加記入欄!BB13="", "", 追加記入欄!BB13)</f>
        <v/>
      </c>
      <c r="D30" s="177">
        <f t="shared" si="72"/>
        <v>0</v>
      </c>
      <c r="E30" s="177">
        <f t="shared" si="79"/>
        <v>0</v>
      </c>
      <c r="F30" s="177">
        <f>IF(E30&gt;1,D30,0)</f>
        <v>0</v>
      </c>
      <c r="G30" s="177">
        <v>1</v>
      </c>
      <c r="H30" s="177">
        <f t="shared" si="83"/>
        <v>0</v>
      </c>
      <c r="I30" s="177">
        <f>SUM(H$30:H30)*H30</f>
        <v>0</v>
      </c>
      <c r="J30" s="177">
        <f>SUM(H$30:H$33)</f>
        <v>0</v>
      </c>
      <c r="K30" s="177">
        <f t="shared" si="80"/>
        <v>0</v>
      </c>
      <c r="L30" s="176">
        <f t="shared" si="81"/>
        <v>0</v>
      </c>
      <c r="M30" s="176">
        <f>IF(L30=0,0,SUM(L$6:L30))</f>
        <v>0</v>
      </c>
      <c r="N30" s="178"/>
      <c r="O30" s="178"/>
      <c r="P30" s="178"/>
      <c r="Q30" s="179"/>
      <c r="R30" s="178" t="str">
        <f>IF(F30=0,"",C30)</f>
        <v/>
      </c>
      <c r="S30" s="180" t="str">
        <f>IF(K30=0,"",K30)</f>
        <v/>
      </c>
      <c r="T30" s="180" t="str">
        <f>T6</f>
        <v/>
      </c>
      <c r="U30" s="180" t="str">
        <f>U6</f>
        <v/>
      </c>
      <c r="V30" s="180" t="str">
        <f>V6</f>
        <v/>
      </c>
      <c r="W30" s="180" t="str">
        <f>IF(追加記入欄!CD4=TRUE,1,IF(追加記入欄!CE4=TRUE,2,IF(追加記入欄!CF4=TRUE,3,IF(追加記入欄!CG4=TRUE,4,""))))</f>
        <v/>
      </c>
      <c r="X30" s="181" t="str">
        <f>IF(OR(追加記入欄!CD7="",追加記入欄!BB13=""),"",追加記入欄!CD7&amp;
IF(追加記入欄!CD14,1,IF(追加記入欄!CD15,2,IF(追加記入欄!CD16,3,IF(追加記入欄!CD17,4,IF(追加記入欄!CD18,5,IF(追加記入欄!CD19,6,IF(追加記入欄!CD20,9,0))))))))</f>
        <v/>
      </c>
      <c r="Y30" s="180" t="str">
        <f>IF(追加記入欄!CD21,1,"")</f>
        <v/>
      </c>
      <c r="Z30" s="180" t="str">
        <f>IF(追加記入欄!CD22=TRUE,1,IF(追加記入欄!CD23,2,IF(追加記入欄!CD24,3,IF(追加記入欄!CD25,4,IF(追加記入欄!CD26,5,IF(追加記入欄!CD27,6,""))))))</f>
        <v/>
      </c>
      <c r="AA30" s="180" t="e">
        <f>ROUND(IF(ISBLANK(追加記入欄!BC28),"",追加記入欄!BC28),0)</f>
        <v>#VALUE!</v>
      </c>
      <c r="AB30" s="181" t="e">
        <f>ROUND(IF(追加記入欄!BC30="", "",IF(AND(追加記入欄!BC30&lt;10.5,追加記入欄!BC30&gt;10),11, 追加記入欄!BC30)),0)</f>
        <v>#VALUE!</v>
      </c>
      <c r="AC30" s="180" t="e">
        <f>ROUND(IF(追加記入欄!BC31="", "", 追加記入欄!BC31),0)</f>
        <v>#VALUE!</v>
      </c>
      <c r="AD30" s="180" t="str">
        <f>IF(追加記入欄!BC32="", "", 追加記入欄!BC32)</f>
        <v/>
      </c>
      <c r="AE30" s="180" t="str">
        <f>IF(追加記入欄!BC33="", "", 追加記入欄!BC33)</f>
        <v/>
      </c>
      <c r="AF30" s="244"/>
      <c r="AG30" s="180" t="str">
        <f>IF(追加記入欄!CD67,1,IF(追加記入欄!CE67,1,IF(追加記入欄!CF67,1,IF(追加記入欄!CE68,2,IF(追加記入欄!CF68,2,"")))))</f>
        <v/>
      </c>
      <c r="AH30" s="180" t="str">
        <f>IF(追加記入欄!CD69=TRUE,1,IF(追加記入欄!CE69=TRUE,2,IF(追加記入欄!CF69=TRUE,3,IF(追加記入欄!CD70=TRUE,4,IF(追加記入欄!CE70=TRUE,5,"")))))</f>
        <v/>
      </c>
      <c r="AI30" s="180" t="str">
        <f>IF(追加記入欄!CD71,1,IF(追加記入欄!CE71,2,IF(追加記入欄!CF71,3,"")))</f>
        <v/>
      </c>
      <c r="AJ30" s="180" t="str">
        <f>IF(追加記入欄!CD72,1,IF(追加記入欄!CE72,2,IF(追加記入欄!CF72,3,"")))</f>
        <v/>
      </c>
      <c r="AK30" s="180" t="str">
        <f>IF(追加記入欄!CD73,1,IF(追加記入欄!CE73,2,IF(追加記入欄!CF73,3,"")))</f>
        <v/>
      </c>
      <c r="AL30" s="180" t="str">
        <f>IF(追加記入欄!CD74,1,"")</f>
        <v/>
      </c>
      <c r="AM30" s="180" t="str">
        <f>IF(追加記入欄!BB75=0,"",追加記入欄!BB75)</f>
        <v/>
      </c>
      <c r="AN30" s="180" t="e">
        <f>ROUND(IF(追加記入欄!BB76=0,"",追加記入欄!BB76),0)</f>
        <v>#VALUE!</v>
      </c>
      <c r="AO30" s="229"/>
      <c r="AP30" s="229"/>
      <c r="AQ30" s="180" t="str">
        <f t="shared" si="9"/>
        <v/>
      </c>
    </row>
    <row r="31" spans="1:43" s="182" customFormat="1">
      <c r="A31" s="176">
        <v>26</v>
      </c>
      <c r="B31" s="177">
        <v>7</v>
      </c>
      <c r="C31" s="177" t="str">
        <f>C30</f>
        <v/>
      </c>
      <c r="D31" s="177">
        <f t="shared" si="72"/>
        <v>0</v>
      </c>
      <c r="E31" s="177">
        <f t="shared" si="79"/>
        <v>0</v>
      </c>
      <c r="F31" s="177">
        <f t="shared" si="82"/>
        <v>0</v>
      </c>
      <c r="G31" s="177">
        <v>2</v>
      </c>
      <c r="H31" s="177">
        <f t="shared" si="83"/>
        <v>0</v>
      </c>
      <c r="I31" s="177">
        <f>SUM(H$30:H31)*H31</f>
        <v>0</v>
      </c>
      <c r="J31" s="177">
        <f>SUM(H$30:H$33)</f>
        <v>0</v>
      </c>
      <c r="K31" s="177">
        <f t="shared" si="80"/>
        <v>0</v>
      </c>
      <c r="L31" s="176">
        <f t="shared" si="81"/>
        <v>0</v>
      </c>
      <c r="M31" s="176">
        <f>IF(L31=0,0,SUM(L$6:L31))</f>
        <v>0</v>
      </c>
      <c r="N31" s="178"/>
      <c r="O31" s="178"/>
      <c r="P31" s="178"/>
      <c r="Q31" s="179"/>
      <c r="R31" s="178" t="str">
        <f>IF(F31=0,"",C31)</f>
        <v/>
      </c>
      <c r="S31" s="180" t="str">
        <f t="shared" si="53"/>
        <v/>
      </c>
      <c r="T31" s="180" t="str">
        <f t="shared" ref="T31:AA31" si="96">T30</f>
        <v/>
      </c>
      <c r="U31" s="180" t="str">
        <f t="shared" si="96"/>
        <v/>
      </c>
      <c r="V31" s="180" t="str">
        <f t="shared" si="96"/>
        <v/>
      </c>
      <c r="W31" s="180" t="str">
        <f t="shared" si="96"/>
        <v/>
      </c>
      <c r="X31" s="181" t="str">
        <f t="shared" si="96"/>
        <v/>
      </c>
      <c r="Y31" s="180" t="str">
        <f t="shared" si="96"/>
        <v/>
      </c>
      <c r="Z31" s="180" t="str">
        <f t="shared" si="96"/>
        <v/>
      </c>
      <c r="AA31" s="180" t="e">
        <f t="shared" si="96"/>
        <v>#VALUE!</v>
      </c>
      <c r="AB31" s="180" t="e">
        <f t="shared" ref="AB31:AC31" si="97">AB30</f>
        <v>#VALUE!</v>
      </c>
      <c r="AC31" s="180" t="e">
        <f t="shared" si="97"/>
        <v>#VALUE!</v>
      </c>
      <c r="AD31" s="180" t="str">
        <f t="shared" ref="AD31:AE31" si="98">AD30</f>
        <v/>
      </c>
      <c r="AE31" s="180" t="str">
        <f t="shared" si="98"/>
        <v/>
      </c>
      <c r="AF31" s="244"/>
      <c r="AG31" s="180" t="str">
        <f>AG30</f>
        <v/>
      </c>
      <c r="AH31" s="180" t="str">
        <f t="shared" si="44"/>
        <v/>
      </c>
      <c r="AI31" s="180" t="str">
        <f>AI30</f>
        <v/>
      </c>
      <c r="AJ31" s="180" t="str">
        <f>AJ30</f>
        <v/>
      </c>
      <c r="AK31" s="180" t="str">
        <f>AK30</f>
        <v/>
      </c>
      <c r="AL31" s="180" t="str">
        <f>IF(追加記入欄!CE74,2,"")</f>
        <v/>
      </c>
      <c r="AM31" s="180" t="str">
        <f>IF(追加記入欄!BH75=0,"",追加記入欄!BH75)</f>
        <v/>
      </c>
      <c r="AN31" s="180" t="e">
        <f>ROUND(IF(追加記入欄!BH76=0,"",追加記入欄!BH76),0)</f>
        <v>#VALUE!</v>
      </c>
      <c r="AO31" s="229"/>
      <c r="AP31" s="229"/>
      <c r="AQ31" s="180" t="str">
        <f t="shared" si="9"/>
        <v/>
      </c>
    </row>
    <row r="32" spans="1:43" s="182" customFormat="1">
      <c r="A32" s="176">
        <v>27</v>
      </c>
      <c r="B32" s="177">
        <v>7</v>
      </c>
      <c r="C32" s="177" t="str">
        <f t="shared" ref="C32:C33" si="99">C31</f>
        <v/>
      </c>
      <c r="D32" s="177">
        <f t="shared" si="72"/>
        <v>0</v>
      </c>
      <c r="E32" s="177">
        <f t="shared" si="79"/>
        <v>0</v>
      </c>
      <c r="F32" s="177">
        <f t="shared" si="82"/>
        <v>0</v>
      </c>
      <c r="G32" s="177">
        <v>3</v>
      </c>
      <c r="H32" s="177">
        <f t="shared" si="83"/>
        <v>0</v>
      </c>
      <c r="I32" s="177">
        <f>SUM(H$30:H32)*H32</f>
        <v>0</v>
      </c>
      <c r="J32" s="177">
        <f>SUM(H$30:H$33)</f>
        <v>0</v>
      </c>
      <c r="K32" s="177">
        <f t="shared" si="80"/>
        <v>0</v>
      </c>
      <c r="L32" s="176">
        <f t="shared" si="81"/>
        <v>0</v>
      </c>
      <c r="M32" s="176">
        <f>IF(L32=0,0,SUM(L$6:L32))</f>
        <v>0</v>
      </c>
      <c r="N32" s="178"/>
      <c r="O32" s="178"/>
      <c r="P32" s="178"/>
      <c r="Q32" s="179"/>
      <c r="R32" s="178" t="str">
        <f>IF(F32=0,"",C32)</f>
        <v/>
      </c>
      <c r="S32" s="180" t="str">
        <f t="shared" si="53"/>
        <v/>
      </c>
      <c r="T32" s="180" t="str">
        <f>T31</f>
        <v/>
      </c>
      <c r="U32" s="180" t="str">
        <f t="shared" ref="U32:X33" si="100">U31</f>
        <v/>
      </c>
      <c r="V32" s="180" t="str">
        <f t="shared" si="100"/>
        <v/>
      </c>
      <c r="W32" s="180" t="str">
        <f>W31</f>
        <v/>
      </c>
      <c r="X32" s="181" t="str">
        <f>X31</f>
        <v/>
      </c>
      <c r="Y32" s="180" t="str">
        <f t="shared" ref="Y32" si="101">Y31</f>
        <v/>
      </c>
      <c r="Z32" s="180" t="str">
        <f>Z31</f>
        <v/>
      </c>
      <c r="AA32" s="180" t="e">
        <f t="shared" ref="AA32:AC33" si="102">AA31</f>
        <v>#VALUE!</v>
      </c>
      <c r="AB32" s="180" t="e">
        <f t="shared" si="102"/>
        <v>#VALUE!</v>
      </c>
      <c r="AC32" s="180" t="e">
        <f t="shared" si="102"/>
        <v>#VALUE!</v>
      </c>
      <c r="AD32" s="180" t="str">
        <f t="shared" ref="AD32:AG33" si="103">AD31</f>
        <v/>
      </c>
      <c r="AE32" s="180" t="str">
        <f t="shared" si="103"/>
        <v/>
      </c>
      <c r="AF32" s="244"/>
      <c r="AG32" s="180" t="str">
        <f t="shared" si="103"/>
        <v/>
      </c>
      <c r="AH32" s="180" t="str">
        <f t="shared" si="44"/>
        <v/>
      </c>
      <c r="AI32" s="180" t="str">
        <f t="shared" si="44"/>
        <v/>
      </c>
      <c r="AJ32" s="180" t="str">
        <f t="shared" si="44"/>
        <v/>
      </c>
      <c r="AK32" s="180" t="str">
        <f t="shared" ref="AK32" si="104">AK31</f>
        <v/>
      </c>
      <c r="AL32" s="180" t="str">
        <f>IF(追加記入欄!CF74,3,"")</f>
        <v/>
      </c>
      <c r="AM32" s="180" t="str">
        <f>IF(追加記入欄!BO75=0,"",追加記入欄!BO75)</f>
        <v/>
      </c>
      <c r="AN32" s="180" t="e">
        <f>ROUND(IF(追加記入欄!BO76=0,"",追加記入欄!BO76),0)</f>
        <v>#VALUE!</v>
      </c>
      <c r="AO32" s="229"/>
      <c r="AP32" s="229"/>
      <c r="AQ32" s="180" t="str">
        <f t="shared" si="9"/>
        <v/>
      </c>
    </row>
    <row r="33" spans="1:43" s="182" customFormat="1">
      <c r="A33" s="176">
        <v>28</v>
      </c>
      <c r="B33" s="177">
        <v>7</v>
      </c>
      <c r="C33" s="177" t="str">
        <f t="shared" si="99"/>
        <v/>
      </c>
      <c r="D33" s="177">
        <f t="shared" si="72"/>
        <v>0</v>
      </c>
      <c r="E33" s="177">
        <f t="shared" si="79"/>
        <v>0</v>
      </c>
      <c r="F33" s="177">
        <f t="shared" si="82"/>
        <v>0</v>
      </c>
      <c r="G33" s="177">
        <v>4</v>
      </c>
      <c r="H33" s="177">
        <f t="shared" si="83"/>
        <v>0</v>
      </c>
      <c r="I33" s="177">
        <f>SUM(H$30:H33)*H33</f>
        <v>0</v>
      </c>
      <c r="J33" s="177">
        <f>SUM(H$30:H$33)</f>
        <v>0</v>
      </c>
      <c r="K33" s="177">
        <f t="shared" si="80"/>
        <v>0</v>
      </c>
      <c r="L33" s="176">
        <f t="shared" si="81"/>
        <v>0</v>
      </c>
      <c r="M33" s="176">
        <f>IF(L33=0,0,SUM(L$6:L33))</f>
        <v>0</v>
      </c>
      <c r="N33" s="178"/>
      <c r="O33" s="178"/>
      <c r="P33" s="178"/>
      <c r="Q33" s="179"/>
      <c r="R33" s="178" t="str">
        <f t="shared" ref="R33" si="105">IF(F33=0,"",C33)</f>
        <v/>
      </c>
      <c r="S33" s="180" t="str">
        <f t="shared" si="53"/>
        <v/>
      </c>
      <c r="T33" s="180" t="str">
        <f>T32</f>
        <v/>
      </c>
      <c r="U33" s="180" t="str">
        <f t="shared" si="100"/>
        <v/>
      </c>
      <c r="V33" s="180" t="str">
        <f t="shared" si="100"/>
        <v/>
      </c>
      <c r="W33" s="180" t="str">
        <f t="shared" si="100"/>
        <v/>
      </c>
      <c r="X33" s="181" t="str">
        <f t="shared" si="100"/>
        <v/>
      </c>
      <c r="Y33" s="180" t="str">
        <f>Y32</f>
        <v/>
      </c>
      <c r="Z33" s="180" t="str">
        <f t="shared" ref="Z33" si="106">Z32</f>
        <v/>
      </c>
      <c r="AA33" s="180" t="e">
        <f t="shared" si="102"/>
        <v>#VALUE!</v>
      </c>
      <c r="AB33" s="180" t="e">
        <f t="shared" si="102"/>
        <v>#VALUE!</v>
      </c>
      <c r="AC33" s="180" t="e">
        <f t="shared" si="102"/>
        <v>#VALUE!</v>
      </c>
      <c r="AD33" s="180" t="str">
        <f t="shared" ref="AD33:AE33" si="107">AD32</f>
        <v/>
      </c>
      <c r="AE33" s="180" t="str">
        <f t="shared" si="107"/>
        <v/>
      </c>
      <c r="AF33" s="244"/>
      <c r="AG33" s="180" t="str">
        <f t="shared" si="103"/>
        <v/>
      </c>
      <c r="AH33" s="180" t="str">
        <f t="shared" si="44"/>
        <v/>
      </c>
      <c r="AI33" s="180" t="str">
        <f t="shared" si="44"/>
        <v/>
      </c>
      <c r="AJ33" s="180" t="str">
        <f t="shared" si="44"/>
        <v/>
      </c>
      <c r="AK33" s="180" t="str">
        <f t="shared" ref="AK33" si="108">AK32</f>
        <v/>
      </c>
      <c r="AL33" s="180" t="str">
        <f>IF(追加記入欄!CG74,4,"")</f>
        <v/>
      </c>
      <c r="AM33" s="180" t="str">
        <f>IF(追加記入欄!BV75=0,"",追加記入欄!BV75)</f>
        <v/>
      </c>
      <c r="AN33" s="180" t="e">
        <f>ROUND(IF(追加記入欄!BV76=0,"",追加記入欄!BV76),0)</f>
        <v>#VALUE!</v>
      </c>
      <c r="AO33" s="229"/>
      <c r="AP33" s="229"/>
      <c r="AQ33" s="180" t="str">
        <f t="shared" si="9"/>
        <v/>
      </c>
    </row>
    <row r="34" spans="1:43" s="183" customFormat="1">
      <c r="A34" s="160">
        <v>29</v>
      </c>
      <c r="B34" s="161">
        <v>8</v>
      </c>
      <c r="C34" s="161" t="str">
        <f>IF(追加記入欄!BK13="", "", 追加記入欄!BK13)</f>
        <v/>
      </c>
      <c r="D34" s="161">
        <f t="shared" si="72"/>
        <v>0</v>
      </c>
      <c r="E34" s="161">
        <f t="shared" si="79"/>
        <v>0</v>
      </c>
      <c r="F34" s="161">
        <f t="shared" si="82"/>
        <v>0</v>
      </c>
      <c r="G34" s="161">
        <v>1</v>
      </c>
      <c r="H34" s="161">
        <f t="shared" si="83"/>
        <v>0</v>
      </c>
      <c r="I34" s="161">
        <f>SUM(H$34:H34)*H34</f>
        <v>0</v>
      </c>
      <c r="J34" s="161">
        <f>SUM(H$34:H$37)</f>
        <v>0</v>
      </c>
      <c r="K34" s="161">
        <f t="shared" si="80"/>
        <v>0</v>
      </c>
      <c r="L34" s="160">
        <f t="shared" si="81"/>
        <v>0</v>
      </c>
      <c r="M34" s="160">
        <f>IF(L34=0,0,SUM(L$6:L34))</f>
        <v>0</v>
      </c>
      <c r="N34" s="162"/>
      <c r="O34" s="162"/>
      <c r="P34" s="162"/>
      <c r="Q34" s="163"/>
      <c r="R34" s="162" t="str">
        <f>IF(F34=0,"",C34)</f>
        <v/>
      </c>
      <c r="S34" s="159" t="str">
        <f>IF(K34=0,"",K34)</f>
        <v/>
      </c>
      <c r="T34" s="159" t="str">
        <f>T6</f>
        <v/>
      </c>
      <c r="U34" s="159" t="str">
        <f>U6</f>
        <v/>
      </c>
      <c r="V34" s="159" t="str">
        <f>V6</f>
        <v/>
      </c>
      <c r="W34" s="159" t="str">
        <f>W30</f>
        <v/>
      </c>
      <c r="X34" s="164" t="str">
        <f>IF(OR(追加記入欄!CD7="",追加記入欄!BK13=""),"",追加記入欄!CD7&amp;
IF(追加記入欄!CE14,1,IF(追加記入欄!CE15,2,IF(追加記入欄!CE16,3,IF(追加記入欄!CE17,4,IF(追加記入欄!CE18,5,IF(追加記入欄!CE19,6,IF(追加記入欄!CE20,9,0))))))))</f>
        <v/>
      </c>
      <c r="Y34" s="159" t="str">
        <f>IF(追加記入欄!CE21,1,"")</f>
        <v/>
      </c>
      <c r="Z34" s="159" t="str">
        <f>IF(追加記入欄!CE22=TRUE,1,IF(追加記入欄!CE23,2,IF(追加記入欄!CE24,3,IF(追加記入欄!CE25,4,IF(追加記入欄!CE26,5,IF(追加記入欄!CE27,6,""))))))</f>
        <v/>
      </c>
      <c r="AA34" s="159" t="e">
        <f>ROUND(IF(ISBLANK(追加記入欄!BL28),"",追加記入欄!BL28),0)</f>
        <v>#VALUE!</v>
      </c>
      <c r="AB34" s="164" t="e">
        <f>ROUND(IF(追加記入欄!BL30="", "",IF(AND(追加記入欄!BL30&lt;10.5,追加記入欄!BL30&gt;10),11, 追加記入欄!BL30)),0)</f>
        <v>#VALUE!</v>
      </c>
      <c r="AC34" s="159" t="e">
        <f>ROUND(IF(追加記入欄!BL31="", "", 追加記入欄!BL31),0)</f>
        <v>#VALUE!</v>
      </c>
      <c r="AD34" s="159" t="str">
        <f>IF(追加記入欄!BL32="", "", 追加記入欄!BL32)</f>
        <v/>
      </c>
      <c r="AE34" s="159" t="str">
        <f>IF(追加記入欄!BL33="", "", 追加記入欄!BL33)</f>
        <v/>
      </c>
      <c r="AF34" s="244"/>
      <c r="AG34" s="159" t="str">
        <f>IF(追加記入欄!DU41,1,IF(追加記入欄!DV41,1,IF(追加記入欄!DW41,1,IF(追加記入欄!DV42,2,IF(追加記入欄!DW42,2,"")))))</f>
        <v/>
      </c>
      <c r="AH34" s="159" t="str">
        <f>IF(追加記入欄!DU43=TRUE,1,IF(追加記入欄!DV43=TRUE,2,IF(追加記入欄!DW43=TRUE,3,IF(追加記入欄!DU44=TRUE,4,IF(追加記入欄!DV44=TRUE,5,"")))))</f>
        <v/>
      </c>
      <c r="AI34" s="159" t="str">
        <f>IF(追加記入欄!DU45,1,IF(追加記入欄!DV45,2,IF(追加記入欄!DW45,3,"")))</f>
        <v/>
      </c>
      <c r="AJ34" s="159" t="str">
        <f>IF(追加記入欄!DU46,1,IF(追加記入欄!DV46,2,IF(追加記入欄!DW46,3,"")))</f>
        <v/>
      </c>
      <c r="AK34" s="159" t="str">
        <f>IF(追加記入欄!DU47,1,IF(追加記入欄!DV47,2,IF(追加記入欄!DW47,3,"")))</f>
        <v/>
      </c>
      <c r="AL34" s="159" t="str">
        <f>IF(追加記入欄!DU48,1,"")</f>
        <v/>
      </c>
      <c r="AM34" s="159" t="str">
        <f>IF(追加記入欄!CT49=0,"",追加記入欄!CT49)</f>
        <v/>
      </c>
      <c r="AN34" s="159" t="e">
        <f>ROUND(IF(追加記入欄!CT50=0,"",追加記入欄!CT50),0)</f>
        <v>#VALUE!</v>
      </c>
      <c r="AO34" s="229"/>
      <c r="AP34" s="229"/>
      <c r="AQ34" s="159" t="str">
        <f t="shared" si="9"/>
        <v/>
      </c>
    </row>
    <row r="35" spans="1:43" s="183" customFormat="1">
      <c r="A35" s="160">
        <v>30</v>
      </c>
      <c r="B35" s="161">
        <v>8</v>
      </c>
      <c r="C35" s="161" t="str">
        <f>C34</f>
        <v/>
      </c>
      <c r="D35" s="161">
        <f t="shared" si="72"/>
        <v>0</v>
      </c>
      <c r="E35" s="161">
        <f t="shared" si="79"/>
        <v>0</v>
      </c>
      <c r="F35" s="161">
        <f t="shared" si="82"/>
        <v>0</v>
      </c>
      <c r="G35" s="161">
        <v>2</v>
      </c>
      <c r="H35" s="161">
        <f t="shared" si="83"/>
        <v>0</v>
      </c>
      <c r="I35" s="161">
        <f>SUM(H$34:H35)*H35</f>
        <v>0</v>
      </c>
      <c r="J35" s="161">
        <f>SUM(H$34:H$37)</f>
        <v>0</v>
      </c>
      <c r="K35" s="161">
        <f t="shared" si="80"/>
        <v>0</v>
      </c>
      <c r="L35" s="160">
        <f t="shared" si="81"/>
        <v>0</v>
      </c>
      <c r="M35" s="160">
        <f>IF(L35=0,0,SUM(L$6:L35))</f>
        <v>0</v>
      </c>
      <c r="N35" s="162"/>
      <c r="O35" s="162"/>
      <c r="P35" s="162"/>
      <c r="Q35" s="163"/>
      <c r="R35" s="162" t="str">
        <f>IF(F35=0,"",C35)</f>
        <v/>
      </c>
      <c r="S35" s="159" t="str">
        <f t="shared" si="53"/>
        <v/>
      </c>
      <c r="T35" s="159" t="str">
        <f t="shared" ref="T35:AA35" si="109">T34</f>
        <v/>
      </c>
      <c r="U35" s="159" t="str">
        <f t="shared" si="109"/>
        <v/>
      </c>
      <c r="V35" s="159" t="str">
        <f t="shared" si="109"/>
        <v/>
      </c>
      <c r="W35" s="159" t="str">
        <f>W34</f>
        <v/>
      </c>
      <c r="X35" s="164" t="str">
        <f t="shared" si="109"/>
        <v/>
      </c>
      <c r="Y35" s="159" t="str">
        <f t="shared" si="109"/>
        <v/>
      </c>
      <c r="Z35" s="159" t="str">
        <f t="shared" si="109"/>
        <v/>
      </c>
      <c r="AA35" s="159" t="e">
        <f t="shared" si="109"/>
        <v>#VALUE!</v>
      </c>
      <c r="AB35" s="159" t="e">
        <f t="shared" ref="AB35:AC35" si="110">AB34</f>
        <v>#VALUE!</v>
      </c>
      <c r="AC35" s="159" t="e">
        <f t="shared" si="110"/>
        <v>#VALUE!</v>
      </c>
      <c r="AD35" s="159" t="str">
        <f t="shared" ref="AD35:AE35" si="111">AD34</f>
        <v/>
      </c>
      <c r="AE35" s="159" t="str">
        <f t="shared" si="111"/>
        <v/>
      </c>
      <c r="AF35" s="244"/>
      <c r="AG35" s="159" t="str">
        <f>AG34</f>
        <v/>
      </c>
      <c r="AH35" s="159" t="str">
        <f t="shared" si="44"/>
        <v/>
      </c>
      <c r="AI35" s="159" t="str">
        <f>AI34</f>
        <v/>
      </c>
      <c r="AJ35" s="159" t="str">
        <f>AJ34</f>
        <v/>
      </c>
      <c r="AK35" s="159" t="str">
        <f>AK34</f>
        <v/>
      </c>
      <c r="AL35" s="159" t="str">
        <f>IF(追加記入欄!DV48,2,"")</f>
        <v/>
      </c>
      <c r="AM35" s="159" t="str">
        <f>IF(追加記入欄!CZ49=0,"",追加記入欄!CZ49)</f>
        <v/>
      </c>
      <c r="AN35" s="159" t="e">
        <f>ROUND(IF(追加記入欄!CZ50=0,"",追加記入欄!CZ50),0)</f>
        <v>#VALUE!</v>
      </c>
      <c r="AO35" s="229"/>
      <c r="AP35" s="229"/>
      <c r="AQ35" s="159" t="str">
        <f t="shared" si="9"/>
        <v/>
      </c>
    </row>
    <row r="36" spans="1:43" s="183" customFormat="1">
      <c r="A36" s="160">
        <v>31</v>
      </c>
      <c r="B36" s="161">
        <v>8</v>
      </c>
      <c r="C36" s="161" t="str">
        <f t="shared" ref="C36:C37" si="112">C35</f>
        <v/>
      </c>
      <c r="D36" s="161">
        <f t="shared" si="72"/>
        <v>0</v>
      </c>
      <c r="E36" s="161">
        <f t="shared" si="79"/>
        <v>0</v>
      </c>
      <c r="F36" s="161">
        <f t="shared" si="82"/>
        <v>0</v>
      </c>
      <c r="G36" s="161">
        <v>3</v>
      </c>
      <c r="H36" s="161">
        <f t="shared" si="83"/>
        <v>0</v>
      </c>
      <c r="I36" s="161">
        <f>SUM(H$34:H36)*H36</f>
        <v>0</v>
      </c>
      <c r="J36" s="161">
        <f>SUM(H$34:H$37)</f>
        <v>0</v>
      </c>
      <c r="K36" s="161">
        <f t="shared" si="80"/>
        <v>0</v>
      </c>
      <c r="L36" s="160">
        <f t="shared" si="81"/>
        <v>0</v>
      </c>
      <c r="M36" s="160">
        <f>IF(L36=0,0,SUM(L$6:L36))</f>
        <v>0</v>
      </c>
      <c r="N36" s="162"/>
      <c r="O36" s="162"/>
      <c r="P36" s="162"/>
      <c r="Q36" s="163"/>
      <c r="R36" s="162" t="str">
        <f>IF(F36=0,"",C36)</f>
        <v/>
      </c>
      <c r="S36" s="159" t="str">
        <f t="shared" si="53"/>
        <v/>
      </c>
      <c r="T36" s="159" t="str">
        <f>T35</f>
        <v/>
      </c>
      <c r="U36" s="159" t="str">
        <f t="shared" ref="U36:X37" si="113">U35</f>
        <v/>
      </c>
      <c r="V36" s="159" t="str">
        <f t="shared" si="113"/>
        <v/>
      </c>
      <c r="W36" s="159" t="str">
        <f>W35</f>
        <v/>
      </c>
      <c r="X36" s="164" t="str">
        <f>X35</f>
        <v/>
      </c>
      <c r="Y36" s="159" t="str">
        <f t="shared" ref="Y36:Z37" si="114">Y35</f>
        <v/>
      </c>
      <c r="Z36" s="159" t="str">
        <f>Z35</f>
        <v/>
      </c>
      <c r="AA36" s="159" t="e">
        <f t="shared" ref="AA36:AC37" si="115">AA35</f>
        <v>#VALUE!</v>
      </c>
      <c r="AB36" s="159" t="e">
        <f t="shared" si="115"/>
        <v>#VALUE!</v>
      </c>
      <c r="AC36" s="159" t="e">
        <f t="shared" si="115"/>
        <v>#VALUE!</v>
      </c>
      <c r="AD36" s="159" t="str">
        <f t="shared" ref="AD36:AG36" si="116">AD35</f>
        <v/>
      </c>
      <c r="AE36" s="159" t="str">
        <f t="shared" si="116"/>
        <v/>
      </c>
      <c r="AF36" s="244"/>
      <c r="AG36" s="159" t="str">
        <f t="shared" si="116"/>
        <v/>
      </c>
      <c r="AH36" s="159" t="str">
        <f t="shared" si="44"/>
        <v/>
      </c>
      <c r="AI36" s="159" t="str">
        <f t="shared" si="44"/>
        <v/>
      </c>
      <c r="AJ36" s="159" t="str">
        <f t="shared" si="44"/>
        <v/>
      </c>
      <c r="AK36" s="159" t="str">
        <f t="shared" ref="AK36" si="117">AK35</f>
        <v/>
      </c>
      <c r="AL36" s="159" t="str">
        <f>IF(追加記入欄!DW48,3,"")</f>
        <v/>
      </c>
      <c r="AM36" s="159" t="str">
        <f>IF(追加記入欄!DG49=0,"",追加記入欄!DG49)</f>
        <v/>
      </c>
      <c r="AN36" s="159" t="e">
        <f>ROUND(IF(追加記入欄!DG50=0,"",追加記入欄!DG50),0)</f>
        <v>#VALUE!</v>
      </c>
      <c r="AO36" s="229"/>
      <c r="AP36" s="229"/>
      <c r="AQ36" s="159" t="str">
        <f t="shared" si="9"/>
        <v/>
      </c>
    </row>
    <row r="37" spans="1:43" s="183" customFormat="1">
      <c r="A37" s="160">
        <v>32</v>
      </c>
      <c r="B37" s="161">
        <v>8</v>
      </c>
      <c r="C37" s="161" t="str">
        <f t="shared" si="112"/>
        <v/>
      </c>
      <c r="D37" s="161">
        <f t="shared" si="72"/>
        <v>0</v>
      </c>
      <c r="E37" s="161">
        <f t="shared" si="79"/>
        <v>0</v>
      </c>
      <c r="F37" s="161">
        <f>IF(E37&gt;1,D37,0)</f>
        <v>0</v>
      </c>
      <c r="G37" s="161">
        <v>4</v>
      </c>
      <c r="H37" s="161">
        <f t="shared" si="83"/>
        <v>0</v>
      </c>
      <c r="I37" s="161">
        <f>SUM(H$34:H37)*H37</f>
        <v>0</v>
      </c>
      <c r="J37" s="161">
        <f>SUM(H$34:H$37)</f>
        <v>0</v>
      </c>
      <c r="K37" s="161">
        <f t="shared" si="80"/>
        <v>0</v>
      </c>
      <c r="L37" s="160">
        <f t="shared" si="81"/>
        <v>0</v>
      </c>
      <c r="M37" s="160">
        <f>IF(L37=0,0,SUM(L$6:L37))</f>
        <v>0</v>
      </c>
      <c r="N37" s="162"/>
      <c r="O37" s="162"/>
      <c r="P37" s="162"/>
      <c r="Q37" s="163"/>
      <c r="R37" s="162" t="str">
        <f t="shared" ref="R37" si="118">IF(F37=0,"",C37)</f>
        <v/>
      </c>
      <c r="S37" s="159" t="str">
        <f t="shared" si="53"/>
        <v/>
      </c>
      <c r="T37" s="159" t="str">
        <f>T36</f>
        <v/>
      </c>
      <c r="U37" s="159" t="str">
        <f t="shared" si="113"/>
        <v/>
      </c>
      <c r="V37" s="159" t="str">
        <f t="shared" si="113"/>
        <v/>
      </c>
      <c r="W37" s="159" t="str">
        <f t="shared" si="113"/>
        <v/>
      </c>
      <c r="X37" s="164" t="str">
        <f t="shared" si="113"/>
        <v/>
      </c>
      <c r="Y37" s="159" t="str">
        <f t="shared" si="114"/>
        <v/>
      </c>
      <c r="Z37" s="159" t="str">
        <f t="shared" si="114"/>
        <v/>
      </c>
      <c r="AA37" s="159" t="e">
        <f t="shared" si="115"/>
        <v>#VALUE!</v>
      </c>
      <c r="AB37" s="159" t="e">
        <f t="shared" si="115"/>
        <v>#VALUE!</v>
      </c>
      <c r="AC37" s="159" t="e">
        <f t="shared" si="115"/>
        <v>#VALUE!</v>
      </c>
      <c r="AD37" s="159" t="str">
        <f t="shared" ref="AD37:AG37" si="119">AD36</f>
        <v/>
      </c>
      <c r="AE37" s="159" t="str">
        <f t="shared" si="119"/>
        <v/>
      </c>
      <c r="AF37" s="244"/>
      <c r="AG37" s="159" t="str">
        <f t="shared" si="119"/>
        <v/>
      </c>
      <c r="AH37" s="159" t="str">
        <f t="shared" si="44"/>
        <v/>
      </c>
      <c r="AI37" s="159" t="str">
        <f t="shared" si="44"/>
        <v/>
      </c>
      <c r="AJ37" s="159" t="str">
        <f t="shared" si="44"/>
        <v/>
      </c>
      <c r="AK37" s="159" t="str">
        <f t="shared" ref="AK37" si="120">AK36</f>
        <v/>
      </c>
      <c r="AL37" s="159" t="str">
        <f>IF(追加記入欄!DX48,4,"")</f>
        <v/>
      </c>
      <c r="AM37" s="159" t="str">
        <f>IF(追加記入欄!DN49=0,"",追加記入欄!DN49)</f>
        <v/>
      </c>
      <c r="AN37" s="159" t="e">
        <f>ROUND(IF(追加記入欄!DN50=0,"",追加記入欄!DN50),0)</f>
        <v>#VALUE!</v>
      </c>
      <c r="AO37" s="229"/>
      <c r="AP37" s="229"/>
      <c r="AQ37" s="159" t="str">
        <f t="shared" si="9"/>
        <v/>
      </c>
    </row>
    <row r="38" spans="1:43" s="184" customFormat="1">
      <c r="A38" s="165">
        <v>33</v>
      </c>
      <c r="B38" s="166">
        <v>9</v>
      </c>
      <c r="C38" s="166" t="str">
        <f>IF(追加記入欄!BT13="", "", 追加記入欄!BT13)</f>
        <v/>
      </c>
      <c r="D38" s="166">
        <f>IF(C38="",0,1)</f>
        <v>0</v>
      </c>
      <c r="E38" s="166">
        <f>E37</f>
        <v>0</v>
      </c>
      <c r="F38" s="166">
        <f t="shared" si="82"/>
        <v>0</v>
      </c>
      <c r="G38" s="166">
        <v>1</v>
      </c>
      <c r="H38" s="166">
        <f>IF(AL38="",0,1)</f>
        <v>0</v>
      </c>
      <c r="I38" s="166">
        <f>SUM(H$38:H38)*H38</f>
        <v>0</v>
      </c>
      <c r="J38" s="166">
        <f>SUM(H$38:H$41)</f>
        <v>0</v>
      </c>
      <c r="K38" s="166">
        <f>IF(J38&gt;1,I38,0)</f>
        <v>0</v>
      </c>
      <c r="L38" s="165">
        <f t="shared" si="81"/>
        <v>0</v>
      </c>
      <c r="M38" s="165">
        <f>IF(L38=0,0,SUM(L$6:L38))</f>
        <v>0</v>
      </c>
      <c r="N38" s="167"/>
      <c r="O38" s="167"/>
      <c r="P38" s="167"/>
      <c r="Q38" s="168"/>
      <c r="R38" s="167" t="str">
        <f>IF(F38=0,"",C38)</f>
        <v/>
      </c>
      <c r="S38" s="158" t="str">
        <f>IF(K38=0,"",K38)</f>
        <v/>
      </c>
      <c r="T38" s="158" t="str">
        <f>T$6</f>
        <v/>
      </c>
      <c r="U38" s="158" t="str">
        <f>U$6</f>
        <v/>
      </c>
      <c r="V38" s="158" t="str">
        <f>V$6</f>
        <v/>
      </c>
      <c r="W38" s="158" t="str">
        <f>W30</f>
        <v/>
      </c>
      <c r="X38" s="169" t="str">
        <f>IF(OR(追加記入欄!CD7="",追加記入欄!BT13=""),"",追加記入欄!CD7&amp;
IF(追加記入欄!CF14,1,IF(追加記入欄!CF15,2,IF(追加記入欄!CF16,3,IF(追加記入欄!CF17,4,IF(追加記入欄!CF18,5,IF(追加記入欄!CF19,6,IF(追加記入欄!CF20,9,0))))))))</f>
        <v/>
      </c>
      <c r="Y38" s="158" t="str">
        <f>IF(追加記入欄!CF21,1,"")</f>
        <v/>
      </c>
      <c r="Z38" s="158" t="str">
        <f>IF(追加記入欄!CF22=TRUE,1,IF(追加記入欄!CF23,2,IF(追加記入欄!CF24,3,IF(追加記入欄!CF25,4,IF(追加記入欄!CF26,5,IF(追加記入欄!CF27,6,""))))))</f>
        <v/>
      </c>
      <c r="AA38" s="158" t="e">
        <f>ROUND(IF(ISBLANK(追加記入欄!BU28),"",追加記入欄!BU28),0)</f>
        <v>#VALUE!</v>
      </c>
      <c r="AB38" s="169" t="e">
        <f>ROUND(IF(追加記入欄!BU30="", "",IF(AND(追加記入欄!BU30&lt;10.5,追加記入欄!BU30&gt;10),11, 追加記入欄!BU30)),0)</f>
        <v>#VALUE!</v>
      </c>
      <c r="AC38" s="158" t="e">
        <f>ROUND(IF(追加記入欄!BU31="", "", 追加記入欄!BU31),0)</f>
        <v>#VALUE!</v>
      </c>
      <c r="AD38" s="158" t="str">
        <f>IF(追加記入欄!BU32="", "", 追加記入欄!BU32)</f>
        <v/>
      </c>
      <c r="AE38" s="158" t="str">
        <f>IF(追加記入欄!BU33="", "", 追加記入欄!BU33)</f>
        <v/>
      </c>
      <c r="AF38" s="244"/>
      <c r="AG38" s="158" t="str">
        <f>IF(追加記入欄!DU54,1,IF(追加記入欄!DV54,1,IF(追加記入欄!DW54,1,IF(追加記入欄!DV55,2,IF(追加記入欄!DW55,2,"")))))</f>
        <v/>
      </c>
      <c r="AH38" s="158" t="str">
        <f>IF(追加記入欄!DU56=TRUE,1,IF(追加記入欄!DV56=TRUE,2,IF(追加記入欄!DW56=TRUE,3,IF(追加記入欄!DU57=TRUE,4,IF(追加記入欄!DV57=TRUE,5,"")))))</f>
        <v/>
      </c>
      <c r="AI38" s="158" t="str">
        <f>IF(追加記入欄!DU58,1,IF(追加記入欄!DV58,2,IF(追加記入欄!DW58,3,"")))</f>
        <v/>
      </c>
      <c r="AJ38" s="158" t="str">
        <f>IF(追加記入欄!DU59,1,IF(追加記入欄!DV59,2,IF(追加記入欄!DW59,3,"")))</f>
        <v/>
      </c>
      <c r="AK38" s="158" t="str">
        <f>IF(追加記入欄!DU60,1,IF(追加記入欄!DV60,2,IF(追加記入欄!DW60,3,"")))</f>
        <v/>
      </c>
      <c r="AL38" s="158" t="str">
        <f>IF(追加記入欄!DU61,1,"")</f>
        <v/>
      </c>
      <c r="AM38" s="158" t="str">
        <f>IF(追加記入欄!CT62=0,"",追加記入欄!CT62)</f>
        <v/>
      </c>
      <c r="AN38" s="158" t="e">
        <f>ROUND(IF(追加記入欄!CT63=0,"",追加記入欄!CT63),0)</f>
        <v>#VALUE!</v>
      </c>
      <c r="AO38" s="229"/>
      <c r="AP38" s="229"/>
      <c r="AQ38" s="158" t="str">
        <f t="shared" si="9"/>
        <v/>
      </c>
    </row>
    <row r="39" spans="1:43" s="184" customFormat="1">
      <c r="A39" s="165">
        <v>34</v>
      </c>
      <c r="B39" s="166">
        <v>9</v>
      </c>
      <c r="C39" s="166" t="str">
        <f>C38</f>
        <v/>
      </c>
      <c r="D39" s="166">
        <f>IF(C39="",0,1)</f>
        <v>0</v>
      </c>
      <c r="E39" s="166">
        <f>E38</f>
        <v>0</v>
      </c>
      <c r="F39" s="166">
        <f t="shared" si="82"/>
        <v>0</v>
      </c>
      <c r="G39" s="166">
        <v>2</v>
      </c>
      <c r="H39" s="166">
        <f>IF(AL39="",0,1)</f>
        <v>0</v>
      </c>
      <c r="I39" s="166">
        <f>SUM(H$38:H39)*H39</f>
        <v>0</v>
      </c>
      <c r="J39" s="166">
        <f>SUM(H$38:H$41)</f>
        <v>0</v>
      </c>
      <c r="K39" s="166">
        <f>IF(J39&gt;1,I39,0)</f>
        <v>0</v>
      </c>
      <c r="L39" s="165">
        <f t="shared" si="81"/>
        <v>0</v>
      </c>
      <c r="M39" s="165">
        <f>IF(L39=0,0,SUM(L$6:L39))</f>
        <v>0</v>
      </c>
      <c r="N39" s="167"/>
      <c r="O39" s="167"/>
      <c r="P39" s="167"/>
      <c r="Q39" s="168"/>
      <c r="R39" s="167" t="str">
        <f>IF(F39=0,"",C39)</f>
        <v/>
      </c>
      <c r="S39" s="158" t="str">
        <f>IF(K39=0,"",K39)</f>
        <v/>
      </c>
      <c r="T39" s="158" t="str">
        <f>T38</f>
        <v/>
      </c>
      <c r="U39" s="158" t="str">
        <f t="shared" ref="U39:Z39" si="121">U38</f>
        <v/>
      </c>
      <c r="V39" s="158" t="str">
        <f t="shared" si="121"/>
        <v/>
      </c>
      <c r="W39" s="158" t="str">
        <f>W38</f>
        <v/>
      </c>
      <c r="X39" s="169" t="str">
        <f t="shared" si="121"/>
        <v/>
      </c>
      <c r="Y39" s="158" t="str">
        <f>Y38</f>
        <v/>
      </c>
      <c r="Z39" s="158" t="str">
        <f t="shared" si="121"/>
        <v/>
      </c>
      <c r="AA39" s="158" t="e">
        <f>AA38</f>
        <v>#VALUE!</v>
      </c>
      <c r="AB39" s="158" t="e">
        <f>AB38</f>
        <v>#VALUE!</v>
      </c>
      <c r="AC39" s="158" t="e">
        <f>AC38</f>
        <v>#VALUE!</v>
      </c>
      <c r="AD39" s="158" t="str">
        <f t="shared" ref="AD39:AE39" si="122">AD38</f>
        <v/>
      </c>
      <c r="AE39" s="158" t="str">
        <f t="shared" si="122"/>
        <v/>
      </c>
      <c r="AF39" s="244"/>
      <c r="AG39" s="158" t="str">
        <f t="shared" ref="AG39:AK39" si="123">AG38</f>
        <v/>
      </c>
      <c r="AH39" s="158" t="str">
        <f t="shared" si="123"/>
        <v/>
      </c>
      <c r="AI39" s="158" t="str">
        <f t="shared" si="123"/>
        <v/>
      </c>
      <c r="AJ39" s="158" t="str">
        <f t="shared" si="123"/>
        <v/>
      </c>
      <c r="AK39" s="158" t="str">
        <f t="shared" si="123"/>
        <v/>
      </c>
      <c r="AL39" s="158" t="str">
        <f>IF(追加記入欄!DV61,2,"")</f>
        <v/>
      </c>
      <c r="AM39" s="158" t="str">
        <f>IF(追加記入欄!CZ62=0,"",追加記入欄!CZ62)</f>
        <v/>
      </c>
      <c r="AN39" s="158" t="e">
        <f>ROUND(IF(追加記入欄!CZ63=0,"",追加記入欄!CZ63),0)</f>
        <v>#VALUE!</v>
      </c>
      <c r="AO39" s="229"/>
      <c r="AP39" s="229"/>
      <c r="AQ39" s="158" t="str">
        <f t="shared" si="9"/>
        <v/>
      </c>
    </row>
    <row r="40" spans="1:43" s="184" customFormat="1">
      <c r="A40" s="165">
        <v>35</v>
      </c>
      <c r="B40" s="166">
        <v>9</v>
      </c>
      <c r="C40" s="166" t="str">
        <f t="shared" ref="C40" si="124">C39</f>
        <v/>
      </c>
      <c r="D40" s="166">
        <f t="shared" si="72"/>
        <v>0</v>
      </c>
      <c r="E40" s="166">
        <f>E39</f>
        <v>0</v>
      </c>
      <c r="F40" s="166">
        <f>IF(E40&gt;1,D40,0)</f>
        <v>0</v>
      </c>
      <c r="G40" s="166">
        <v>3</v>
      </c>
      <c r="H40" s="166">
        <f>IF(AL40="",0,1)</f>
        <v>0</v>
      </c>
      <c r="I40" s="166">
        <f>SUM(H$38:H40)*H40</f>
        <v>0</v>
      </c>
      <c r="J40" s="166">
        <f>SUM(H$38:H$41)</f>
        <v>0</v>
      </c>
      <c r="K40" s="166">
        <f t="shared" si="80"/>
        <v>0</v>
      </c>
      <c r="L40" s="165">
        <f t="shared" si="81"/>
        <v>0</v>
      </c>
      <c r="M40" s="165">
        <f>IF(L40=0,0,SUM(L$6:L40))</f>
        <v>0</v>
      </c>
      <c r="N40" s="167"/>
      <c r="O40" s="167"/>
      <c r="P40" s="167"/>
      <c r="Q40" s="168"/>
      <c r="R40" s="167" t="str">
        <f>IF(F40=0,"",C40)</f>
        <v/>
      </c>
      <c r="S40" s="158" t="str">
        <f t="shared" si="53"/>
        <v/>
      </c>
      <c r="T40" s="158" t="str">
        <f>T39</f>
        <v/>
      </c>
      <c r="U40" s="158" t="str">
        <f t="shared" ref="U40:X41" si="125">U39</f>
        <v/>
      </c>
      <c r="V40" s="158" t="str">
        <f t="shared" si="125"/>
        <v/>
      </c>
      <c r="W40" s="158" t="str">
        <f>W39</f>
        <v/>
      </c>
      <c r="X40" s="169" t="str">
        <f>X39</f>
        <v/>
      </c>
      <c r="Y40" s="158" t="str">
        <f>Y39</f>
        <v/>
      </c>
      <c r="Z40" s="158" t="str">
        <f>Z39</f>
        <v/>
      </c>
      <c r="AA40" s="158" t="e">
        <f t="shared" ref="AA40:AC41" si="126">AA39</f>
        <v>#VALUE!</v>
      </c>
      <c r="AB40" s="158" t="e">
        <f t="shared" si="126"/>
        <v>#VALUE!</v>
      </c>
      <c r="AC40" s="158" t="e">
        <f t="shared" si="126"/>
        <v>#VALUE!</v>
      </c>
      <c r="AD40" s="158" t="str">
        <f t="shared" ref="AD40:AE40" si="127">AD39</f>
        <v/>
      </c>
      <c r="AE40" s="158" t="str">
        <f t="shared" si="127"/>
        <v/>
      </c>
      <c r="AF40" s="244"/>
      <c r="AG40" s="158" t="str">
        <f>AG39</f>
        <v/>
      </c>
      <c r="AH40" s="158" t="str">
        <f t="shared" si="44"/>
        <v/>
      </c>
      <c r="AI40" s="158" t="str">
        <f t="shared" si="44"/>
        <v/>
      </c>
      <c r="AJ40" s="158" t="str">
        <f t="shared" si="44"/>
        <v/>
      </c>
      <c r="AK40" s="158" t="str">
        <f t="shared" ref="AK40" si="128">AK39</f>
        <v/>
      </c>
      <c r="AL40" s="158" t="str">
        <f>IF(追加記入欄!DW61,3,"")</f>
        <v/>
      </c>
      <c r="AM40" s="158" t="str">
        <f>IF(追加記入欄!DG62=0,"",追加記入欄!DG62)</f>
        <v/>
      </c>
      <c r="AN40" s="158" t="e">
        <f>ROUND(IF(追加記入欄!DG63=0,"",追加記入欄!DG63),0)</f>
        <v>#VALUE!</v>
      </c>
      <c r="AO40" s="229"/>
      <c r="AP40" s="229"/>
      <c r="AQ40" s="158" t="str">
        <f t="shared" si="9"/>
        <v/>
      </c>
    </row>
    <row r="41" spans="1:43" s="184" customFormat="1">
      <c r="A41" s="165">
        <v>36</v>
      </c>
      <c r="B41" s="166">
        <v>9</v>
      </c>
      <c r="C41" s="166" t="str">
        <f>C40</f>
        <v/>
      </c>
      <c r="D41" s="166">
        <f t="shared" si="72"/>
        <v>0</v>
      </c>
      <c r="E41" s="166">
        <f>E40</f>
        <v>0</v>
      </c>
      <c r="F41" s="166">
        <f>IF(E41&gt;1,D41,0)</f>
        <v>0</v>
      </c>
      <c r="G41" s="166">
        <v>4</v>
      </c>
      <c r="H41" s="166">
        <f>IF(AL41="",0,1)</f>
        <v>0</v>
      </c>
      <c r="I41" s="166">
        <f>SUM(H$38:H41)*H41</f>
        <v>0</v>
      </c>
      <c r="J41" s="166">
        <f>SUM(H$38:H$41)</f>
        <v>0</v>
      </c>
      <c r="K41" s="166">
        <f>IF(J41&gt;1,I41,0)</f>
        <v>0</v>
      </c>
      <c r="L41" s="165">
        <f>IF(AND(D41=1,H41=1),1,IF(AND(D41=1,J41=0,G41=1),1,0))</f>
        <v>0</v>
      </c>
      <c r="M41" s="165">
        <f>IF(L41=0,0,SUM(L$6:L41))</f>
        <v>0</v>
      </c>
      <c r="N41" s="167"/>
      <c r="O41" s="167"/>
      <c r="P41" s="167"/>
      <c r="Q41" s="168"/>
      <c r="R41" s="167" t="str">
        <f>IF(F41=0,"",C41)</f>
        <v/>
      </c>
      <c r="S41" s="158" t="str">
        <f>IF(K41=0,"",K41)</f>
        <v/>
      </c>
      <c r="T41" s="158" t="str">
        <f>T40</f>
        <v/>
      </c>
      <c r="U41" s="158" t="str">
        <f t="shared" si="125"/>
        <v/>
      </c>
      <c r="V41" s="158" t="str">
        <f t="shared" si="125"/>
        <v/>
      </c>
      <c r="W41" s="158" t="str">
        <f t="shared" si="125"/>
        <v/>
      </c>
      <c r="X41" s="169" t="str">
        <f t="shared" si="125"/>
        <v/>
      </c>
      <c r="Y41" s="158" t="str">
        <f t="shared" ref="Y41:Z41" si="129">Y40</f>
        <v/>
      </c>
      <c r="Z41" s="158" t="str">
        <f t="shared" si="129"/>
        <v/>
      </c>
      <c r="AA41" s="158" t="e">
        <f t="shared" si="126"/>
        <v>#VALUE!</v>
      </c>
      <c r="AB41" s="158" t="e">
        <f t="shared" si="126"/>
        <v>#VALUE!</v>
      </c>
      <c r="AC41" s="158" t="e">
        <f t="shared" si="126"/>
        <v>#VALUE!</v>
      </c>
      <c r="AD41" s="158" t="str">
        <f t="shared" ref="AD41:AG41" si="130">AD40</f>
        <v/>
      </c>
      <c r="AE41" s="158" t="str">
        <f t="shared" si="130"/>
        <v/>
      </c>
      <c r="AF41" s="244"/>
      <c r="AG41" s="158" t="str">
        <f t="shared" si="130"/>
        <v/>
      </c>
      <c r="AH41" s="158" t="str">
        <f t="shared" si="44"/>
        <v/>
      </c>
      <c r="AI41" s="158" t="str">
        <f t="shared" si="44"/>
        <v/>
      </c>
      <c r="AJ41" s="158" t="str">
        <f t="shared" si="44"/>
        <v/>
      </c>
      <c r="AK41" s="158" t="str">
        <f t="shared" ref="AK41" si="131">AK40</f>
        <v/>
      </c>
      <c r="AL41" s="158" t="str">
        <f>IF(追加記入欄!DX61,4,"")</f>
        <v/>
      </c>
      <c r="AM41" s="158" t="str">
        <f>IF(追加記入欄!DN62=0,"",追加記入欄!DN62)</f>
        <v/>
      </c>
      <c r="AN41" s="158" t="e">
        <f>ROUND(IF(追加記入欄!DN63=0,"",追加記入欄!DN63),0)</f>
        <v>#VALUE!</v>
      </c>
      <c r="AO41" s="229"/>
      <c r="AP41" s="229"/>
      <c r="AQ41" s="158" t="str">
        <f>T41&amp;AH41&amp;AL41</f>
        <v/>
      </c>
    </row>
    <row r="42" spans="1:43" s="208" customFormat="1">
      <c r="A42" s="202">
        <v>37</v>
      </c>
      <c r="B42" s="203">
        <v>10</v>
      </c>
      <c r="C42" s="203" t="str">
        <f>IF(追加記入欄!CT13="", "", 追加記入欄!CT13)</f>
        <v/>
      </c>
      <c r="D42" s="203">
        <f>IF(C42="",0,1)</f>
        <v>0</v>
      </c>
      <c r="E42" s="203">
        <f t="shared" ref="E42:E65" si="132">E41</f>
        <v>0</v>
      </c>
      <c r="F42" s="203">
        <f t="shared" ref="F42:F65" si="133">IF(E42&gt;1,D42,0)</f>
        <v>0</v>
      </c>
      <c r="G42" s="203">
        <v>1</v>
      </c>
      <c r="H42" s="203">
        <f>IF(AL42="",0,1)</f>
        <v>0</v>
      </c>
      <c r="I42" s="203">
        <f>SUM(H$42:H42)*H42</f>
        <v>0</v>
      </c>
      <c r="J42" s="203">
        <f>SUM(H42:H45)</f>
        <v>0</v>
      </c>
      <c r="K42" s="203">
        <f>IF(J42&gt;1,I42,0)</f>
        <v>0</v>
      </c>
      <c r="L42" s="202">
        <f t="shared" ref="L42:L65" si="134">IF(AND(D42=1,H42=1),1,IF(AND(D42=1,J42=0,G42=1),1,0))</f>
        <v>0</v>
      </c>
      <c r="M42" s="202">
        <f>IF(L42=0,0,SUM(L$6:L42))</f>
        <v>0</v>
      </c>
      <c r="N42" s="204"/>
      <c r="O42" s="204"/>
      <c r="P42" s="204"/>
      <c r="Q42" s="205"/>
      <c r="R42" s="204" t="str">
        <f>IF(F42=0,"",IF(C42&gt;9,9,C42))</f>
        <v/>
      </c>
      <c r="S42" s="206" t="str">
        <f>IF(K42=0,"",K42)</f>
        <v/>
      </c>
      <c r="T42" s="206" t="str">
        <f>T$6</f>
        <v/>
      </c>
      <c r="U42" s="206" t="str">
        <f>U$6</f>
        <v/>
      </c>
      <c r="V42" s="206" t="str">
        <f>V$6</f>
        <v/>
      </c>
      <c r="W42" s="206" t="str">
        <f>IF(追加記入欄!DU4=TRUE,1,IF(追加記入欄!DV4=TRUE,2,IF(追加記入欄!DW4=TRUE,3,IF(追加記入欄!DX4=TRUE,4,""))))</f>
        <v/>
      </c>
      <c r="X42" s="207" t="str">
        <f>IF(OR(追加記入欄!DU7="",追加記入欄!CT13=""),"",追加記入欄!DU7&amp;
IF(追加記入欄!DU14,1,IF(追加記入欄!DU15,2,IF(追加記入欄!DU16,3,IF(追加記入欄!DU17,4,IF(追加記入欄!DU18,5,IF(追加記入欄!DU19,6,IF(追加記入欄!DU20,9,0))))))))</f>
        <v/>
      </c>
      <c r="Y42" s="206" t="str">
        <f>IF(追加記入欄!DU21,1,"")</f>
        <v/>
      </c>
      <c r="Z42" s="206" t="str">
        <f>IF(追加記入欄!DU22=TRUE,1,IF(追加記入欄!DU23,2,IF(追加記入欄!DU24,3,IF(追加記入欄!DU25,4,IF(追加記入欄!DU26,5,IF(追加記入欄!DU27,6,""))))))</f>
        <v/>
      </c>
      <c r="AA42" s="206" t="e">
        <f>ROUND(IF(ISBLANK(追加記入欄!CU28),"",追加記入欄!CU28),0)</f>
        <v>#VALUE!</v>
      </c>
      <c r="AB42" s="207" t="e">
        <f>ROUND(IF(追加記入欄!CU30="", "",IF(AND(追加記入欄!CU30&lt;10.5,追加記入欄!CU30&gt;10),11, 追加記入欄!CU30)),0)</f>
        <v>#VALUE!</v>
      </c>
      <c r="AC42" s="206" t="e">
        <f>ROUND(IF(追加記入欄!CU31="", "", 追加記入欄!CU31),0)</f>
        <v>#VALUE!</v>
      </c>
      <c r="AD42" s="206" t="str">
        <f>IF(追加記入欄!CU32="", "", 追加記入欄!CU32)</f>
        <v/>
      </c>
      <c r="AE42" s="206" t="str">
        <f>IF(追加記入欄!CU33="", "", 追加記入欄!CU33)</f>
        <v/>
      </c>
      <c r="AF42" s="244"/>
      <c r="AG42" s="206" t="str">
        <f>IF(追加記入欄!DU67,1,IF(追加記入欄!DV67,1,IF(追加記入欄!DW67,1,IF(追加記入欄!DV68,2,IF(追加記入欄!DW68,2,"")))))</f>
        <v/>
      </c>
      <c r="AH42" s="206" t="str">
        <f>IF(追加記入欄!DU69=TRUE,1,IF(追加記入欄!DV69=TRUE,2,IF(追加記入欄!DW69=TRUE,3,IF(追加記入欄!DU70=TRUE,4,IF(追加記入欄!DV70=TRUE,5,"")))))</f>
        <v/>
      </c>
      <c r="AI42" s="206" t="str">
        <f>IF(追加記入欄!DU71,1,IF(追加記入欄!DV71,2,IF(追加記入欄!DW71,3,"")))</f>
        <v/>
      </c>
      <c r="AJ42" s="206" t="str">
        <f>IF(追加記入欄!DU72,1,IF(追加記入欄!DV72,2,IF(追加記入欄!DW72,3,"")))</f>
        <v/>
      </c>
      <c r="AK42" s="206" t="str">
        <f>IF(追加記入欄!DU73,1,IF(追加記入欄!DV73,2,IF(追加記入欄!DW73,3,"")))</f>
        <v/>
      </c>
      <c r="AL42" s="206" t="str">
        <f>IF(追加記入欄!DU74,1,"")</f>
        <v/>
      </c>
      <c r="AM42" s="206" t="str">
        <f>IF(追加記入欄!CT75=0,"",追加記入欄!CT75)</f>
        <v/>
      </c>
      <c r="AN42" s="206" t="e">
        <f>ROUND(IF(追加記入欄!CT76=0,"",追加記入欄!CT76),0)</f>
        <v>#VALUE!</v>
      </c>
      <c r="AO42" s="229"/>
      <c r="AP42" s="229"/>
      <c r="AQ42" s="206" t="str">
        <f t="shared" ref="AQ42:AQ65" si="135">T42&amp;AH42&amp;AL42</f>
        <v/>
      </c>
    </row>
    <row r="43" spans="1:43" s="208" customFormat="1">
      <c r="A43" s="202">
        <v>38</v>
      </c>
      <c r="B43" s="203">
        <v>10</v>
      </c>
      <c r="C43" s="203" t="str">
        <f>C42</f>
        <v/>
      </c>
      <c r="D43" s="203">
        <f>IF(C43="",0,1)</f>
        <v>0</v>
      </c>
      <c r="E43" s="203">
        <f t="shared" si="132"/>
        <v>0</v>
      </c>
      <c r="F43" s="203">
        <f t="shared" si="133"/>
        <v>0</v>
      </c>
      <c r="G43" s="203">
        <v>2</v>
      </c>
      <c r="H43" s="203">
        <f t="shared" ref="H43:H65" si="136">IF(AL43="",0,1)</f>
        <v>0</v>
      </c>
      <c r="I43" s="203">
        <f>SUM(H$42:H43)*H43</f>
        <v>0</v>
      </c>
      <c r="J43" s="203">
        <f>SUM(H42:H45)</f>
        <v>0</v>
      </c>
      <c r="K43" s="203">
        <f t="shared" ref="K43:K65" si="137">IF(J43&gt;1,I43,0)</f>
        <v>0</v>
      </c>
      <c r="L43" s="202">
        <f t="shared" si="134"/>
        <v>0</v>
      </c>
      <c r="M43" s="202">
        <f>IF(L43=0,0,SUM(L$6:L43))</f>
        <v>0</v>
      </c>
      <c r="N43" s="204"/>
      <c r="O43" s="204"/>
      <c r="P43" s="204"/>
      <c r="Q43" s="205"/>
      <c r="R43" s="204" t="str">
        <f t="shared" ref="R43:R65" si="138">IF(F43=0,"",IF(C43&gt;9,9,C43))</f>
        <v/>
      </c>
      <c r="S43" s="206" t="str">
        <f t="shared" ref="S43:S65" si="139">IF(K43=0,"",K43)</f>
        <v/>
      </c>
      <c r="T43" s="206" t="str">
        <f>T42</f>
        <v/>
      </c>
      <c r="U43" s="206" t="str">
        <f t="shared" ref="U43:V43" si="140">U42</f>
        <v/>
      </c>
      <c r="V43" s="206" t="str">
        <f t="shared" si="140"/>
        <v/>
      </c>
      <c r="W43" s="206" t="str">
        <f t="shared" ref="W43:AC44" si="141">W42</f>
        <v/>
      </c>
      <c r="X43" s="207" t="str">
        <f t="shared" si="141"/>
        <v/>
      </c>
      <c r="Y43" s="207" t="str">
        <f t="shared" si="141"/>
        <v/>
      </c>
      <c r="Z43" s="207" t="str">
        <f t="shared" si="141"/>
        <v/>
      </c>
      <c r="AA43" s="207" t="e">
        <f>AA42</f>
        <v>#VALUE!</v>
      </c>
      <c r="AB43" s="207" t="e">
        <f t="shared" si="141"/>
        <v>#VALUE!</v>
      </c>
      <c r="AC43" s="207" t="e">
        <f t="shared" si="141"/>
        <v>#VALUE!</v>
      </c>
      <c r="AD43" s="207" t="str">
        <f t="shared" ref="AD43:AG44" si="142">AD42</f>
        <v/>
      </c>
      <c r="AE43" s="207" t="str">
        <f>AE42</f>
        <v/>
      </c>
      <c r="AF43" s="244"/>
      <c r="AG43" s="207" t="str">
        <f>AG42</f>
        <v/>
      </c>
      <c r="AH43" s="207" t="str">
        <f t="shared" ref="AH43:AK44" si="143">AH42</f>
        <v/>
      </c>
      <c r="AI43" s="207" t="str">
        <f t="shared" si="143"/>
        <v/>
      </c>
      <c r="AJ43" s="207" t="str">
        <f t="shared" si="143"/>
        <v/>
      </c>
      <c r="AK43" s="207" t="str">
        <f t="shared" si="143"/>
        <v/>
      </c>
      <c r="AL43" s="206" t="str">
        <f>IF(追加記入欄!DV74,2,"")</f>
        <v/>
      </c>
      <c r="AM43" s="206" t="str">
        <f>IF(追加記入欄!CZ75=0,"",追加記入欄!CZ75)</f>
        <v/>
      </c>
      <c r="AN43" s="206" t="e">
        <f>ROUND(IF(追加記入欄!CZ76=0,"",追加記入欄!CZ76),0)</f>
        <v>#VALUE!</v>
      </c>
      <c r="AO43" s="229"/>
      <c r="AP43" s="229"/>
      <c r="AQ43" s="206" t="str">
        <f t="shared" si="135"/>
        <v/>
      </c>
    </row>
    <row r="44" spans="1:43" s="208" customFormat="1">
      <c r="A44" s="202">
        <v>39</v>
      </c>
      <c r="B44" s="203">
        <v>10</v>
      </c>
      <c r="C44" s="203" t="str">
        <f t="shared" ref="C44" si="144">C43</f>
        <v/>
      </c>
      <c r="D44" s="203">
        <f t="shared" ref="D44:D45" si="145">IF(C44="",0,1)</f>
        <v>0</v>
      </c>
      <c r="E44" s="203">
        <f t="shared" si="132"/>
        <v>0</v>
      </c>
      <c r="F44" s="203">
        <f t="shared" si="133"/>
        <v>0</v>
      </c>
      <c r="G44" s="203">
        <v>3</v>
      </c>
      <c r="H44" s="203">
        <f t="shared" si="136"/>
        <v>0</v>
      </c>
      <c r="I44" s="203">
        <f>SUM(H$42:H44)*H44</f>
        <v>0</v>
      </c>
      <c r="J44" s="203">
        <f>SUM(H$42:H$45)</f>
        <v>0</v>
      </c>
      <c r="K44" s="203">
        <f t="shared" si="137"/>
        <v>0</v>
      </c>
      <c r="L44" s="202">
        <f t="shared" si="134"/>
        <v>0</v>
      </c>
      <c r="M44" s="202">
        <f>IF(L44=0,0,SUM(L$6:L44))</f>
        <v>0</v>
      </c>
      <c r="N44" s="204"/>
      <c r="O44" s="204"/>
      <c r="P44" s="204"/>
      <c r="Q44" s="205"/>
      <c r="R44" s="204" t="str">
        <f t="shared" si="138"/>
        <v/>
      </c>
      <c r="S44" s="206" t="str">
        <f t="shared" si="139"/>
        <v/>
      </c>
      <c r="T44" s="206" t="str">
        <f>T43</f>
        <v/>
      </c>
      <c r="U44" s="206" t="str">
        <f t="shared" ref="U44:V44" si="146">U43</f>
        <v/>
      </c>
      <c r="V44" s="206" t="str">
        <f t="shared" si="146"/>
        <v/>
      </c>
      <c r="W44" s="206" t="str">
        <f t="shared" si="141"/>
        <v/>
      </c>
      <c r="X44" s="207" t="str">
        <f t="shared" si="141"/>
        <v/>
      </c>
      <c r="Y44" s="207" t="str">
        <f t="shared" si="141"/>
        <v/>
      </c>
      <c r="Z44" s="207" t="str">
        <f t="shared" si="141"/>
        <v/>
      </c>
      <c r="AA44" s="207" t="e">
        <f t="shared" si="141"/>
        <v>#VALUE!</v>
      </c>
      <c r="AB44" s="207" t="e">
        <f t="shared" si="141"/>
        <v>#VALUE!</v>
      </c>
      <c r="AC44" s="207" t="e">
        <f t="shared" si="141"/>
        <v>#VALUE!</v>
      </c>
      <c r="AD44" s="207" t="str">
        <f t="shared" si="142"/>
        <v/>
      </c>
      <c r="AE44" s="207" t="str">
        <f t="shared" si="142"/>
        <v/>
      </c>
      <c r="AF44" s="244"/>
      <c r="AG44" s="207" t="str">
        <f t="shared" si="142"/>
        <v/>
      </c>
      <c r="AH44" s="207" t="str">
        <f t="shared" si="143"/>
        <v/>
      </c>
      <c r="AI44" s="207" t="str">
        <f t="shared" si="143"/>
        <v/>
      </c>
      <c r="AJ44" s="207" t="str">
        <f t="shared" si="143"/>
        <v/>
      </c>
      <c r="AK44" s="207" t="str">
        <f t="shared" si="143"/>
        <v/>
      </c>
      <c r="AL44" s="206" t="str">
        <f>IF(追加記入欄!DW74,3,"")</f>
        <v/>
      </c>
      <c r="AM44" s="206" t="str">
        <f>IF(追加記入欄!DG75=0,"",追加記入欄!DG75)</f>
        <v/>
      </c>
      <c r="AN44" s="206" t="e">
        <f>ROUND(IF(追加記入欄!DG76=0,"",追加記入欄!DG76),0)</f>
        <v>#VALUE!</v>
      </c>
      <c r="AO44" s="229"/>
      <c r="AP44" s="229"/>
      <c r="AQ44" s="206" t="str">
        <f t="shared" si="135"/>
        <v/>
      </c>
    </row>
    <row r="45" spans="1:43" s="208" customFormat="1">
      <c r="A45" s="202">
        <v>40</v>
      </c>
      <c r="B45" s="203">
        <v>10</v>
      </c>
      <c r="C45" s="203" t="str">
        <f>C44</f>
        <v/>
      </c>
      <c r="D45" s="203">
        <f t="shared" si="145"/>
        <v>0</v>
      </c>
      <c r="E45" s="203">
        <f t="shared" si="132"/>
        <v>0</v>
      </c>
      <c r="F45" s="203">
        <f t="shared" si="133"/>
        <v>0</v>
      </c>
      <c r="G45" s="203">
        <v>4</v>
      </c>
      <c r="H45" s="203">
        <f t="shared" si="136"/>
        <v>0</v>
      </c>
      <c r="I45" s="203">
        <f>SUM(H$42:H45)*H45</f>
        <v>0</v>
      </c>
      <c r="J45" s="203">
        <f>SUM(H$42:H$45)</f>
        <v>0</v>
      </c>
      <c r="K45" s="203">
        <f t="shared" si="137"/>
        <v>0</v>
      </c>
      <c r="L45" s="202">
        <f t="shared" si="134"/>
        <v>0</v>
      </c>
      <c r="M45" s="202">
        <f>IF(L45=0,0,SUM(L$6:L45))</f>
        <v>0</v>
      </c>
      <c r="N45" s="204"/>
      <c r="O45" s="204"/>
      <c r="P45" s="204"/>
      <c r="Q45" s="205"/>
      <c r="R45" s="204" t="str">
        <f t="shared" si="138"/>
        <v/>
      </c>
      <c r="S45" s="206" t="str">
        <f t="shared" si="139"/>
        <v/>
      </c>
      <c r="T45" s="206" t="str">
        <f>T44</f>
        <v/>
      </c>
      <c r="U45" s="206" t="str">
        <f t="shared" ref="U45:W45" si="147">U44</f>
        <v/>
      </c>
      <c r="V45" s="206" t="str">
        <f t="shared" si="147"/>
        <v/>
      </c>
      <c r="W45" s="206" t="str">
        <f t="shared" si="147"/>
        <v/>
      </c>
      <c r="X45" s="207" t="str">
        <f t="shared" ref="X45:Y45" si="148">X44</f>
        <v/>
      </c>
      <c r="Y45" s="207" t="str">
        <f t="shared" si="148"/>
        <v/>
      </c>
      <c r="Z45" s="207" t="str">
        <f t="shared" ref="Z45:AA45" si="149">Z44</f>
        <v/>
      </c>
      <c r="AA45" s="207" t="e">
        <f t="shared" si="149"/>
        <v>#VALUE!</v>
      </c>
      <c r="AB45" s="207" t="e">
        <f t="shared" ref="AB45:AC45" si="150">AB44</f>
        <v>#VALUE!</v>
      </c>
      <c r="AC45" s="207" t="e">
        <f t="shared" si="150"/>
        <v>#VALUE!</v>
      </c>
      <c r="AD45" s="207" t="str">
        <f t="shared" ref="AD45:AE45" si="151">AD44</f>
        <v/>
      </c>
      <c r="AE45" s="207" t="str">
        <f t="shared" si="151"/>
        <v/>
      </c>
      <c r="AF45" s="244"/>
      <c r="AG45" s="207" t="str">
        <f t="shared" ref="AG45:AK45" si="152">AG44</f>
        <v/>
      </c>
      <c r="AH45" s="207" t="str">
        <f t="shared" si="152"/>
        <v/>
      </c>
      <c r="AI45" s="207" t="str">
        <f t="shared" si="152"/>
        <v/>
      </c>
      <c r="AJ45" s="207" t="str">
        <f t="shared" si="152"/>
        <v/>
      </c>
      <c r="AK45" s="207" t="str">
        <f t="shared" si="152"/>
        <v/>
      </c>
      <c r="AL45" s="206" t="str">
        <f>IF(追加記入欄!DX74,4,"")</f>
        <v/>
      </c>
      <c r="AM45" s="206" t="str">
        <f>IF(追加記入欄!DN75=0,"",追加記入欄!DN75)</f>
        <v/>
      </c>
      <c r="AN45" s="206" t="e">
        <f>ROUND(IF(追加記入欄!DN76=0,"",追加記入欄!DN76),0)</f>
        <v>#VALUE!</v>
      </c>
      <c r="AO45" s="229"/>
      <c r="AP45" s="229"/>
      <c r="AQ45" s="206" t="str">
        <f t="shared" si="135"/>
        <v/>
      </c>
    </row>
    <row r="46" spans="1:43" s="65" customFormat="1">
      <c r="A46" s="216">
        <v>41</v>
      </c>
      <c r="B46" s="217">
        <v>11</v>
      </c>
      <c r="C46" s="217" t="str">
        <f>IF(追加記入欄!DC13="", "", 追加記入欄!DC13)</f>
        <v/>
      </c>
      <c r="D46" s="217">
        <f>IF(C46="",0,1)</f>
        <v>0</v>
      </c>
      <c r="E46" s="217">
        <f t="shared" si="132"/>
        <v>0</v>
      </c>
      <c r="F46" s="217">
        <f t="shared" si="133"/>
        <v>0</v>
      </c>
      <c r="G46" s="217">
        <v>1</v>
      </c>
      <c r="H46" s="217">
        <f t="shared" si="136"/>
        <v>0</v>
      </c>
      <c r="I46" s="217">
        <f>SUM(H$46:H46)*H46</f>
        <v>0</v>
      </c>
      <c r="J46" s="217">
        <f>SUM(H46:H49)</f>
        <v>0</v>
      </c>
      <c r="K46" s="217">
        <f>IF(J46&gt;1,I46,0)</f>
        <v>0</v>
      </c>
      <c r="L46" s="216">
        <f t="shared" si="134"/>
        <v>0</v>
      </c>
      <c r="M46" s="216">
        <f>IF(L46=0,0,SUM(L$6:L46))</f>
        <v>0</v>
      </c>
      <c r="N46" s="218"/>
      <c r="O46" s="218"/>
      <c r="P46" s="218"/>
      <c r="Q46" s="219"/>
      <c r="R46" s="218" t="str">
        <f t="shared" si="138"/>
        <v/>
      </c>
      <c r="S46" s="220" t="str">
        <f t="shared" si="139"/>
        <v/>
      </c>
      <c r="T46" s="220" t="str">
        <f>T$6</f>
        <v/>
      </c>
      <c r="U46" s="220" t="str">
        <f>U$6</f>
        <v/>
      </c>
      <c r="V46" s="220" t="str">
        <f>V$6</f>
        <v/>
      </c>
      <c r="W46" s="220" t="str">
        <f>W42</f>
        <v/>
      </c>
      <c r="X46" s="221" t="str">
        <f>IF(OR(追加記入欄!DU7="",追加記入欄!DC13=""),"",追加記入欄!DU7&amp;
IF(追加記入欄!DV14,1,IF(追加記入欄!DV15,2,IF(追加記入欄!DV16,3,IF(追加記入欄!DV17,4,IF(追加記入欄!DV18,5,IF(追加記入欄!DV19,6,IF(追加記入欄!DV20,9,0))))))))</f>
        <v/>
      </c>
      <c r="Y46" s="220" t="str">
        <f>IF(追加記入欄!DV21,1,"")</f>
        <v/>
      </c>
      <c r="Z46" s="220" t="str">
        <f>IF(追加記入欄!DV22=TRUE,1,IF(追加記入欄!DV23,2,IF(追加記入欄!DV24,3,IF(追加記入欄!DV25,4,IF(追加記入欄!DV26,5,IF(追加記入欄!DV27,6,""))))))</f>
        <v/>
      </c>
      <c r="AA46" s="220" t="e">
        <f>ROUND(IF(ISBLANK(追加記入欄!DD28),"",追加記入欄!DD28),0)</f>
        <v>#VALUE!</v>
      </c>
      <c r="AB46" s="221" t="e">
        <f>ROUND(IF(追加記入欄!DD30="", "",IF(AND(追加記入欄!DD30&lt;10.5,追加記入欄!DD30&gt;10),11, 追加記入欄!DD30)),0)</f>
        <v>#VALUE!</v>
      </c>
      <c r="AC46" s="220" t="e">
        <f>ROUND(IF(追加記入欄!DD31="", "", 追加記入欄!DD31),0)</f>
        <v>#VALUE!</v>
      </c>
      <c r="AD46" s="220" t="str">
        <f>IF(追加記入欄!DD32="", "", 追加記入欄!DD32)</f>
        <v/>
      </c>
      <c r="AE46" s="220" t="str">
        <f>IF(追加記入欄!DD33="", "", 追加記入欄!DD33)</f>
        <v/>
      </c>
      <c r="AF46" s="244"/>
      <c r="AG46" s="220" t="str">
        <f>IF(追加記入欄!FL41,1,IF(追加記入欄!FM41,1,IF(追加記入欄!FN41,1,IF(追加記入欄!FM42,2,IF(追加記入欄!FN42,2,"")))))</f>
        <v/>
      </c>
      <c r="AH46" s="220" t="str">
        <f>IF(追加記入欄!FL43=TRUE,1,IF(追加記入欄!FM43=TRUE,2,IF(追加記入欄!FN43=TRUE,3,IF(追加記入欄!FL44=TRUE,4,IF(追加記入欄!FM44=TRUE,5,"")))))</f>
        <v/>
      </c>
      <c r="AI46" s="220" t="str">
        <f>IF(追加記入欄!FL45,1,IF(追加記入欄!FM45,2,IF(追加記入欄!FN45,3,"")))</f>
        <v/>
      </c>
      <c r="AJ46" s="220" t="str">
        <f>IF(追加記入欄!FL46,1,IF(追加記入欄!FM46,2,IF(追加記入欄!FN46,3,"")))</f>
        <v/>
      </c>
      <c r="AK46" s="220" t="str">
        <f>IF(追加記入欄!FL47,1,IF(追加記入欄!FM47,2,IF(追加記入欄!FN47,3,"")))</f>
        <v/>
      </c>
      <c r="AL46" s="220" t="str">
        <f>IF(追加記入欄!FL48,1,"")</f>
        <v/>
      </c>
      <c r="AM46" s="220" t="str">
        <f>IF(追加記入欄!EK49=0,"",追加記入欄!EK49)</f>
        <v/>
      </c>
      <c r="AN46" s="220" t="e">
        <f>ROUND(IF(追加記入欄!EK50=0,"",追加記入欄!EK50),0)</f>
        <v>#VALUE!</v>
      </c>
      <c r="AO46" s="229"/>
      <c r="AP46" s="229"/>
      <c r="AQ46" s="220" t="str">
        <f t="shared" si="135"/>
        <v/>
      </c>
    </row>
    <row r="47" spans="1:43" s="65" customFormat="1">
      <c r="A47" s="216">
        <v>42</v>
      </c>
      <c r="B47" s="217">
        <v>11</v>
      </c>
      <c r="C47" s="217" t="str">
        <f>C46</f>
        <v/>
      </c>
      <c r="D47" s="217">
        <f>IF(C47="",0,1)</f>
        <v>0</v>
      </c>
      <c r="E47" s="217">
        <f t="shared" si="132"/>
        <v>0</v>
      </c>
      <c r="F47" s="217">
        <f t="shared" si="133"/>
        <v>0</v>
      </c>
      <c r="G47" s="217">
        <v>2</v>
      </c>
      <c r="H47" s="217">
        <f t="shared" si="136"/>
        <v>0</v>
      </c>
      <c r="I47" s="217">
        <f>SUM(H$46:H47)*H47</f>
        <v>0</v>
      </c>
      <c r="J47" s="217">
        <f>SUM(H46:H49)</f>
        <v>0</v>
      </c>
      <c r="K47" s="217">
        <f t="shared" si="137"/>
        <v>0</v>
      </c>
      <c r="L47" s="216">
        <f t="shared" si="134"/>
        <v>0</v>
      </c>
      <c r="M47" s="216">
        <f>IF(L47=0,0,SUM(L$6:L47))</f>
        <v>0</v>
      </c>
      <c r="N47" s="218"/>
      <c r="O47" s="218"/>
      <c r="P47" s="218"/>
      <c r="Q47" s="219"/>
      <c r="R47" s="218" t="str">
        <f t="shared" si="138"/>
        <v/>
      </c>
      <c r="S47" s="220" t="str">
        <f t="shared" si="139"/>
        <v/>
      </c>
      <c r="T47" s="220" t="str">
        <f>T46</f>
        <v/>
      </c>
      <c r="U47" s="220" t="str">
        <f t="shared" ref="U47:V47" si="153">U46</f>
        <v/>
      </c>
      <c r="V47" s="220" t="str">
        <f t="shared" si="153"/>
        <v/>
      </c>
      <c r="W47" s="220" t="str">
        <f t="shared" ref="W47:AC48" si="154">W46</f>
        <v/>
      </c>
      <c r="X47" s="221" t="str">
        <f t="shared" si="154"/>
        <v/>
      </c>
      <c r="Y47" s="221" t="str">
        <f t="shared" si="154"/>
        <v/>
      </c>
      <c r="Z47" s="221" t="str">
        <f t="shared" si="154"/>
        <v/>
      </c>
      <c r="AA47" s="221" t="e">
        <f t="shared" si="154"/>
        <v>#VALUE!</v>
      </c>
      <c r="AB47" s="221" t="e">
        <f t="shared" si="154"/>
        <v>#VALUE!</v>
      </c>
      <c r="AC47" s="221" t="e">
        <f t="shared" si="154"/>
        <v>#VALUE!</v>
      </c>
      <c r="AD47" s="221" t="str">
        <f t="shared" ref="AD47:AG48" si="155">AD46</f>
        <v/>
      </c>
      <c r="AE47" s="221" t="str">
        <f t="shared" si="155"/>
        <v/>
      </c>
      <c r="AF47" s="244"/>
      <c r="AG47" s="221" t="str">
        <f>AG46</f>
        <v/>
      </c>
      <c r="AH47" s="221" t="str">
        <f t="shared" ref="AH47:AK48" si="156">AH46</f>
        <v/>
      </c>
      <c r="AI47" s="221" t="str">
        <f t="shared" si="156"/>
        <v/>
      </c>
      <c r="AJ47" s="221" t="str">
        <f t="shared" si="156"/>
        <v/>
      </c>
      <c r="AK47" s="221" t="str">
        <f t="shared" si="156"/>
        <v/>
      </c>
      <c r="AL47" s="220" t="str">
        <f>IF(追加記入欄!FM48,2,"")</f>
        <v/>
      </c>
      <c r="AM47" s="220" t="str">
        <f>IF(追加記入欄!EQ49=0,"",追加記入欄!EQ49)</f>
        <v/>
      </c>
      <c r="AN47" s="220" t="e">
        <f>ROUND(IF(追加記入欄!EQ50=0,"",追加記入欄!EQ50),0)</f>
        <v>#VALUE!</v>
      </c>
      <c r="AO47" s="229"/>
      <c r="AP47" s="229"/>
      <c r="AQ47" s="220" t="str">
        <f t="shared" si="135"/>
        <v/>
      </c>
    </row>
    <row r="48" spans="1:43" s="65" customFormat="1">
      <c r="A48" s="216">
        <v>43</v>
      </c>
      <c r="B48" s="217">
        <v>11</v>
      </c>
      <c r="C48" s="217" t="str">
        <f t="shared" ref="C48" si="157">C47</f>
        <v/>
      </c>
      <c r="D48" s="217">
        <f t="shared" ref="D48:D49" si="158">IF(C48="",0,1)</f>
        <v>0</v>
      </c>
      <c r="E48" s="217">
        <f t="shared" si="132"/>
        <v>0</v>
      </c>
      <c r="F48" s="217">
        <f t="shared" si="133"/>
        <v>0</v>
      </c>
      <c r="G48" s="217">
        <v>3</v>
      </c>
      <c r="H48" s="217">
        <f t="shared" si="136"/>
        <v>0</v>
      </c>
      <c r="I48" s="217">
        <f>SUM(H$46:H48)*H48</f>
        <v>0</v>
      </c>
      <c r="J48" s="217">
        <f>SUM(H$46:H$49)</f>
        <v>0</v>
      </c>
      <c r="K48" s="217">
        <f t="shared" si="137"/>
        <v>0</v>
      </c>
      <c r="L48" s="216">
        <f t="shared" si="134"/>
        <v>0</v>
      </c>
      <c r="M48" s="216">
        <f>IF(L48=0,0,SUM(L$6:L48))</f>
        <v>0</v>
      </c>
      <c r="N48" s="218"/>
      <c r="O48" s="218"/>
      <c r="P48" s="218"/>
      <c r="Q48" s="219"/>
      <c r="R48" s="218" t="str">
        <f t="shared" si="138"/>
        <v/>
      </c>
      <c r="S48" s="220" t="str">
        <f t="shared" si="139"/>
        <v/>
      </c>
      <c r="T48" s="220" t="str">
        <f>T47</f>
        <v/>
      </c>
      <c r="U48" s="220" t="str">
        <f t="shared" ref="U48:V48" si="159">U47</f>
        <v/>
      </c>
      <c r="V48" s="220" t="str">
        <f t="shared" si="159"/>
        <v/>
      </c>
      <c r="W48" s="220" t="str">
        <f t="shared" si="154"/>
        <v/>
      </c>
      <c r="X48" s="221" t="str">
        <f t="shared" si="154"/>
        <v/>
      </c>
      <c r="Y48" s="221" t="str">
        <f t="shared" si="154"/>
        <v/>
      </c>
      <c r="Z48" s="221" t="str">
        <f t="shared" si="154"/>
        <v/>
      </c>
      <c r="AA48" s="221" t="e">
        <f t="shared" si="154"/>
        <v>#VALUE!</v>
      </c>
      <c r="AB48" s="221" t="e">
        <f t="shared" si="154"/>
        <v>#VALUE!</v>
      </c>
      <c r="AC48" s="221" t="e">
        <f t="shared" si="154"/>
        <v>#VALUE!</v>
      </c>
      <c r="AD48" s="221" t="str">
        <f t="shared" si="155"/>
        <v/>
      </c>
      <c r="AE48" s="221" t="str">
        <f t="shared" si="155"/>
        <v/>
      </c>
      <c r="AF48" s="244"/>
      <c r="AG48" s="221" t="str">
        <f t="shared" si="155"/>
        <v/>
      </c>
      <c r="AH48" s="221" t="str">
        <f t="shared" si="156"/>
        <v/>
      </c>
      <c r="AI48" s="221" t="str">
        <f t="shared" si="156"/>
        <v/>
      </c>
      <c r="AJ48" s="221" t="str">
        <f t="shared" si="156"/>
        <v/>
      </c>
      <c r="AK48" s="221" t="str">
        <f t="shared" si="156"/>
        <v/>
      </c>
      <c r="AL48" s="220" t="str">
        <f>IF(追加記入欄!FN48,3,"")</f>
        <v/>
      </c>
      <c r="AM48" s="220" t="str">
        <f>IF(追加記入欄!EX49=0,"",追加記入欄!EX49)</f>
        <v/>
      </c>
      <c r="AN48" s="220" t="e">
        <f>ROUND(IF(追加記入欄!EX50=0,"",追加記入欄!EX50),0)</f>
        <v>#VALUE!</v>
      </c>
      <c r="AO48" s="229"/>
      <c r="AP48" s="229"/>
      <c r="AQ48" s="220" t="str">
        <f t="shared" si="135"/>
        <v/>
      </c>
    </row>
    <row r="49" spans="1:43" s="65" customFormat="1">
      <c r="A49" s="216">
        <v>44</v>
      </c>
      <c r="B49" s="217">
        <v>11</v>
      </c>
      <c r="C49" s="217" t="str">
        <f>C48</f>
        <v/>
      </c>
      <c r="D49" s="217">
        <f t="shared" si="158"/>
        <v>0</v>
      </c>
      <c r="E49" s="217">
        <f t="shared" si="132"/>
        <v>0</v>
      </c>
      <c r="F49" s="217">
        <f t="shared" si="133"/>
        <v>0</v>
      </c>
      <c r="G49" s="217">
        <v>4</v>
      </c>
      <c r="H49" s="217">
        <f t="shared" si="136"/>
        <v>0</v>
      </c>
      <c r="I49" s="217">
        <f>SUM(H$46:H49)*H49</f>
        <v>0</v>
      </c>
      <c r="J49" s="217">
        <f>SUM(H$46:H$49)</f>
        <v>0</v>
      </c>
      <c r="K49" s="217">
        <f t="shared" si="137"/>
        <v>0</v>
      </c>
      <c r="L49" s="216">
        <f t="shared" si="134"/>
        <v>0</v>
      </c>
      <c r="M49" s="216">
        <f>IF(L49=0,0,SUM(L$6:L49))</f>
        <v>0</v>
      </c>
      <c r="N49" s="218"/>
      <c r="O49" s="218"/>
      <c r="P49" s="218"/>
      <c r="Q49" s="219"/>
      <c r="R49" s="218" t="str">
        <f t="shared" si="138"/>
        <v/>
      </c>
      <c r="S49" s="220" t="str">
        <f t="shared" si="139"/>
        <v/>
      </c>
      <c r="T49" s="220" t="str">
        <f>T48</f>
        <v/>
      </c>
      <c r="U49" s="220" t="str">
        <f t="shared" ref="U49:W49" si="160">U48</f>
        <v/>
      </c>
      <c r="V49" s="220" t="str">
        <f t="shared" si="160"/>
        <v/>
      </c>
      <c r="W49" s="220" t="str">
        <f t="shared" si="160"/>
        <v/>
      </c>
      <c r="X49" s="221" t="str">
        <f t="shared" ref="X49:Y49" si="161">X48</f>
        <v/>
      </c>
      <c r="Y49" s="221" t="str">
        <f t="shared" si="161"/>
        <v/>
      </c>
      <c r="Z49" s="221" t="str">
        <f t="shared" ref="Z49:AA49" si="162">Z48</f>
        <v/>
      </c>
      <c r="AA49" s="221" t="e">
        <f t="shared" si="162"/>
        <v>#VALUE!</v>
      </c>
      <c r="AB49" s="221" t="e">
        <f t="shared" ref="AB49:AC49" si="163">AB48</f>
        <v>#VALUE!</v>
      </c>
      <c r="AC49" s="221" t="e">
        <f t="shared" si="163"/>
        <v>#VALUE!</v>
      </c>
      <c r="AD49" s="221" t="str">
        <f t="shared" ref="AD49:AG49" si="164">AD48</f>
        <v/>
      </c>
      <c r="AE49" s="221" t="str">
        <f t="shared" si="164"/>
        <v/>
      </c>
      <c r="AF49" s="244"/>
      <c r="AG49" s="221" t="str">
        <f t="shared" si="164"/>
        <v/>
      </c>
      <c r="AH49" s="221" t="str">
        <f t="shared" ref="AH49:AK49" si="165">AH48</f>
        <v/>
      </c>
      <c r="AI49" s="221" t="str">
        <f t="shared" si="165"/>
        <v/>
      </c>
      <c r="AJ49" s="221" t="str">
        <f t="shared" si="165"/>
        <v/>
      </c>
      <c r="AK49" s="221" t="str">
        <f t="shared" si="165"/>
        <v/>
      </c>
      <c r="AL49" s="220" t="str">
        <f>IF(追加記入欄!FO48,4,"")</f>
        <v/>
      </c>
      <c r="AM49" s="220" t="str">
        <f>IF(追加記入欄!FE49=0,"",追加記入欄!FE49)</f>
        <v/>
      </c>
      <c r="AN49" s="220" t="e">
        <f>ROUND(IF(追加記入欄!FE50=0,"",追加記入欄!FE50),0)</f>
        <v>#VALUE!</v>
      </c>
      <c r="AO49" s="229"/>
      <c r="AP49" s="229"/>
      <c r="AQ49" s="220" t="str">
        <f t="shared" si="135"/>
        <v/>
      </c>
    </row>
    <row r="50" spans="1:43" s="215" customFormat="1">
      <c r="A50" s="209">
        <v>45</v>
      </c>
      <c r="B50" s="210">
        <v>12</v>
      </c>
      <c r="C50" s="210" t="str">
        <f>IF(追加記入欄!DL13="", "", 追加記入欄!DL13)</f>
        <v/>
      </c>
      <c r="D50" s="210">
        <f>IF(C50="",0,1)</f>
        <v>0</v>
      </c>
      <c r="E50" s="210">
        <f t="shared" si="132"/>
        <v>0</v>
      </c>
      <c r="F50" s="210">
        <f t="shared" si="133"/>
        <v>0</v>
      </c>
      <c r="G50" s="210">
        <v>1</v>
      </c>
      <c r="H50" s="210">
        <f t="shared" si="136"/>
        <v>0</v>
      </c>
      <c r="I50" s="210">
        <f>SUM(H$50:H50)*H50</f>
        <v>0</v>
      </c>
      <c r="J50" s="210">
        <f>SUM(H50:H53)</f>
        <v>0</v>
      </c>
      <c r="K50" s="210">
        <f t="shared" si="137"/>
        <v>0</v>
      </c>
      <c r="L50" s="209">
        <f t="shared" si="134"/>
        <v>0</v>
      </c>
      <c r="M50" s="209">
        <f>IF(L50=0,0,SUM(L$6:L50))</f>
        <v>0</v>
      </c>
      <c r="N50" s="211"/>
      <c r="O50" s="211"/>
      <c r="P50" s="211"/>
      <c r="Q50" s="212"/>
      <c r="R50" s="211" t="str">
        <f t="shared" si="138"/>
        <v/>
      </c>
      <c r="S50" s="213" t="str">
        <f t="shared" si="139"/>
        <v/>
      </c>
      <c r="T50" s="213" t="str">
        <f>T$6</f>
        <v/>
      </c>
      <c r="U50" s="213" t="str">
        <f>U$6</f>
        <v/>
      </c>
      <c r="V50" s="213" t="str">
        <f>V$6</f>
        <v/>
      </c>
      <c r="W50" s="213" t="str">
        <f>W46</f>
        <v/>
      </c>
      <c r="X50" s="214" t="str">
        <f>IF(OR(追加記入欄!DU7="",追加記入欄!DL13=""),"",追加記入欄!DU7&amp;
IF(追加記入欄!DW14,1,IF(追加記入欄!DW15,2,IF(追加記入欄!DW16,3,IF(追加記入欄!DW17,4,IF(追加記入欄!DW18,5,IF(追加記入欄!DW19,6,IF(追加記入欄!DW20,9,0))))))))</f>
        <v/>
      </c>
      <c r="Y50" s="213" t="str">
        <f>IF(追加記入欄!DW21,1,"")</f>
        <v/>
      </c>
      <c r="Z50" s="213" t="str">
        <f>IF(追加記入欄!DW22=TRUE,1,IF(追加記入欄!DW23,2,IF(追加記入欄!DW24,3,IF(追加記入欄!DW25,4,IF(追加記入欄!DW26,5,IF(追加記入欄!DW27,6,""))))))</f>
        <v/>
      </c>
      <c r="AA50" s="213" t="e">
        <f>ROUND(IF(ISBLANK(追加記入欄!DM28),"",追加記入欄!DM28),0)</f>
        <v>#VALUE!</v>
      </c>
      <c r="AB50" s="214" t="e">
        <f>ROUND(IF(追加記入欄!DM30="", "",IF(AND(追加記入欄!DM30&lt;10.5,追加記入欄!DM3010),11,追加記入欄!DM30)),0)</f>
        <v>#VALUE!</v>
      </c>
      <c r="AC50" s="213" t="e">
        <f>ROUND(IF(追加記入欄!DM31="", "", 追加記入欄!DM31),0)</f>
        <v>#VALUE!</v>
      </c>
      <c r="AD50" s="213" t="str">
        <f>IF(追加記入欄!DM32="", "", 追加記入欄!DM32)</f>
        <v/>
      </c>
      <c r="AE50" s="213" t="str">
        <f>IF(追加記入欄!DM33="", "", 追加記入欄!DM33)</f>
        <v/>
      </c>
      <c r="AF50" s="244"/>
      <c r="AG50" s="213" t="str">
        <f>IF(追加記入欄!FL54,1,IF(追加記入欄!FM54,1,IF(追加記入欄!FN54,1,IF(追加記入欄!FM55,2,IF(追加記入欄!FN55,2,"")))))</f>
        <v/>
      </c>
      <c r="AH50" s="213" t="str">
        <f>IF(追加記入欄!FL56=TRUE,1,IF(追加記入欄!FM56=TRUE,2,IF(追加記入欄!FN56=TRUE,3,IF(追加記入欄!FL57=TRUE,4,IF(追加記入欄!FM57=TRUE,5,"")))))</f>
        <v/>
      </c>
      <c r="AI50" s="213" t="str">
        <f>IF(追加記入欄!FL58,1,IF(追加記入欄!FM58,2,IF(追加記入欄!FN58,3,"")))</f>
        <v/>
      </c>
      <c r="AJ50" s="213" t="str">
        <f>IF(追加記入欄!FL59,1,IF(追加記入欄!FM59,2,IF(追加記入欄!FN59,3,"")))</f>
        <v/>
      </c>
      <c r="AK50" s="213" t="str">
        <f>IF(追加記入欄!FL60,1,IF(追加記入欄!FM60,2,IF(追加記入欄!FN60,3,"")))</f>
        <v/>
      </c>
      <c r="AL50" s="213" t="str">
        <f>IF(追加記入欄!FL61,1,"")</f>
        <v/>
      </c>
      <c r="AM50" s="213" t="str">
        <f>IF(追加記入欄!EK62=0,"",追加記入欄!EK62)</f>
        <v/>
      </c>
      <c r="AN50" s="213" t="e">
        <f>ROUND(IF(追加記入欄!EK63=0,"",追加記入欄!EK63),0)</f>
        <v>#VALUE!</v>
      </c>
      <c r="AO50" s="229"/>
      <c r="AP50" s="229"/>
      <c r="AQ50" s="213" t="str">
        <f t="shared" si="135"/>
        <v/>
      </c>
    </row>
    <row r="51" spans="1:43" s="215" customFormat="1">
      <c r="A51" s="209">
        <v>46</v>
      </c>
      <c r="B51" s="210">
        <v>12</v>
      </c>
      <c r="C51" s="210" t="str">
        <f>C50</f>
        <v/>
      </c>
      <c r="D51" s="210">
        <f>IF(C51="",0,1)</f>
        <v>0</v>
      </c>
      <c r="E51" s="210">
        <f t="shared" si="132"/>
        <v>0</v>
      </c>
      <c r="F51" s="210">
        <f t="shared" si="133"/>
        <v>0</v>
      </c>
      <c r="G51" s="210">
        <v>2</v>
      </c>
      <c r="H51" s="210">
        <f t="shared" si="136"/>
        <v>0</v>
      </c>
      <c r="I51" s="210">
        <f>SUM(H$50:H51)*H51</f>
        <v>0</v>
      </c>
      <c r="J51" s="210">
        <f>SUM(H50:H53)</f>
        <v>0</v>
      </c>
      <c r="K51" s="210">
        <f t="shared" si="137"/>
        <v>0</v>
      </c>
      <c r="L51" s="209">
        <f t="shared" si="134"/>
        <v>0</v>
      </c>
      <c r="M51" s="209">
        <f>IF(L51=0,0,SUM(L$6:L51))</f>
        <v>0</v>
      </c>
      <c r="N51" s="211"/>
      <c r="O51" s="211"/>
      <c r="P51" s="211"/>
      <c r="Q51" s="212"/>
      <c r="R51" s="211" t="str">
        <f t="shared" si="138"/>
        <v/>
      </c>
      <c r="S51" s="213" t="str">
        <f t="shared" si="139"/>
        <v/>
      </c>
      <c r="T51" s="213" t="str">
        <f>T50</f>
        <v/>
      </c>
      <c r="U51" s="213" t="str">
        <f t="shared" ref="U51:V51" si="166">U50</f>
        <v/>
      </c>
      <c r="V51" s="213" t="str">
        <f t="shared" si="166"/>
        <v/>
      </c>
      <c r="W51" s="213" t="str">
        <f t="shared" ref="W51:AC52" si="167">W50</f>
        <v/>
      </c>
      <c r="X51" s="214" t="str">
        <f t="shared" si="167"/>
        <v/>
      </c>
      <c r="Y51" s="214" t="str">
        <f t="shared" si="167"/>
        <v/>
      </c>
      <c r="Z51" s="214" t="str">
        <f t="shared" si="167"/>
        <v/>
      </c>
      <c r="AA51" s="214" t="e">
        <f t="shared" si="167"/>
        <v>#VALUE!</v>
      </c>
      <c r="AB51" s="214" t="e">
        <f t="shared" si="167"/>
        <v>#VALUE!</v>
      </c>
      <c r="AC51" s="214" t="e">
        <f t="shared" si="167"/>
        <v>#VALUE!</v>
      </c>
      <c r="AD51" s="214" t="str">
        <f t="shared" ref="AD51:AG52" si="168">AD50</f>
        <v/>
      </c>
      <c r="AE51" s="214" t="str">
        <f t="shared" si="168"/>
        <v/>
      </c>
      <c r="AF51" s="244"/>
      <c r="AG51" s="214" t="str">
        <f>AG50</f>
        <v/>
      </c>
      <c r="AH51" s="214" t="str">
        <f t="shared" ref="AH51:AK52" si="169">AH50</f>
        <v/>
      </c>
      <c r="AI51" s="214" t="str">
        <f t="shared" si="169"/>
        <v/>
      </c>
      <c r="AJ51" s="214" t="str">
        <f t="shared" si="169"/>
        <v/>
      </c>
      <c r="AK51" s="214" t="str">
        <f t="shared" si="169"/>
        <v/>
      </c>
      <c r="AL51" s="213" t="str">
        <f>IF(追加記入欄!FM61,2,"")</f>
        <v/>
      </c>
      <c r="AM51" s="213" t="str">
        <f>IF(追加記入欄!EQ62=0,"",追加記入欄!EQ62)</f>
        <v/>
      </c>
      <c r="AN51" s="213" t="e">
        <f>ROUND(IF(追加記入欄!EQ63=0,"",追加記入欄!EQ63),0)</f>
        <v>#VALUE!</v>
      </c>
      <c r="AO51" s="229"/>
      <c r="AP51" s="229"/>
      <c r="AQ51" s="213" t="str">
        <f t="shared" si="135"/>
        <v/>
      </c>
    </row>
    <row r="52" spans="1:43" s="215" customFormat="1">
      <c r="A52" s="209">
        <v>47</v>
      </c>
      <c r="B52" s="210">
        <v>12</v>
      </c>
      <c r="C52" s="210" t="str">
        <f t="shared" ref="C52" si="170">C51</f>
        <v/>
      </c>
      <c r="D52" s="210">
        <f t="shared" ref="D52:D53" si="171">IF(C52="",0,1)</f>
        <v>0</v>
      </c>
      <c r="E52" s="210">
        <f t="shared" si="132"/>
        <v>0</v>
      </c>
      <c r="F52" s="210">
        <f t="shared" si="133"/>
        <v>0</v>
      </c>
      <c r="G52" s="210">
        <v>3</v>
      </c>
      <c r="H52" s="210">
        <f t="shared" si="136"/>
        <v>0</v>
      </c>
      <c r="I52" s="210">
        <f>SUM(H$50:H52)*H52</f>
        <v>0</v>
      </c>
      <c r="J52" s="210">
        <f>SUM(H$50:H$53)</f>
        <v>0</v>
      </c>
      <c r="K52" s="210">
        <f t="shared" si="137"/>
        <v>0</v>
      </c>
      <c r="L52" s="209">
        <f t="shared" si="134"/>
        <v>0</v>
      </c>
      <c r="M52" s="209">
        <f>IF(L52=0,0,SUM(L$6:L52))</f>
        <v>0</v>
      </c>
      <c r="N52" s="211"/>
      <c r="O52" s="211"/>
      <c r="P52" s="211"/>
      <c r="Q52" s="212"/>
      <c r="R52" s="211" t="str">
        <f t="shared" si="138"/>
        <v/>
      </c>
      <c r="S52" s="213" t="str">
        <f t="shared" si="139"/>
        <v/>
      </c>
      <c r="T52" s="213" t="str">
        <f>T51</f>
        <v/>
      </c>
      <c r="U52" s="213" t="str">
        <f t="shared" ref="U52:V52" si="172">U51</f>
        <v/>
      </c>
      <c r="V52" s="213" t="str">
        <f t="shared" si="172"/>
        <v/>
      </c>
      <c r="W52" s="213" t="str">
        <f t="shared" si="167"/>
        <v/>
      </c>
      <c r="X52" s="214" t="str">
        <f t="shared" si="167"/>
        <v/>
      </c>
      <c r="Y52" s="214" t="str">
        <f t="shared" si="167"/>
        <v/>
      </c>
      <c r="Z52" s="214" t="str">
        <f t="shared" si="167"/>
        <v/>
      </c>
      <c r="AA52" s="214" t="e">
        <f t="shared" si="167"/>
        <v>#VALUE!</v>
      </c>
      <c r="AB52" s="214" t="e">
        <f t="shared" si="167"/>
        <v>#VALUE!</v>
      </c>
      <c r="AC52" s="214" t="e">
        <f t="shared" si="167"/>
        <v>#VALUE!</v>
      </c>
      <c r="AD52" s="214" t="str">
        <f t="shared" si="168"/>
        <v/>
      </c>
      <c r="AE52" s="214" t="str">
        <f t="shared" si="168"/>
        <v/>
      </c>
      <c r="AF52" s="244"/>
      <c r="AG52" s="214" t="str">
        <f t="shared" si="168"/>
        <v/>
      </c>
      <c r="AH52" s="214" t="str">
        <f t="shared" si="169"/>
        <v/>
      </c>
      <c r="AI52" s="214" t="str">
        <f t="shared" si="169"/>
        <v/>
      </c>
      <c r="AJ52" s="214" t="str">
        <f t="shared" si="169"/>
        <v/>
      </c>
      <c r="AK52" s="214" t="str">
        <f t="shared" si="169"/>
        <v/>
      </c>
      <c r="AL52" s="213" t="str">
        <f>IF(追加記入欄!FN61,3,"")</f>
        <v/>
      </c>
      <c r="AM52" s="213" t="str">
        <f>IF(追加記入欄!EX62=0,"",追加記入欄!EX62)</f>
        <v/>
      </c>
      <c r="AN52" s="213" t="e">
        <f>ROUND(IF(追加記入欄!EX63=0,"",追加記入欄!EX63),0)</f>
        <v>#VALUE!</v>
      </c>
      <c r="AO52" s="229"/>
      <c r="AP52" s="229"/>
      <c r="AQ52" s="213" t="str">
        <f t="shared" si="135"/>
        <v/>
      </c>
    </row>
    <row r="53" spans="1:43" s="215" customFormat="1">
      <c r="A53" s="209">
        <v>48</v>
      </c>
      <c r="B53" s="210">
        <v>12</v>
      </c>
      <c r="C53" s="210" t="str">
        <f>C52</f>
        <v/>
      </c>
      <c r="D53" s="210">
        <f t="shared" si="171"/>
        <v>0</v>
      </c>
      <c r="E53" s="210">
        <f t="shared" si="132"/>
        <v>0</v>
      </c>
      <c r="F53" s="210">
        <f t="shared" si="133"/>
        <v>0</v>
      </c>
      <c r="G53" s="210">
        <v>4</v>
      </c>
      <c r="H53" s="210">
        <f t="shared" si="136"/>
        <v>0</v>
      </c>
      <c r="I53" s="210">
        <f>SUM(H$50:H53)*H53</f>
        <v>0</v>
      </c>
      <c r="J53" s="210">
        <f>SUM(H$50:H$53)</f>
        <v>0</v>
      </c>
      <c r="K53" s="210">
        <f t="shared" si="137"/>
        <v>0</v>
      </c>
      <c r="L53" s="209">
        <f t="shared" si="134"/>
        <v>0</v>
      </c>
      <c r="M53" s="209">
        <f>IF(L53=0,0,SUM(L$6:L53))</f>
        <v>0</v>
      </c>
      <c r="N53" s="211"/>
      <c r="O53" s="211"/>
      <c r="P53" s="211"/>
      <c r="Q53" s="212"/>
      <c r="R53" s="211" t="str">
        <f t="shared" si="138"/>
        <v/>
      </c>
      <c r="S53" s="213" t="str">
        <f t="shared" si="139"/>
        <v/>
      </c>
      <c r="T53" s="213" t="str">
        <f>T52</f>
        <v/>
      </c>
      <c r="U53" s="213" t="str">
        <f t="shared" ref="U53:W53" si="173">U52</f>
        <v/>
      </c>
      <c r="V53" s="213" t="str">
        <f t="shared" si="173"/>
        <v/>
      </c>
      <c r="W53" s="213" t="str">
        <f t="shared" si="173"/>
        <v/>
      </c>
      <c r="X53" s="214" t="str">
        <f t="shared" ref="X53:Y53" si="174">X52</f>
        <v/>
      </c>
      <c r="Y53" s="214" t="str">
        <f t="shared" si="174"/>
        <v/>
      </c>
      <c r="Z53" s="214" t="str">
        <f t="shared" ref="Z53:AA53" si="175">Z52</f>
        <v/>
      </c>
      <c r="AA53" s="214" t="e">
        <f t="shared" si="175"/>
        <v>#VALUE!</v>
      </c>
      <c r="AB53" s="214" t="e">
        <f t="shared" ref="AB53:AC53" si="176">AB52</f>
        <v>#VALUE!</v>
      </c>
      <c r="AC53" s="214" t="e">
        <f t="shared" si="176"/>
        <v>#VALUE!</v>
      </c>
      <c r="AD53" s="214" t="str">
        <f t="shared" ref="AD53:AG53" si="177">AD52</f>
        <v/>
      </c>
      <c r="AE53" s="214" t="str">
        <f t="shared" si="177"/>
        <v/>
      </c>
      <c r="AF53" s="244"/>
      <c r="AG53" s="214" t="str">
        <f t="shared" si="177"/>
        <v/>
      </c>
      <c r="AH53" s="214" t="str">
        <f t="shared" ref="AH53:AK53" si="178">AH52</f>
        <v/>
      </c>
      <c r="AI53" s="214" t="str">
        <f t="shared" si="178"/>
        <v/>
      </c>
      <c r="AJ53" s="214" t="str">
        <f t="shared" si="178"/>
        <v/>
      </c>
      <c r="AK53" s="214" t="str">
        <f t="shared" si="178"/>
        <v/>
      </c>
      <c r="AL53" s="213" t="str">
        <f>IF(追加記入欄!FO61,4,"")</f>
        <v/>
      </c>
      <c r="AM53" s="213" t="str">
        <f>IF(追加記入欄!FE62=0,"",追加記入欄!FE62)</f>
        <v/>
      </c>
      <c r="AN53" s="213" t="e">
        <f>ROUND(IF(追加記入欄!FE63=0,"",追加記入欄!FE63),0)</f>
        <v>#VALUE!</v>
      </c>
      <c r="AO53" s="229"/>
      <c r="AP53" s="229"/>
      <c r="AQ53" s="213" t="str">
        <f t="shared" si="135"/>
        <v/>
      </c>
    </row>
    <row r="54" spans="1:43" s="228" customFormat="1">
      <c r="A54" s="222">
        <v>49</v>
      </c>
      <c r="B54" s="223">
        <v>13</v>
      </c>
      <c r="C54" s="223" t="str">
        <f>IF(追加記入欄!EK13="", "", 追加記入欄!EK13)</f>
        <v/>
      </c>
      <c r="D54" s="223">
        <f>IF(C54="",0,1)</f>
        <v>0</v>
      </c>
      <c r="E54" s="223">
        <f t="shared" si="132"/>
        <v>0</v>
      </c>
      <c r="F54" s="223">
        <f t="shared" si="133"/>
        <v>0</v>
      </c>
      <c r="G54" s="223">
        <v>1</v>
      </c>
      <c r="H54" s="223">
        <f t="shared" si="136"/>
        <v>0</v>
      </c>
      <c r="I54" s="223">
        <f>SUM(H$54:H54)*H54</f>
        <v>0</v>
      </c>
      <c r="J54" s="223">
        <f>SUM(H54:H57)</f>
        <v>0</v>
      </c>
      <c r="K54" s="223">
        <f t="shared" si="137"/>
        <v>0</v>
      </c>
      <c r="L54" s="222">
        <f t="shared" si="134"/>
        <v>0</v>
      </c>
      <c r="M54" s="222">
        <f>IF(L54=0,0,SUM(L$6:L54))</f>
        <v>0</v>
      </c>
      <c r="N54" s="224"/>
      <c r="O54" s="224"/>
      <c r="P54" s="224"/>
      <c r="Q54" s="225"/>
      <c r="R54" s="224" t="str">
        <f t="shared" si="138"/>
        <v/>
      </c>
      <c r="S54" s="226" t="str">
        <f t="shared" si="139"/>
        <v/>
      </c>
      <c r="T54" s="226" t="str">
        <f>T$6</f>
        <v/>
      </c>
      <c r="U54" s="226" t="str">
        <f>U$6</f>
        <v/>
      </c>
      <c r="V54" s="226" t="str">
        <f>V$6</f>
        <v/>
      </c>
      <c r="W54" s="226" t="str">
        <f>IF(追加記入欄!FL4=TRUE,1,IF(追加記入欄!FM4=TRUE,2,IF(追加記入欄!FN4=TRUE,3,IF(追加記入欄!FO4=TRUE,4,""))))</f>
        <v/>
      </c>
      <c r="X54" s="227" t="str">
        <f>IF(OR(追加記入欄!FL7="",追加記入欄!EK13=""),"",追加記入欄!FL7&amp;
IF(追加記入欄!FL14,1,IF(追加記入欄!FL15,2,IF(追加記入欄!FL16,3,IF(追加記入欄!FL17,4,IF(追加記入欄!FL18,5,IF(追加記入欄!FL19,6,IF(追加記入欄!FL20,9,0))))))))</f>
        <v/>
      </c>
      <c r="Y54" s="226" t="str">
        <f>IF(追加記入欄!FL21,1,"")</f>
        <v/>
      </c>
      <c r="Z54" s="226" t="str">
        <f>IF(追加記入欄!FL22=TRUE,1,IF(追加記入欄!FL23,2,IF(追加記入欄!FL24,3,IF(追加記入欄!FL25,4,IF(追加記入欄!FL26,5,IF(追加記入欄!FL27,6,""))))))</f>
        <v/>
      </c>
      <c r="AA54" s="226" t="e">
        <f>ROUND(IF(ISBLANK(追加記入欄!EL28),"",追加記入欄!EL28),0)</f>
        <v>#VALUE!</v>
      </c>
      <c r="AB54" s="227" t="e">
        <f>ROUND(IF(追加記入欄!EL30="", "",IF(AND(追加記入欄!EL30&lt;10.5,追加記入欄!EL30&gt;10),11, 追加記入欄!EL30)),0)</f>
        <v>#VALUE!</v>
      </c>
      <c r="AC54" s="226" t="e">
        <f>ROUND(IF(追加記入欄!EL31="", "", 追加記入欄!EL31),0)</f>
        <v>#VALUE!</v>
      </c>
      <c r="AD54" s="226" t="str">
        <f>IF(追加記入欄!EL32="", "", 追加記入欄!EL32)</f>
        <v/>
      </c>
      <c r="AE54" s="226" t="str">
        <f>IF(追加記入欄!EL33="", "", 追加記入欄!EL33)</f>
        <v/>
      </c>
      <c r="AF54" s="244"/>
      <c r="AG54" s="226">
        <f>IF(追加記入欄!FL67,1,IF(追加記入欄!FM67,1,IF(追加記入欄!FN67,1,IF(追加記入欄!FM68,2,IF(追加記入欄!FN68,2,"")))))</f>
        <v>1</v>
      </c>
      <c r="AH54" s="226" t="str">
        <f>IF(追加記入欄!FL69=TRUE,1,IF(追加記入欄!FM69=TRUE,2,IF(追加記入欄!FN69=TRUE,3,IF(追加記入欄!FL70=TRUE,4,IF(追加記入欄!FM70=TRUE,5,"")))))</f>
        <v/>
      </c>
      <c r="AI54" s="226" t="str">
        <f>IF(追加記入欄!FL71,1,IF(追加記入欄!FM71,2,IF(追加記入欄!FN71,3,"")))</f>
        <v/>
      </c>
      <c r="AJ54" s="226" t="str">
        <f>IF(追加記入欄!FL72,1,IF(追加記入欄!FM72,2,IF(追加記入欄!FN72,3,"")))</f>
        <v/>
      </c>
      <c r="AK54" s="226" t="str">
        <f>IF(追加記入欄!FL73,1,IF(追加記入欄!FM73,2,IF(追加記入欄!FN730,3,"")))</f>
        <v/>
      </c>
      <c r="AL54" s="226" t="str">
        <f>IF(追加記入欄!FL74,1,"")</f>
        <v/>
      </c>
      <c r="AM54" s="226" t="str">
        <f>IF(追加記入欄!EK75=0,"",追加記入欄!EK75)</f>
        <v/>
      </c>
      <c r="AN54" s="226" t="e">
        <f>ROUND(IF(追加記入欄!EK76=0,"",追加記入欄!EK76),0)</f>
        <v>#VALUE!</v>
      </c>
      <c r="AO54" s="229"/>
      <c r="AP54" s="229"/>
      <c r="AQ54" s="226" t="str">
        <f t="shared" si="135"/>
        <v/>
      </c>
    </row>
    <row r="55" spans="1:43" s="228" customFormat="1">
      <c r="A55" s="222">
        <v>50</v>
      </c>
      <c r="B55" s="223">
        <v>13</v>
      </c>
      <c r="C55" s="223" t="str">
        <f>C54</f>
        <v/>
      </c>
      <c r="D55" s="223">
        <f>IF(C55="",0,1)</f>
        <v>0</v>
      </c>
      <c r="E55" s="223">
        <f t="shared" si="132"/>
        <v>0</v>
      </c>
      <c r="F55" s="223">
        <f t="shared" si="133"/>
        <v>0</v>
      </c>
      <c r="G55" s="223">
        <v>2</v>
      </c>
      <c r="H55" s="223">
        <f t="shared" si="136"/>
        <v>0</v>
      </c>
      <c r="I55" s="223">
        <f>SUM(H$54:H55)*H55</f>
        <v>0</v>
      </c>
      <c r="J55" s="223">
        <f>SUM(H54:H57)</f>
        <v>0</v>
      </c>
      <c r="K55" s="223">
        <f t="shared" si="137"/>
        <v>0</v>
      </c>
      <c r="L55" s="222">
        <f t="shared" si="134"/>
        <v>0</v>
      </c>
      <c r="M55" s="222">
        <f>IF(L55=0,0,SUM(L$6:L55))</f>
        <v>0</v>
      </c>
      <c r="N55" s="224"/>
      <c r="O55" s="224"/>
      <c r="P55" s="224"/>
      <c r="Q55" s="225"/>
      <c r="R55" s="224" t="str">
        <f t="shared" si="138"/>
        <v/>
      </c>
      <c r="S55" s="226" t="str">
        <f t="shared" si="139"/>
        <v/>
      </c>
      <c r="T55" s="226" t="str">
        <f>T54</f>
        <v/>
      </c>
      <c r="U55" s="226" t="str">
        <f t="shared" ref="U55:V55" si="179">U54</f>
        <v/>
      </c>
      <c r="V55" s="226" t="str">
        <f t="shared" si="179"/>
        <v/>
      </c>
      <c r="W55" s="226" t="str">
        <f t="shared" ref="W55:AC56" si="180">W54</f>
        <v/>
      </c>
      <c r="X55" s="227" t="str">
        <f t="shared" si="180"/>
        <v/>
      </c>
      <c r="Y55" s="227" t="str">
        <f t="shared" si="180"/>
        <v/>
      </c>
      <c r="Z55" s="227" t="str">
        <f t="shared" si="180"/>
        <v/>
      </c>
      <c r="AA55" s="227" t="e">
        <f t="shared" si="180"/>
        <v>#VALUE!</v>
      </c>
      <c r="AB55" s="227" t="e">
        <f t="shared" si="180"/>
        <v>#VALUE!</v>
      </c>
      <c r="AC55" s="227" t="e">
        <f t="shared" si="180"/>
        <v>#VALUE!</v>
      </c>
      <c r="AD55" s="227" t="str">
        <f t="shared" ref="AD55:AG56" si="181">AD54</f>
        <v/>
      </c>
      <c r="AE55" s="227" t="str">
        <f t="shared" si="181"/>
        <v/>
      </c>
      <c r="AF55" s="244"/>
      <c r="AG55" s="227">
        <f>AG54</f>
        <v>1</v>
      </c>
      <c r="AH55" s="227" t="str">
        <f t="shared" ref="AH55:AK56" si="182">AH54</f>
        <v/>
      </c>
      <c r="AI55" s="227" t="str">
        <f t="shared" si="182"/>
        <v/>
      </c>
      <c r="AJ55" s="227" t="str">
        <f t="shared" si="182"/>
        <v/>
      </c>
      <c r="AK55" s="227" t="str">
        <f t="shared" si="182"/>
        <v/>
      </c>
      <c r="AL55" s="226" t="str">
        <f>IF(追加記入欄!FM74,2,"")</f>
        <v/>
      </c>
      <c r="AM55" s="226" t="str">
        <f>IF(追加記入欄!EQ75=0,"",追加記入欄!EQ75)</f>
        <v/>
      </c>
      <c r="AN55" s="226" t="e">
        <f>ROUND(IF(追加記入欄!EQ76=0,"",追加記入欄!EQ76),0)</f>
        <v>#VALUE!</v>
      </c>
      <c r="AO55" s="229"/>
      <c r="AP55" s="229"/>
      <c r="AQ55" s="226" t="str">
        <f t="shared" si="135"/>
        <v/>
      </c>
    </row>
    <row r="56" spans="1:43" s="228" customFormat="1">
      <c r="A56" s="222">
        <v>51</v>
      </c>
      <c r="B56" s="223">
        <v>13</v>
      </c>
      <c r="C56" s="223" t="str">
        <f t="shared" ref="C56" si="183">C55</f>
        <v/>
      </c>
      <c r="D56" s="223">
        <f t="shared" ref="D56:D57" si="184">IF(C56="",0,1)</f>
        <v>0</v>
      </c>
      <c r="E56" s="223">
        <f t="shared" si="132"/>
        <v>0</v>
      </c>
      <c r="F56" s="223">
        <f t="shared" si="133"/>
        <v>0</v>
      </c>
      <c r="G56" s="223">
        <v>3</v>
      </c>
      <c r="H56" s="223">
        <f t="shared" si="136"/>
        <v>0</v>
      </c>
      <c r="I56" s="223">
        <f>SUM(H$54:H56)*H56</f>
        <v>0</v>
      </c>
      <c r="J56" s="223">
        <f>SUM(H$54:H$57)</f>
        <v>0</v>
      </c>
      <c r="K56" s="223">
        <f t="shared" si="137"/>
        <v>0</v>
      </c>
      <c r="L56" s="222">
        <f t="shared" si="134"/>
        <v>0</v>
      </c>
      <c r="M56" s="222">
        <f>IF(L56=0,0,SUM(L$6:L56))</f>
        <v>0</v>
      </c>
      <c r="N56" s="224"/>
      <c r="O56" s="224"/>
      <c r="P56" s="224"/>
      <c r="Q56" s="225"/>
      <c r="R56" s="224" t="str">
        <f t="shared" si="138"/>
        <v/>
      </c>
      <c r="S56" s="226" t="str">
        <f t="shared" si="139"/>
        <v/>
      </c>
      <c r="T56" s="226" t="str">
        <f>T55</f>
        <v/>
      </c>
      <c r="U56" s="226" t="str">
        <f t="shared" ref="U56:V56" si="185">U55</f>
        <v/>
      </c>
      <c r="V56" s="226" t="str">
        <f t="shared" si="185"/>
        <v/>
      </c>
      <c r="W56" s="226" t="str">
        <f t="shared" si="180"/>
        <v/>
      </c>
      <c r="X56" s="227" t="str">
        <f t="shared" si="180"/>
        <v/>
      </c>
      <c r="Y56" s="227" t="str">
        <f t="shared" si="180"/>
        <v/>
      </c>
      <c r="Z56" s="227" t="str">
        <f t="shared" si="180"/>
        <v/>
      </c>
      <c r="AA56" s="227" t="e">
        <f t="shared" si="180"/>
        <v>#VALUE!</v>
      </c>
      <c r="AB56" s="227" t="e">
        <f t="shared" si="180"/>
        <v>#VALUE!</v>
      </c>
      <c r="AC56" s="227" t="e">
        <f t="shared" si="180"/>
        <v>#VALUE!</v>
      </c>
      <c r="AD56" s="227" t="str">
        <f t="shared" si="181"/>
        <v/>
      </c>
      <c r="AE56" s="227" t="str">
        <f t="shared" si="181"/>
        <v/>
      </c>
      <c r="AF56" s="244"/>
      <c r="AG56" s="227">
        <f t="shared" si="181"/>
        <v>1</v>
      </c>
      <c r="AH56" s="227" t="str">
        <f t="shared" si="182"/>
        <v/>
      </c>
      <c r="AI56" s="227" t="str">
        <f t="shared" si="182"/>
        <v/>
      </c>
      <c r="AJ56" s="227" t="str">
        <f t="shared" si="182"/>
        <v/>
      </c>
      <c r="AK56" s="227" t="str">
        <f t="shared" si="182"/>
        <v/>
      </c>
      <c r="AL56" s="226" t="str">
        <f>IF(追加記入欄!FN74,3,"")</f>
        <v/>
      </c>
      <c r="AM56" s="226" t="str">
        <f>IF(追加記入欄!EX75=0,"",追加記入欄!EX75)</f>
        <v/>
      </c>
      <c r="AN56" s="226" t="e">
        <f>ROUND(IF(追加記入欄!EX76=0,"",追加記入欄!EX76),0)</f>
        <v>#VALUE!</v>
      </c>
      <c r="AO56" s="229"/>
      <c r="AP56" s="229"/>
      <c r="AQ56" s="226" t="str">
        <f t="shared" si="135"/>
        <v/>
      </c>
    </row>
    <row r="57" spans="1:43" s="228" customFormat="1">
      <c r="A57" s="222">
        <v>52</v>
      </c>
      <c r="B57" s="223">
        <v>13</v>
      </c>
      <c r="C57" s="223" t="str">
        <f>C56</f>
        <v/>
      </c>
      <c r="D57" s="223">
        <f t="shared" si="184"/>
        <v>0</v>
      </c>
      <c r="E57" s="223">
        <f t="shared" si="132"/>
        <v>0</v>
      </c>
      <c r="F57" s="223">
        <f t="shared" si="133"/>
        <v>0</v>
      </c>
      <c r="G57" s="223">
        <v>4</v>
      </c>
      <c r="H57" s="223">
        <f t="shared" si="136"/>
        <v>0</v>
      </c>
      <c r="I57" s="223">
        <f>SUM(H$54:H57)*H57</f>
        <v>0</v>
      </c>
      <c r="J57" s="223">
        <f>SUM(H$54:H$57)</f>
        <v>0</v>
      </c>
      <c r="K57" s="223">
        <f t="shared" si="137"/>
        <v>0</v>
      </c>
      <c r="L57" s="222">
        <f t="shared" si="134"/>
        <v>0</v>
      </c>
      <c r="M57" s="222">
        <f>IF(L57=0,0,SUM(L$6:L57))</f>
        <v>0</v>
      </c>
      <c r="N57" s="224"/>
      <c r="O57" s="224"/>
      <c r="P57" s="224"/>
      <c r="Q57" s="225"/>
      <c r="R57" s="224" t="str">
        <f t="shared" si="138"/>
        <v/>
      </c>
      <c r="S57" s="226" t="str">
        <f t="shared" si="139"/>
        <v/>
      </c>
      <c r="T57" s="226" t="str">
        <f>T56</f>
        <v/>
      </c>
      <c r="U57" s="226" t="str">
        <f t="shared" ref="U57:W57" si="186">U56</f>
        <v/>
      </c>
      <c r="V57" s="226" t="str">
        <f t="shared" si="186"/>
        <v/>
      </c>
      <c r="W57" s="226" t="str">
        <f t="shared" si="186"/>
        <v/>
      </c>
      <c r="X57" s="227" t="str">
        <f t="shared" ref="X57:Y57" si="187">X56</f>
        <v/>
      </c>
      <c r="Y57" s="227" t="str">
        <f t="shared" si="187"/>
        <v/>
      </c>
      <c r="Z57" s="227" t="str">
        <f t="shared" ref="Z57:AA57" si="188">Z56</f>
        <v/>
      </c>
      <c r="AA57" s="227" t="e">
        <f t="shared" si="188"/>
        <v>#VALUE!</v>
      </c>
      <c r="AB57" s="227" t="e">
        <f t="shared" ref="AB57:AC57" si="189">AB56</f>
        <v>#VALUE!</v>
      </c>
      <c r="AC57" s="227" t="e">
        <f t="shared" si="189"/>
        <v>#VALUE!</v>
      </c>
      <c r="AD57" s="227" t="str">
        <f t="shared" ref="AD57:AG57" si="190">AD56</f>
        <v/>
      </c>
      <c r="AE57" s="227" t="str">
        <f t="shared" si="190"/>
        <v/>
      </c>
      <c r="AF57" s="244"/>
      <c r="AG57" s="227">
        <f t="shared" si="190"/>
        <v>1</v>
      </c>
      <c r="AH57" s="227" t="str">
        <f t="shared" ref="AH57:AK57" si="191">AH56</f>
        <v/>
      </c>
      <c r="AI57" s="227" t="str">
        <f t="shared" si="191"/>
        <v/>
      </c>
      <c r="AJ57" s="227" t="str">
        <f t="shared" si="191"/>
        <v/>
      </c>
      <c r="AK57" s="227" t="str">
        <f t="shared" si="191"/>
        <v/>
      </c>
      <c r="AL57" s="226" t="str">
        <f>IF(追加記入欄!FO74,4,"")</f>
        <v/>
      </c>
      <c r="AM57" s="226" t="str">
        <f>IF(追加記入欄!FE75=0,"",追加記入欄!FE75)</f>
        <v/>
      </c>
      <c r="AN57" s="226" t="e">
        <f>ROUND(IF(追加記入欄!FE76=0,"",追加記入欄!FE76),0)</f>
        <v>#VALUE!</v>
      </c>
      <c r="AO57" s="229"/>
      <c r="AP57" s="229"/>
      <c r="AQ57" s="226" t="str">
        <f t="shared" si="135"/>
        <v/>
      </c>
    </row>
    <row r="58" spans="1:43" s="194" customFormat="1">
      <c r="A58" s="188">
        <v>53</v>
      </c>
      <c r="B58" s="189">
        <v>14</v>
      </c>
      <c r="C58" s="189" t="str">
        <f>IF(追加記入欄!ET13="", "", 追加記入欄!ET13)</f>
        <v/>
      </c>
      <c r="D58" s="189">
        <f>IF(C58="",0,1)</f>
        <v>0</v>
      </c>
      <c r="E58" s="189">
        <f t="shared" si="132"/>
        <v>0</v>
      </c>
      <c r="F58" s="189">
        <f>IF(E58&gt;1,D58,0)</f>
        <v>0</v>
      </c>
      <c r="G58" s="189">
        <v>1</v>
      </c>
      <c r="H58" s="189">
        <f t="shared" si="136"/>
        <v>0</v>
      </c>
      <c r="I58" s="189">
        <f>SUM(H$58:H58)*H58</f>
        <v>0</v>
      </c>
      <c r="J58" s="189">
        <f>SUM(H58:H61)</f>
        <v>0</v>
      </c>
      <c r="K58" s="189">
        <f t="shared" si="137"/>
        <v>0</v>
      </c>
      <c r="L58" s="188">
        <f t="shared" si="134"/>
        <v>0</v>
      </c>
      <c r="M58" s="188">
        <f>IF(L58=0,0,SUM(L$6:L58))</f>
        <v>0</v>
      </c>
      <c r="N58" s="190"/>
      <c r="O58" s="190"/>
      <c r="P58" s="190"/>
      <c r="Q58" s="191"/>
      <c r="R58" s="190" t="str">
        <f t="shared" si="138"/>
        <v/>
      </c>
      <c r="S58" s="192" t="str">
        <f t="shared" si="139"/>
        <v/>
      </c>
      <c r="T58" s="192" t="str">
        <f>T$6</f>
        <v/>
      </c>
      <c r="U58" s="192" t="str">
        <f>U$6</f>
        <v/>
      </c>
      <c r="V58" s="192" t="str">
        <f>V$6</f>
        <v/>
      </c>
      <c r="W58" s="192" t="str">
        <f>W54</f>
        <v/>
      </c>
      <c r="X58" s="193" t="str">
        <f>IF(OR(追加記入欄!FL7="",追加記入欄!ET13=""),"",追加記入欄!FL7&amp;
IF(追加記入欄!FM14,1,IF(追加記入欄!FM15,2,IF(追加記入欄!FM16,3,IF(追加記入欄!FM17,4,IF(追加記入欄!FM18,5,IF(追加記入欄!FM19,6,IF(追加記入欄!FM20,9,0))))))))</f>
        <v/>
      </c>
      <c r="Y58" s="192" t="str">
        <f>IF(追加記入欄!FM21,1,"")</f>
        <v/>
      </c>
      <c r="Z58" s="192" t="str">
        <f>IF(追加記入欄!FM22=TRUE,1,IF(追加記入欄!FM23,2,IF(追加記入欄!FM24,3,IF(追加記入欄!FM25,4,IF(追加記入欄!FM26,5,IF(追加記入欄!FM27,6,""))))))</f>
        <v/>
      </c>
      <c r="AA58" s="192" t="e">
        <f>ROUND(IF(ISBLANK(追加記入欄!EU28),"",追加記入欄!EU28),0)</f>
        <v>#VALUE!</v>
      </c>
      <c r="AB58" s="193" t="e">
        <f>ROUND(IF(追加記入欄!EU30="", "",IF(AND(追加記入欄!EU30&lt;10.5,追加記入欄!EU30&gt;10),11, 追加記入欄!EU30)),0)</f>
        <v>#VALUE!</v>
      </c>
      <c r="AC58" s="192" t="e">
        <f>ROUND(IF(追加記入欄!EU31="", "", 追加記入欄!EU31),0)</f>
        <v>#VALUE!</v>
      </c>
      <c r="AD58" s="192" t="str">
        <f>IF(追加記入欄!EU32="", "", 追加記入欄!EU32)</f>
        <v/>
      </c>
      <c r="AE58" s="192" t="str">
        <f>IF(追加記入欄!EU33="", "", 追加記入欄!EU33)</f>
        <v/>
      </c>
      <c r="AF58" s="244"/>
      <c r="AG58" s="192" t="str">
        <f>IF(追加記入欄!HB41,1,IF(追加記入欄!HC41,1,IF(追加記入欄!HD41,1,IF(追加記入欄!HC42,2,IF(追加記入欄!HD42,2,"")))))</f>
        <v/>
      </c>
      <c r="AH58" s="192" t="str">
        <f>IF(追加記入欄!HB43=TRUE,1,IF(追加記入欄!HC43=TRUE,2,IF(追加記入欄!HD43=TRUE,3,IF(追加記入欄!HB44=TRUE,4,IF(追加記入欄!HC44=TRUE,5,"")))))</f>
        <v/>
      </c>
      <c r="AI58" s="192" t="str">
        <f>IF(追加記入欄!HB45,1,IF(追加記入欄!HC45,2,IF(追加記入欄!HD45,3,"")))</f>
        <v/>
      </c>
      <c r="AJ58" s="192" t="str">
        <f>IF(追加記入欄!HB46,1,IF(追加記入欄!HC46,2,IF(追加記入欄!HD46,3,"")))</f>
        <v/>
      </c>
      <c r="AK58" s="192" t="str">
        <f>IF(追加記入欄!HB47,1,IF(追加記入欄!HC47,2,IF(追加記入欄!HD47,3,"")))</f>
        <v/>
      </c>
      <c r="AL58" s="192" t="str">
        <f>IF(追加記入欄!HB48,1,"")</f>
        <v/>
      </c>
      <c r="AM58" s="192" t="str">
        <f>IF(追加記入欄!GA49=0,"",追加記入欄!GA49)</f>
        <v/>
      </c>
      <c r="AN58" s="192" t="e">
        <f>ROUND(IF(追加記入欄!GA50=0,"",追加記入欄!GA50),0)</f>
        <v>#VALUE!</v>
      </c>
      <c r="AO58" s="229"/>
      <c r="AP58" s="229"/>
      <c r="AQ58" s="192" t="str">
        <f t="shared" si="135"/>
        <v/>
      </c>
    </row>
    <row r="59" spans="1:43" s="194" customFormat="1">
      <c r="A59" s="188">
        <v>54</v>
      </c>
      <c r="B59" s="189">
        <v>14</v>
      </c>
      <c r="C59" s="189" t="str">
        <f>C58</f>
        <v/>
      </c>
      <c r="D59" s="189">
        <f>IF(C59="",0,1)</f>
        <v>0</v>
      </c>
      <c r="E59" s="189">
        <f t="shared" si="132"/>
        <v>0</v>
      </c>
      <c r="F59" s="189">
        <f t="shared" si="133"/>
        <v>0</v>
      </c>
      <c r="G59" s="189">
        <v>2</v>
      </c>
      <c r="H59" s="189">
        <f t="shared" si="136"/>
        <v>0</v>
      </c>
      <c r="I59" s="189">
        <f>SUM(H$58:H59)*H59</f>
        <v>0</v>
      </c>
      <c r="J59" s="189">
        <f>SUM(H58:H61)</f>
        <v>0</v>
      </c>
      <c r="K59" s="189">
        <f t="shared" si="137"/>
        <v>0</v>
      </c>
      <c r="L59" s="188">
        <f t="shared" si="134"/>
        <v>0</v>
      </c>
      <c r="M59" s="188">
        <f>IF(L59=0,0,SUM(L$6:L59))</f>
        <v>0</v>
      </c>
      <c r="N59" s="190"/>
      <c r="O59" s="190"/>
      <c r="P59" s="190"/>
      <c r="Q59" s="191"/>
      <c r="R59" s="190" t="str">
        <f t="shared" si="138"/>
        <v/>
      </c>
      <c r="S59" s="192" t="str">
        <f t="shared" si="139"/>
        <v/>
      </c>
      <c r="T59" s="192" t="str">
        <f>T58</f>
        <v/>
      </c>
      <c r="U59" s="192" t="str">
        <f t="shared" ref="U59:V59" si="192">U58</f>
        <v/>
      </c>
      <c r="V59" s="192" t="str">
        <f t="shared" si="192"/>
        <v/>
      </c>
      <c r="W59" s="192" t="str">
        <f t="shared" ref="W59:AC60" si="193">W58</f>
        <v/>
      </c>
      <c r="X59" s="193" t="str">
        <f t="shared" si="193"/>
        <v/>
      </c>
      <c r="Y59" s="193" t="str">
        <f t="shared" si="193"/>
        <v/>
      </c>
      <c r="Z59" s="193" t="str">
        <f t="shared" si="193"/>
        <v/>
      </c>
      <c r="AA59" s="193" t="e">
        <f t="shared" si="193"/>
        <v>#VALUE!</v>
      </c>
      <c r="AB59" s="193" t="e">
        <f t="shared" si="193"/>
        <v>#VALUE!</v>
      </c>
      <c r="AC59" s="193" t="e">
        <f t="shared" si="193"/>
        <v>#VALUE!</v>
      </c>
      <c r="AD59" s="193" t="str">
        <f t="shared" ref="AD59:AG60" si="194">AD58</f>
        <v/>
      </c>
      <c r="AE59" s="193" t="str">
        <f t="shared" si="194"/>
        <v/>
      </c>
      <c r="AF59" s="244"/>
      <c r="AG59" s="193" t="str">
        <f>AG58</f>
        <v/>
      </c>
      <c r="AH59" s="193" t="str">
        <f t="shared" ref="AH59:AK60" si="195">AH58</f>
        <v/>
      </c>
      <c r="AI59" s="193" t="str">
        <f t="shared" si="195"/>
        <v/>
      </c>
      <c r="AJ59" s="193" t="str">
        <f t="shared" si="195"/>
        <v/>
      </c>
      <c r="AK59" s="193" t="str">
        <f t="shared" si="195"/>
        <v/>
      </c>
      <c r="AL59" s="192" t="str">
        <f>IF(追加記入欄!HC48,2,"")</f>
        <v/>
      </c>
      <c r="AM59" s="192" t="str">
        <f>IF(追加記入欄!GG49=0,"",追加記入欄!GG49)</f>
        <v/>
      </c>
      <c r="AN59" s="192" t="e">
        <f>ROUND(IF(追加記入欄!GG50=0,"",追加記入欄!GG50),0)</f>
        <v>#VALUE!</v>
      </c>
      <c r="AO59" s="229"/>
      <c r="AP59" s="229"/>
      <c r="AQ59" s="192" t="str">
        <f t="shared" si="135"/>
        <v/>
      </c>
    </row>
    <row r="60" spans="1:43" s="194" customFormat="1">
      <c r="A60" s="188">
        <v>55</v>
      </c>
      <c r="B60" s="189">
        <v>14</v>
      </c>
      <c r="C60" s="189" t="str">
        <f t="shared" ref="C60" si="196">C59</f>
        <v/>
      </c>
      <c r="D60" s="189">
        <f t="shared" ref="D60:D61" si="197">IF(C60="",0,1)</f>
        <v>0</v>
      </c>
      <c r="E60" s="189">
        <f t="shared" si="132"/>
        <v>0</v>
      </c>
      <c r="F60" s="189">
        <f t="shared" si="133"/>
        <v>0</v>
      </c>
      <c r="G60" s="189">
        <v>3</v>
      </c>
      <c r="H60" s="189">
        <f t="shared" si="136"/>
        <v>0</v>
      </c>
      <c r="I60" s="189">
        <f>SUM(H$58:H60)*H60</f>
        <v>0</v>
      </c>
      <c r="J60" s="189">
        <f>SUM(H$58:H$61)</f>
        <v>0</v>
      </c>
      <c r="K60" s="189">
        <f t="shared" si="137"/>
        <v>0</v>
      </c>
      <c r="L60" s="188">
        <f t="shared" si="134"/>
        <v>0</v>
      </c>
      <c r="M60" s="188">
        <f>IF(L60=0,0,SUM(L$6:L60))</f>
        <v>0</v>
      </c>
      <c r="N60" s="190"/>
      <c r="O60" s="190"/>
      <c r="P60" s="190"/>
      <c r="Q60" s="191"/>
      <c r="R60" s="190" t="str">
        <f t="shared" si="138"/>
        <v/>
      </c>
      <c r="S60" s="192" t="str">
        <f t="shared" si="139"/>
        <v/>
      </c>
      <c r="T60" s="192" t="str">
        <f>T59</f>
        <v/>
      </c>
      <c r="U60" s="192" t="str">
        <f t="shared" ref="U60:V60" si="198">U59</f>
        <v/>
      </c>
      <c r="V60" s="192" t="str">
        <f t="shared" si="198"/>
        <v/>
      </c>
      <c r="W60" s="192" t="str">
        <f t="shared" si="193"/>
        <v/>
      </c>
      <c r="X60" s="193" t="str">
        <f t="shared" si="193"/>
        <v/>
      </c>
      <c r="Y60" s="193" t="str">
        <f t="shared" si="193"/>
        <v/>
      </c>
      <c r="Z60" s="193" t="str">
        <f t="shared" si="193"/>
        <v/>
      </c>
      <c r="AA60" s="193" t="e">
        <f t="shared" si="193"/>
        <v>#VALUE!</v>
      </c>
      <c r="AB60" s="193" t="e">
        <f t="shared" si="193"/>
        <v>#VALUE!</v>
      </c>
      <c r="AC60" s="193" t="e">
        <f t="shared" si="193"/>
        <v>#VALUE!</v>
      </c>
      <c r="AD60" s="193" t="str">
        <f t="shared" si="194"/>
        <v/>
      </c>
      <c r="AE60" s="193" t="str">
        <f t="shared" si="194"/>
        <v/>
      </c>
      <c r="AF60" s="244"/>
      <c r="AG60" s="193" t="str">
        <f t="shared" si="194"/>
        <v/>
      </c>
      <c r="AH60" s="193" t="str">
        <f t="shared" si="195"/>
        <v/>
      </c>
      <c r="AI60" s="193" t="str">
        <f t="shared" si="195"/>
        <v/>
      </c>
      <c r="AJ60" s="193" t="str">
        <f t="shared" si="195"/>
        <v/>
      </c>
      <c r="AK60" s="193" t="str">
        <f t="shared" si="195"/>
        <v/>
      </c>
      <c r="AL60" s="192" t="str">
        <f>IF(追加記入欄!HD48,3,"")</f>
        <v/>
      </c>
      <c r="AM60" s="192" t="str">
        <f>IF(追加記入欄!GN49=0,"",追加記入欄!GN49)</f>
        <v/>
      </c>
      <c r="AN60" s="192" t="e">
        <f>ROUND(IF(追加記入欄!GN50=0,"",追加記入欄!GN50),0)</f>
        <v>#VALUE!</v>
      </c>
      <c r="AO60" s="229"/>
      <c r="AP60" s="229"/>
      <c r="AQ60" s="192" t="str">
        <f t="shared" si="135"/>
        <v/>
      </c>
    </row>
    <row r="61" spans="1:43" s="194" customFormat="1">
      <c r="A61" s="188">
        <v>56</v>
      </c>
      <c r="B61" s="189">
        <v>14</v>
      </c>
      <c r="C61" s="189" t="str">
        <f>C60</f>
        <v/>
      </c>
      <c r="D61" s="189">
        <f t="shared" si="197"/>
        <v>0</v>
      </c>
      <c r="E61" s="189">
        <f t="shared" si="132"/>
        <v>0</v>
      </c>
      <c r="F61" s="189">
        <f t="shared" si="133"/>
        <v>0</v>
      </c>
      <c r="G61" s="189">
        <v>4</v>
      </c>
      <c r="H61" s="189">
        <f t="shared" si="136"/>
        <v>0</v>
      </c>
      <c r="I61" s="189">
        <f>SUM(H$58:H61)*H61</f>
        <v>0</v>
      </c>
      <c r="J61" s="189">
        <f>SUM(H$58:H$61)</f>
        <v>0</v>
      </c>
      <c r="K61" s="189">
        <f t="shared" si="137"/>
        <v>0</v>
      </c>
      <c r="L61" s="188">
        <f>IF(AND(D61=1,H61=1),1,IF(AND(D61=1,J61=0,G61=1),1,0))</f>
        <v>0</v>
      </c>
      <c r="M61" s="188">
        <f>IF(L61=0,0,SUM(L$6:L61))</f>
        <v>0</v>
      </c>
      <c r="N61" s="190"/>
      <c r="O61" s="190"/>
      <c r="P61" s="190"/>
      <c r="Q61" s="191"/>
      <c r="R61" s="190" t="str">
        <f t="shared" si="138"/>
        <v/>
      </c>
      <c r="S61" s="192" t="str">
        <f t="shared" si="139"/>
        <v/>
      </c>
      <c r="T61" s="192" t="str">
        <f>T60</f>
        <v/>
      </c>
      <c r="U61" s="192" t="str">
        <f t="shared" ref="U61:W61" si="199">U60</f>
        <v/>
      </c>
      <c r="V61" s="192" t="str">
        <f t="shared" si="199"/>
        <v/>
      </c>
      <c r="W61" s="192" t="str">
        <f t="shared" si="199"/>
        <v/>
      </c>
      <c r="X61" s="193" t="str">
        <f t="shared" ref="X61:Y61" si="200">X60</f>
        <v/>
      </c>
      <c r="Y61" s="193" t="str">
        <f t="shared" si="200"/>
        <v/>
      </c>
      <c r="Z61" s="193" t="str">
        <f t="shared" ref="Z61:AA61" si="201">Z60</f>
        <v/>
      </c>
      <c r="AA61" s="193" t="e">
        <f t="shared" si="201"/>
        <v>#VALUE!</v>
      </c>
      <c r="AB61" s="193" t="e">
        <f t="shared" ref="AB61:AC61" si="202">AB60</f>
        <v>#VALUE!</v>
      </c>
      <c r="AC61" s="193" t="e">
        <f t="shared" si="202"/>
        <v>#VALUE!</v>
      </c>
      <c r="AD61" s="193" t="str">
        <f t="shared" ref="AD61:AG61" si="203">AD60</f>
        <v/>
      </c>
      <c r="AE61" s="193" t="str">
        <f t="shared" si="203"/>
        <v/>
      </c>
      <c r="AF61" s="244"/>
      <c r="AG61" s="193" t="str">
        <f t="shared" si="203"/>
        <v/>
      </c>
      <c r="AH61" s="193" t="str">
        <f t="shared" ref="AH61:AK61" si="204">AH60</f>
        <v/>
      </c>
      <c r="AI61" s="193" t="str">
        <f t="shared" si="204"/>
        <v/>
      </c>
      <c r="AJ61" s="193" t="str">
        <f t="shared" si="204"/>
        <v/>
      </c>
      <c r="AK61" s="193" t="str">
        <f t="shared" si="204"/>
        <v/>
      </c>
      <c r="AL61" s="192" t="str">
        <f>IF(追加記入欄!HE48,4,"")</f>
        <v/>
      </c>
      <c r="AM61" s="192" t="str">
        <f>IF(追加記入欄!GU49=0,"",追加記入欄!GU49)</f>
        <v/>
      </c>
      <c r="AN61" s="192" t="e">
        <f>ROUND(IF(追加記入欄!GU50=0,"",追加記入欄!GU50),0)</f>
        <v>#VALUE!</v>
      </c>
      <c r="AO61" s="229"/>
      <c r="AP61" s="229"/>
      <c r="AQ61" s="192" t="str">
        <f t="shared" si="135"/>
        <v/>
      </c>
    </row>
    <row r="62" spans="1:43" s="201" customFormat="1">
      <c r="A62" s="195">
        <v>57</v>
      </c>
      <c r="B62" s="196">
        <v>15</v>
      </c>
      <c r="C62" s="196" t="str">
        <f>IF(追加記入欄!FC13="", "", 追加記入欄!FC13)</f>
        <v/>
      </c>
      <c r="D62" s="196">
        <f>IF(C62="",0,1)</f>
        <v>0</v>
      </c>
      <c r="E62" s="196">
        <f t="shared" si="132"/>
        <v>0</v>
      </c>
      <c r="F62" s="196">
        <f>IF(E62&gt;1,D62,0)</f>
        <v>0</v>
      </c>
      <c r="G62" s="196">
        <v>1</v>
      </c>
      <c r="H62" s="196">
        <f>IF(AL62="",0,1)</f>
        <v>0</v>
      </c>
      <c r="I62" s="196">
        <f>SUM(H$62:H62)*H62</f>
        <v>0</v>
      </c>
      <c r="J62" s="196">
        <f>SUM(H62:H65)</f>
        <v>0</v>
      </c>
      <c r="K62" s="196">
        <f t="shared" si="137"/>
        <v>0</v>
      </c>
      <c r="L62" s="195">
        <f t="shared" si="134"/>
        <v>0</v>
      </c>
      <c r="M62" s="195">
        <f>IF(L62=0,0,SUM(L$6:L62))</f>
        <v>0</v>
      </c>
      <c r="N62" s="197"/>
      <c r="O62" s="197"/>
      <c r="P62" s="197"/>
      <c r="Q62" s="198"/>
      <c r="R62" s="197" t="str">
        <f t="shared" si="138"/>
        <v/>
      </c>
      <c r="S62" s="199" t="str">
        <f t="shared" si="139"/>
        <v/>
      </c>
      <c r="T62" s="199" t="str">
        <f>T$6</f>
        <v/>
      </c>
      <c r="U62" s="199" t="str">
        <f>U$6</f>
        <v/>
      </c>
      <c r="V62" s="199" t="str">
        <f>V$6</f>
        <v/>
      </c>
      <c r="W62" s="199" t="str">
        <f>W54</f>
        <v/>
      </c>
      <c r="X62" s="200" t="str">
        <f>IF(OR(追加記入欄!FL7="",追加記入欄!FC13=""),"",追加記入欄!FL7&amp;
IF(追加記入欄!FN14,1,IF(追加記入欄!FN15,2,IF(追加記入欄!FN16,3,IF(追加記入欄!FN17,4,IF(追加記入欄!FN18,5,IF(追加記入欄!FN19,6,IF(追加記入欄!FN20,9,0))))))))</f>
        <v/>
      </c>
      <c r="Y62" s="199" t="str">
        <f>IF(追加記入欄!FN21,1,"")</f>
        <v/>
      </c>
      <c r="Z62" s="199" t="str">
        <f>IF(追加記入欄!FN22=TRUE,1,IF(追加記入欄!FN23,2,IF(追加記入欄!FN24,3,IF(追加記入欄!FN25,4,IF(追加記入欄!FN26,5,IF(追加記入欄!FN27,6,""))))))</f>
        <v/>
      </c>
      <c r="AA62" s="199" t="e">
        <f>ROUND(IF(ISBLANK(追加記入欄!FD28),"",追加記入欄!FD28),0)</f>
        <v>#VALUE!</v>
      </c>
      <c r="AB62" s="246" t="e">
        <f>ROUND(IF(追加記入欄!FD30="", "",IF(AND(追加記入欄!FD30&lt;10.5,追加記入欄!FD30&gt;10),11, 追加記入欄!FD30)),0)</f>
        <v>#VALUE!</v>
      </c>
      <c r="AC62" s="199" t="e">
        <f>ROUND(IF(追加記入欄!FD31="", "", 追加記入欄!FD31),0)</f>
        <v>#VALUE!</v>
      </c>
      <c r="AD62" s="199" t="str">
        <f>IF(追加記入欄!FD32="", "", 追加記入欄!FD32)</f>
        <v/>
      </c>
      <c r="AE62" s="199" t="str">
        <f>IF(追加記入欄!FD33="", "", 追加記入欄!FD33)</f>
        <v/>
      </c>
      <c r="AF62" s="244"/>
      <c r="AG62" s="199" t="str">
        <f>IF(追加記入欄!HB54,1,IF(追加記入欄!HC54,1,IF(追加記入欄!HD54,1,IF(追加記入欄!HC55,2,IF(追加記入欄!HD55,2,"")))))</f>
        <v/>
      </c>
      <c r="AH62" s="199" t="str">
        <f>IF(追加記入欄!HB56=TRUE,1,IF(追加記入欄!HC56=TRUE,2,IF(追加記入欄!HD56=TRUE,3,IF(追加記入欄!HB57=TRUE,4,IF(追加記入欄!HC57=TRUE,5,"")))))</f>
        <v/>
      </c>
      <c r="AI62" s="199" t="str">
        <f>IF(追加記入欄!HB58,1,IF(追加記入欄!HC58,2,IF(追加記入欄!HD58,3,"")))</f>
        <v/>
      </c>
      <c r="AJ62" s="199" t="str">
        <f>IF(追加記入欄!HB59,1,IF(追加記入欄!HC59,2,IF(追加記入欄!HD59,3,"")))</f>
        <v/>
      </c>
      <c r="AK62" s="199" t="str">
        <f>IF(追加記入欄!HB60,1,IF(追加記入欄!HC60,2,IF(追加記入欄!HD60,3,"")))</f>
        <v/>
      </c>
      <c r="AL62" s="199" t="str">
        <f>IF(追加記入欄!HB61,1,"")</f>
        <v/>
      </c>
      <c r="AM62" s="199" t="str">
        <f>IF(追加記入欄!GA62=0,"",追加記入欄!GA62)</f>
        <v/>
      </c>
      <c r="AN62" s="199" t="e">
        <f>ROUND(IF(追加記入欄!GA63=0,"",追加記入欄!GA63),0)</f>
        <v>#VALUE!</v>
      </c>
      <c r="AO62" s="229"/>
      <c r="AP62" s="229"/>
      <c r="AQ62" s="199" t="str">
        <f t="shared" si="135"/>
        <v/>
      </c>
    </row>
    <row r="63" spans="1:43" s="201" customFormat="1">
      <c r="A63" s="195">
        <v>58</v>
      </c>
      <c r="B63" s="196">
        <v>15</v>
      </c>
      <c r="C63" s="196" t="str">
        <f>C62</f>
        <v/>
      </c>
      <c r="D63" s="196">
        <f>IF(C63="",0,1)</f>
        <v>0</v>
      </c>
      <c r="E63" s="196">
        <f t="shared" si="132"/>
        <v>0</v>
      </c>
      <c r="F63" s="196">
        <f>IF(E63&gt;1,D63,0)</f>
        <v>0</v>
      </c>
      <c r="G63" s="196">
        <v>2</v>
      </c>
      <c r="H63" s="196">
        <f>IF(AL63="",0,1)</f>
        <v>0</v>
      </c>
      <c r="I63" s="196">
        <f>SUM(H$62:H63)*H63</f>
        <v>0</v>
      </c>
      <c r="J63" s="196">
        <f>SUM(H62:H65)</f>
        <v>0</v>
      </c>
      <c r="K63" s="196">
        <f t="shared" si="137"/>
        <v>0</v>
      </c>
      <c r="L63" s="195">
        <f t="shared" si="134"/>
        <v>0</v>
      </c>
      <c r="M63" s="195">
        <f>IF(L63=0,0,SUM(L$6:L63))</f>
        <v>0</v>
      </c>
      <c r="N63" s="197"/>
      <c r="O63" s="197"/>
      <c r="P63" s="197"/>
      <c r="Q63" s="198"/>
      <c r="R63" s="197" t="str">
        <f t="shared" si="138"/>
        <v/>
      </c>
      <c r="S63" s="199" t="str">
        <f t="shared" si="139"/>
        <v/>
      </c>
      <c r="T63" s="199" t="str">
        <f>T62</f>
        <v/>
      </c>
      <c r="U63" s="199" t="str">
        <f t="shared" ref="U63:V63" si="205">U62</f>
        <v/>
      </c>
      <c r="V63" s="199" t="str">
        <f t="shared" si="205"/>
        <v/>
      </c>
      <c r="W63" s="199" t="str">
        <f t="shared" ref="W63:AC64" si="206">W62</f>
        <v/>
      </c>
      <c r="X63" s="200" t="str">
        <f t="shared" si="206"/>
        <v/>
      </c>
      <c r="Y63" s="200" t="str">
        <f t="shared" si="206"/>
        <v/>
      </c>
      <c r="Z63" s="200" t="str">
        <f t="shared" si="206"/>
        <v/>
      </c>
      <c r="AA63" s="200" t="e">
        <f t="shared" si="206"/>
        <v>#VALUE!</v>
      </c>
      <c r="AB63" s="200" t="e">
        <f t="shared" si="206"/>
        <v>#VALUE!</v>
      </c>
      <c r="AC63" s="200" t="e">
        <f t="shared" si="206"/>
        <v>#VALUE!</v>
      </c>
      <c r="AD63" s="200" t="str">
        <f t="shared" ref="AD63:AG64" si="207">AD62</f>
        <v/>
      </c>
      <c r="AE63" s="200" t="str">
        <f t="shared" si="207"/>
        <v/>
      </c>
      <c r="AF63" s="244"/>
      <c r="AG63" s="200" t="str">
        <f>AG62</f>
        <v/>
      </c>
      <c r="AH63" s="200" t="str">
        <f t="shared" ref="AH63:AK64" si="208">AH62</f>
        <v/>
      </c>
      <c r="AI63" s="200" t="str">
        <f t="shared" si="208"/>
        <v/>
      </c>
      <c r="AJ63" s="200" t="str">
        <f t="shared" si="208"/>
        <v/>
      </c>
      <c r="AK63" s="200" t="str">
        <f t="shared" si="208"/>
        <v/>
      </c>
      <c r="AL63" s="199" t="str">
        <f>IF(追加記入欄!HC61,2,"")</f>
        <v/>
      </c>
      <c r="AM63" s="199" t="str">
        <f>IF(追加記入欄!GG62=0,"",追加記入欄!GG62)</f>
        <v/>
      </c>
      <c r="AN63" s="199" t="e">
        <f>ROUND(IF(追加記入欄!GG63=0,"",追加記入欄!GG63),0)</f>
        <v>#VALUE!</v>
      </c>
      <c r="AO63" s="229"/>
      <c r="AP63" s="229"/>
      <c r="AQ63" s="199" t="str">
        <f t="shared" si="135"/>
        <v/>
      </c>
    </row>
    <row r="64" spans="1:43" s="201" customFormat="1">
      <c r="A64" s="195">
        <v>59</v>
      </c>
      <c r="B64" s="196">
        <v>15</v>
      </c>
      <c r="C64" s="196" t="str">
        <f t="shared" ref="C64" si="209">C63</f>
        <v/>
      </c>
      <c r="D64" s="196">
        <f t="shared" ref="D64:D65" si="210">IF(C64="",0,1)</f>
        <v>0</v>
      </c>
      <c r="E64" s="196">
        <f t="shared" si="132"/>
        <v>0</v>
      </c>
      <c r="F64" s="196">
        <f t="shared" si="133"/>
        <v>0</v>
      </c>
      <c r="G64" s="196">
        <v>3</v>
      </c>
      <c r="H64" s="196">
        <f t="shared" si="136"/>
        <v>0</v>
      </c>
      <c r="I64" s="196">
        <f>SUM(H$62:H64)*H64</f>
        <v>0</v>
      </c>
      <c r="J64" s="196">
        <f>SUM(H$62:H$65)</f>
        <v>0</v>
      </c>
      <c r="K64" s="196">
        <f t="shared" si="137"/>
        <v>0</v>
      </c>
      <c r="L64" s="195">
        <f t="shared" si="134"/>
        <v>0</v>
      </c>
      <c r="M64" s="195">
        <f>IF(L64=0,0,SUM(L$6:L64))</f>
        <v>0</v>
      </c>
      <c r="N64" s="197"/>
      <c r="O64" s="197"/>
      <c r="P64" s="197"/>
      <c r="Q64" s="198"/>
      <c r="R64" s="197" t="str">
        <f t="shared" si="138"/>
        <v/>
      </c>
      <c r="S64" s="199" t="str">
        <f t="shared" si="139"/>
        <v/>
      </c>
      <c r="T64" s="199" t="str">
        <f>T63</f>
        <v/>
      </c>
      <c r="U64" s="199" t="str">
        <f t="shared" ref="U64:V64" si="211">U63</f>
        <v/>
      </c>
      <c r="V64" s="199" t="str">
        <f t="shared" si="211"/>
        <v/>
      </c>
      <c r="W64" s="199" t="str">
        <f t="shared" si="206"/>
        <v/>
      </c>
      <c r="X64" s="200" t="str">
        <f t="shared" si="206"/>
        <v/>
      </c>
      <c r="Y64" s="200" t="str">
        <f t="shared" si="206"/>
        <v/>
      </c>
      <c r="Z64" s="200" t="str">
        <f t="shared" si="206"/>
        <v/>
      </c>
      <c r="AA64" s="200" t="e">
        <f t="shared" si="206"/>
        <v>#VALUE!</v>
      </c>
      <c r="AB64" s="200" t="e">
        <f t="shared" si="206"/>
        <v>#VALUE!</v>
      </c>
      <c r="AC64" s="200" t="e">
        <f t="shared" si="206"/>
        <v>#VALUE!</v>
      </c>
      <c r="AD64" s="200" t="str">
        <f t="shared" si="207"/>
        <v/>
      </c>
      <c r="AE64" s="200" t="str">
        <f t="shared" si="207"/>
        <v/>
      </c>
      <c r="AF64" s="244"/>
      <c r="AG64" s="200" t="str">
        <f t="shared" si="207"/>
        <v/>
      </c>
      <c r="AH64" s="200" t="str">
        <f t="shared" si="208"/>
        <v/>
      </c>
      <c r="AI64" s="200" t="str">
        <f t="shared" si="208"/>
        <v/>
      </c>
      <c r="AJ64" s="200" t="str">
        <f t="shared" si="208"/>
        <v/>
      </c>
      <c r="AK64" s="200" t="str">
        <f t="shared" si="208"/>
        <v/>
      </c>
      <c r="AL64" s="199" t="str">
        <f>IF(追加記入欄!HD61,3,"")</f>
        <v/>
      </c>
      <c r="AM64" s="199" t="str">
        <f>IF(追加記入欄!GN62=0,"",追加記入欄!GN62)</f>
        <v/>
      </c>
      <c r="AN64" s="199" t="e">
        <f>ROUND(IF(追加記入欄!GN63=0,"",追加記入欄!GN63),0)</f>
        <v>#VALUE!</v>
      </c>
      <c r="AO64" s="229"/>
      <c r="AP64" s="229"/>
      <c r="AQ64" s="199" t="str">
        <f t="shared" si="135"/>
        <v/>
      </c>
    </row>
    <row r="65" spans="1:43" s="201" customFormat="1">
      <c r="A65" s="195">
        <v>60</v>
      </c>
      <c r="B65" s="196">
        <v>15</v>
      </c>
      <c r="C65" s="196" t="str">
        <f>C64</f>
        <v/>
      </c>
      <c r="D65" s="196">
        <f t="shared" si="210"/>
        <v>0</v>
      </c>
      <c r="E65" s="196">
        <f t="shared" si="132"/>
        <v>0</v>
      </c>
      <c r="F65" s="196">
        <f t="shared" si="133"/>
        <v>0</v>
      </c>
      <c r="G65" s="196">
        <v>4</v>
      </c>
      <c r="H65" s="196">
        <f t="shared" si="136"/>
        <v>0</v>
      </c>
      <c r="I65" s="196">
        <f>SUM(H$62:H65)*H65</f>
        <v>0</v>
      </c>
      <c r="J65" s="196">
        <f>SUM(H$62:H$65)</f>
        <v>0</v>
      </c>
      <c r="K65" s="196">
        <f t="shared" si="137"/>
        <v>0</v>
      </c>
      <c r="L65" s="195">
        <f t="shared" si="134"/>
        <v>0</v>
      </c>
      <c r="M65" s="195">
        <f>IF(L65=0,0,SUM(L$6:L65))</f>
        <v>0</v>
      </c>
      <c r="N65" s="197"/>
      <c r="O65" s="197"/>
      <c r="P65" s="197"/>
      <c r="Q65" s="198"/>
      <c r="R65" s="197" t="str">
        <f t="shared" si="138"/>
        <v/>
      </c>
      <c r="S65" s="199" t="str">
        <f t="shared" si="139"/>
        <v/>
      </c>
      <c r="T65" s="199" t="str">
        <f>T64</f>
        <v/>
      </c>
      <c r="U65" s="199" t="str">
        <f t="shared" ref="U65:W65" si="212">U64</f>
        <v/>
      </c>
      <c r="V65" s="199" t="str">
        <f t="shared" si="212"/>
        <v/>
      </c>
      <c r="W65" s="199" t="str">
        <f t="shared" si="212"/>
        <v/>
      </c>
      <c r="X65" s="200" t="str">
        <f t="shared" ref="X65:Y65" si="213">X64</f>
        <v/>
      </c>
      <c r="Y65" s="200" t="str">
        <f t="shared" si="213"/>
        <v/>
      </c>
      <c r="Z65" s="200" t="str">
        <f t="shared" ref="Z65:AA65" si="214">Z64</f>
        <v/>
      </c>
      <c r="AA65" s="200" t="e">
        <f t="shared" si="214"/>
        <v>#VALUE!</v>
      </c>
      <c r="AB65" s="200" t="e">
        <f t="shared" ref="AB65:AC65" si="215">AB64</f>
        <v>#VALUE!</v>
      </c>
      <c r="AC65" s="200" t="e">
        <f t="shared" si="215"/>
        <v>#VALUE!</v>
      </c>
      <c r="AD65" s="200" t="str">
        <f t="shared" ref="AD65:AG65" si="216">AD64</f>
        <v/>
      </c>
      <c r="AE65" s="200" t="str">
        <f t="shared" si="216"/>
        <v/>
      </c>
      <c r="AF65" s="244"/>
      <c r="AG65" s="200" t="str">
        <f t="shared" si="216"/>
        <v/>
      </c>
      <c r="AH65" s="200" t="str">
        <f t="shared" ref="AH65:AK65" si="217">AH64</f>
        <v/>
      </c>
      <c r="AI65" s="200" t="str">
        <f t="shared" si="217"/>
        <v/>
      </c>
      <c r="AJ65" s="200" t="str">
        <f t="shared" si="217"/>
        <v/>
      </c>
      <c r="AK65" s="200" t="str">
        <f t="shared" si="217"/>
        <v/>
      </c>
      <c r="AL65" s="199" t="str">
        <f>IF(追加記入欄!HE61,4,"")</f>
        <v/>
      </c>
      <c r="AM65" s="199" t="str">
        <f>IF(追加記入欄!GU62=0,"",追加記入欄!GU62)</f>
        <v/>
      </c>
      <c r="AN65" s="199" t="e">
        <f>ROUND(IF(追加記入欄!GU63=0,"",追加記入欄!GU63),0)</f>
        <v>#VALUE!</v>
      </c>
      <c r="AO65" s="229"/>
      <c r="AP65" s="229"/>
      <c r="AQ65" s="199" t="str">
        <f t="shared" si="135"/>
        <v/>
      </c>
    </row>
    <row r="66" spans="1:43" s="99" customFormat="1" hidden="1">
      <c r="A66" s="165"/>
      <c r="B66" s="93"/>
      <c r="C66" s="166"/>
      <c r="D66" s="93"/>
      <c r="E66" s="93"/>
      <c r="F66" s="93"/>
      <c r="G66" s="93"/>
      <c r="H66" s="93"/>
      <c r="I66" s="93"/>
      <c r="J66" s="93"/>
      <c r="K66" s="93"/>
      <c r="L66" s="92"/>
      <c r="M66" s="92"/>
      <c r="N66" s="94"/>
      <c r="O66" s="94"/>
      <c r="P66" s="94"/>
      <c r="Q66" s="95"/>
      <c r="R66" s="167" t="str">
        <f t="shared" ref="R66:R73" si="218">IF(F66=0,"",C66)</f>
        <v/>
      </c>
      <c r="S66" s="96"/>
      <c r="T66" s="96"/>
      <c r="U66" s="96"/>
      <c r="V66" s="96"/>
      <c r="W66" s="96"/>
      <c r="X66" s="97"/>
      <c r="Y66" s="96"/>
      <c r="Z66" s="96"/>
      <c r="AA66" s="96"/>
      <c r="AB66" s="97"/>
      <c r="AC66" s="96"/>
      <c r="AD66" s="96"/>
      <c r="AE66" s="96"/>
      <c r="AF66" s="96"/>
      <c r="AG66" s="96"/>
      <c r="AH66" s="96"/>
      <c r="AI66" s="96"/>
      <c r="AJ66" s="96"/>
      <c r="AK66" s="96"/>
      <c r="AL66" s="129"/>
      <c r="AM66" s="129"/>
      <c r="AN66" s="129"/>
      <c r="AO66" s="129"/>
      <c r="AP66" s="129"/>
      <c r="AQ66" s="129"/>
    </row>
    <row r="67" spans="1:43" s="99" customFormat="1" hidden="1">
      <c r="A67" s="165"/>
      <c r="B67" s="93"/>
      <c r="C67" s="166"/>
      <c r="D67" s="93"/>
      <c r="E67" s="93"/>
      <c r="F67" s="93"/>
      <c r="G67" s="93"/>
      <c r="H67" s="93"/>
      <c r="I67" s="93"/>
      <c r="J67" s="93"/>
      <c r="K67" s="93"/>
      <c r="L67" s="92"/>
      <c r="M67" s="92"/>
      <c r="N67" s="94"/>
      <c r="O67" s="94"/>
      <c r="P67" s="94"/>
      <c r="Q67" s="95"/>
      <c r="R67" s="167" t="str">
        <f t="shared" si="218"/>
        <v/>
      </c>
      <c r="S67" s="96"/>
      <c r="T67" s="96"/>
      <c r="U67" s="96"/>
      <c r="V67" s="96"/>
      <c r="W67" s="96"/>
      <c r="X67" s="97"/>
      <c r="Y67" s="96"/>
      <c r="Z67" s="96"/>
      <c r="AA67" s="96"/>
      <c r="AB67" s="97"/>
      <c r="AC67" s="96"/>
      <c r="AD67" s="96"/>
      <c r="AE67" s="96"/>
      <c r="AF67" s="96"/>
      <c r="AG67" s="96"/>
      <c r="AH67" s="96"/>
      <c r="AI67" s="96"/>
      <c r="AJ67" s="96"/>
      <c r="AK67" s="96"/>
      <c r="AL67" s="129"/>
      <c r="AM67" s="129"/>
      <c r="AN67" s="129"/>
      <c r="AO67" s="129"/>
      <c r="AP67" s="129"/>
      <c r="AQ67" s="129"/>
    </row>
    <row r="68" spans="1:43" s="99" customFormat="1" hidden="1">
      <c r="A68" s="165"/>
      <c r="B68" s="93"/>
      <c r="C68" s="166"/>
      <c r="D68" s="93"/>
      <c r="E68" s="93"/>
      <c r="F68" s="93"/>
      <c r="G68" s="93"/>
      <c r="H68" s="93"/>
      <c r="I68" s="93"/>
      <c r="J68" s="93"/>
      <c r="K68" s="93"/>
      <c r="L68" s="92"/>
      <c r="M68" s="92"/>
      <c r="N68" s="94"/>
      <c r="O68" s="94"/>
      <c r="P68" s="94"/>
      <c r="Q68" s="95"/>
      <c r="R68" s="167" t="str">
        <f t="shared" si="218"/>
        <v/>
      </c>
      <c r="S68" s="96"/>
      <c r="T68" s="96"/>
      <c r="U68" s="96"/>
      <c r="V68" s="96"/>
      <c r="W68" s="96"/>
      <c r="X68" s="97"/>
      <c r="Y68" s="96"/>
      <c r="Z68" s="96"/>
      <c r="AA68" s="96"/>
      <c r="AB68" s="97"/>
      <c r="AC68" s="96"/>
      <c r="AD68" s="96"/>
      <c r="AE68" s="96"/>
      <c r="AF68" s="96"/>
      <c r="AG68" s="96"/>
      <c r="AH68" s="96"/>
      <c r="AI68" s="96"/>
      <c r="AJ68" s="96"/>
      <c r="AK68" s="96"/>
      <c r="AL68" s="129"/>
      <c r="AM68" s="129"/>
      <c r="AN68" s="129"/>
      <c r="AO68" s="129"/>
      <c r="AP68" s="129"/>
      <c r="AQ68" s="129"/>
    </row>
    <row r="69" spans="1:43" s="99" customFormat="1" hidden="1">
      <c r="A69" s="165"/>
      <c r="B69" s="93"/>
      <c r="C69" s="166"/>
      <c r="D69" s="93"/>
      <c r="E69" s="93"/>
      <c r="F69" s="93"/>
      <c r="G69" s="93"/>
      <c r="H69" s="93"/>
      <c r="I69" s="93"/>
      <c r="J69" s="93"/>
      <c r="K69" s="93"/>
      <c r="L69" s="92"/>
      <c r="M69" s="92"/>
      <c r="N69" s="94"/>
      <c r="O69" s="94"/>
      <c r="P69" s="94"/>
      <c r="Q69" s="95"/>
      <c r="R69" s="167" t="str">
        <f t="shared" si="218"/>
        <v/>
      </c>
      <c r="S69" s="96"/>
      <c r="T69" s="96"/>
      <c r="U69" s="96"/>
      <c r="V69" s="96"/>
      <c r="W69" s="96"/>
      <c r="X69" s="97"/>
      <c r="Y69" s="96"/>
      <c r="Z69" s="96"/>
      <c r="AA69" s="96"/>
      <c r="AB69" s="97"/>
      <c r="AC69" s="96"/>
      <c r="AD69" s="96"/>
      <c r="AE69" s="96"/>
      <c r="AF69" s="96"/>
      <c r="AG69" s="96"/>
      <c r="AH69" s="96"/>
      <c r="AI69" s="96"/>
      <c r="AJ69" s="96"/>
      <c r="AK69" s="96"/>
      <c r="AL69" s="129"/>
      <c r="AM69" s="129"/>
      <c r="AN69" s="129"/>
      <c r="AO69" s="129"/>
      <c r="AP69" s="129"/>
      <c r="AQ69" s="129"/>
    </row>
    <row r="70" spans="1:43" s="99" customFormat="1" hidden="1">
      <c r="A70" s="165"/>
      <c r="B70" s="93"/>
      <c r="C70" s="166"/>
      <c r="D70" s="93"/>
      <c r="E70" s="93"/>
      <c r="F70" s="93"/>
      <c r="G70" s="93"/>
      <c r="H70" s="93"/>
      <c r="I70" s="93"/>
      <c r="J70" s="93"/>
      <c r="K70" s="93"/>
      <c r="L70" s="92"/>
      <c r="M70" s="92"/>
      <c r="N70" s="94"/>
      <c r="O70" s="94"/>
      <c r="P70" s="94"/>
      <c r="Q70" s="95"/>
      <c r="R70" s="167" t="str">
        <f t="shared" si="218"/>
        <v/>
      </c>
      <c r="S70" s="96"/>
      <c r="T70" s="96"/>
      <c r="U70" s="96"/>
      <c r="V70" s="96"/>
      <c r="W70" s="96"/>
      <c r="X70" s="97"/>
      <c r="Y70" s="96"/>
      <c r="Z70" s="96"/>
      <c r="AA70" s="96"/>
      <c r="AB70" s="97"/>
      <c r="AC70" s="96"/>
      <c r="AD70" s="96"/>
      <c r="AE70" s="96"/>
      <c r="AF70" s="96"/>
      <c r="AG70" s="96"/>
      <c r="AH70" s="96"/>
      <c r="AI70" s="96"/>
      <c r="AJ70" s="96"/>
      <c r="AK70" s="96"/>
      <c r="AL70" s="129"/>
      <c r="AM70" s="129"/>
      <c r="AN70" s="129"/>
      <c r="AO70" s="129"/>
      <c r="AP70" s="129"/>
      <c r="AQ70" s="129"/>
    </row>
    <row r="71" spans="1:43" s="99" customFormat="1" hidden="1">
      <c r="A71" s="165"/>
      <c r="B71" s="93"/>
      <c r="C71" s="166"/>
      <c r="D71" s="93"/>
      <c r="E71" s="93"/>
      <c r="F71" s="93"/>
      <c r="G71" s="93"/>
      <c r="H71" s="93"/>
      <c r="I71" s="93"/>
      <c r="J71" s="93"/>
      <c r="K71" s="93"/>
      <c r="L71" s="92"/>
      <c r="M71" s="92"/>
      <c r="N71" s="94"/>
      <c r="O71" s="94"/>
      <c r="P71" s="94"/>
      <c r="Q71" s="95"/>
      <c r="R71" s="167" t="str">
        <f t="shared" si="218"/>
        <v/>
      </c>
      <c r="S71" s="96"/>
      <c r="T71" s="96"/>
      <c r="U71" s="96"/>
      <c r="V71" s="96"/>
      <c r="W71" s="96"/>
      <c r="X71" s="97"/>
      <c r="Y71" s="96"/>
      <c r="Z71" s="96"/>
      <c r="AA71" s="96"/>
      <c r="AB71" s="97"/>
      <c r="AC71" s="96"/>
      <c r="AD71" s="96"/>
      <c r="AE71" s="96"/>
      <c r="AF71" s="96"/>
      <c r="AG71" s="96"/>
      <c r="AH71" s="96"/>
      <c r="AI71" s="96"/>
      <c r="AJ71" s="96"/>
      <c r="AK71" s="96"/>
      <c r="AL71" s="129"/>
      <c r="AM71" s="129"/>
      <c r="AN71" s="129"/>
      <c r="AO71" s="129"/>
      <c r="AP71" s="129"/>
      <c r="AQ71" s="129"/>
    </row>
    <row r="72" spans="1:43" s="99" customFormat="1" hidden="1">
      <c r="A72" s="165"/>
      <c r="B72" s="93"/>
      <c r="C72" s="166"/>
      <c r="D72" s="93"/>
      <c r="E72" s="93"/>
      <c r="F72" s="93"/>
      <c r="G72" s="93"/>
      <c r="H72" s="93"/>
      <c r="I72" s="93"/>
      <c r="J72" s="93"/>
      <c r="K72" s="93"/>
      <c r="L72" s="92"/>
      <c r="M72" s="92"/>
      <c r="N72" s="94"/>
      <c r="O72" s="94"/>
      <c r="P72" s="94"/>
      <c r="Q72" s="95"/>
      <c r="R72" s="167" t="str">
        <f t="shared" si="218"/>
        <v/>
      </c>
      <c r="S72" s="96"/>
      <c r="T72" s="96"/>
      <c r="U72" s="96"/>
      <c r="V72" s="96"/>
      <c r="W72" s="96"/>
      <c r="X72" s="97"/>
      <c r="Y72" s="96"/>
      <c r="Z72" s="96"/>
      <c r="AA72" s="96"/>
      <c r="AB72" s="97"/>
      <c r="AC72" s="96"/>
      <c r="AD72" s="96"/>
      <c r="AE72" s="96"/>
      <c r="AF72" s="96"/>
      <c r="AG72" s="96"/>
      <c r="AH72" s="96"/>
      <c r="AI72" s="96"/>
      <c r="AJ72" s="96"/>
      <c r="AK72" s="96"/>
      <c r="AL72" s="129"/>
      <c r="AM72" s="129"/>
      <c r="AN72" s="129"/>
      <c r="AO72" s="129"/>
      <c r="AP72" s="129"/>
      <c r="AQ72" s="129"/>
    </row>
    <row r="73" spans="1:43" s="99" customFormat="1" hidden="1">
      <c r="A73" s="92"/>
      <c r="B73" s="93"/>
      <c r="C73" s="93"/>
      <c r="D73" s="93"/>
      <c r="E73" s="93"/>
      <c r="F73" s="93"/>
      <c r="G73" s="93"/>
      <c r="H73" s="93"/>
      <c r="I73" s="93"/>
      <c r="J73" s="93"/>
      <c r="K73" s="93"/>
      <c r="L73" s="92"/>
      <c r="M73" s="92"/>
      <c r="N73" s="94"/>
      <c r="O73" s="94"/>
      <c r="P73" s="94"/>
      <c r="Q73" s="95"/>
      <c r="R73" s="167" t="str">
        <f t="shared" si="218"/>
        <v/>
      </c>
      <c r="S73" s="96"/>
      <c r="T73" s="96"/>
      <c r="U73" s="96"/>
      <c r="V73" s="96"/>
      <c r="W73" s="96"/>
      <c r="X73" s="97"/>
      <c r="Y73" s="96"/>
      <c r="Z73" s="96"/>
      <c r="AA73" s="96"/>
      <c r="AB73" s="97"/>
      <c r="AC73" s="96"/>
      <c r="AD73" s="96"/>
      <c r="AE73" s="96"/>
      <c r="AF73" s="96"/>
      <c r="AG73" s="96"/>
      <c r="AH73" s="96"/>
      <c r="AI73" s="96"/>
      <c r="AJ73" s="96"/>
      <c r="AK73" s="96"/>
      <c r="AL73" s="129"/>
      <c r="AM73" s="129"/>
      <c r="AN73" s="129"/>
      <c r="AO73" s="129"/>
      <c r="AP73" s="129"/>
      <c r="AQ73" s="129"/>
    </row>
    <row r="74" spans="1:43" s="99" customFormat="1" hidden="1">
      <c r="A74" s="92"/>
      <c r="B74" s="93"/>
      <c r="C74" s="93"/>
      <c r="D74" s="93"/>
      <c r="E74" s="93"/>
      <c r="F74" s="93"/>
      <c r="G74" s="93"/>
      <c r="H74" s="93"/>
      <c r="I74" s="93"/>
      <c r="J74" s="93"/>
      <c r="K74" s="93"/>
      <c r="L74" s="92"/>
      <c r="M74" s="92"/>
      <c r="N74" s="94"/>
      <c r="O74" s="94"/>
      <c r="P74" s="94"/>
      <c r="Q74" s="95"/>
      <c r="R74" s="94"/>
      <c r="S74" s="96"/>
      <c r="T74" s="96"/>
      <c r="U74" s="96"/>
      <c r="V74" s="96"/>
      <c r="W74" s="96"/>
      <c r="X74" s="97"/>
      <c r="Y74" s="96"/>
      <c r="Z74" s="96"/>
      <c r="AA74" s="96"/>
      <c r="AB74" s="97"/>
      <c r="AC74" s="96"/>
      <c r="AD74" s="96"/>
      <c r="AE74" s="96"/>
      <c r="AF74" s="96"/>
      <c r="AG74" s="96"/>
      <c r="AH74" s="96"/>
      <c r="AI74" s="96"/>
      <c r="AJ74" s="96"/>
      <c r="AK74" s="96"/>
      <c r="AL74" s="129"/>
      <c r="AM74" s="129"/>
      <c r="AN74" s="129"/>
      <c r="AO74" s="129"/>
      <c r="AP74" s="129"/>
      <c r="AQ74" s="129"/>
    </row>
    <row r="75" spans="1:43" s="99" customFormat="1" hidden="1">
      <c r="A75" s="92"/>
      <c r="B75" s="93"/>
      <c r="C75" s="93"/>
      <c r="D75" s="93"/>
      <c r="E75" s="93"/>
      <c r="F75" s="93"/>
      <c r="G75" s="93"/>
      <c r="H75" s="93"/>
      <c r="I75" s="93"/>
      <c r="J75" s="93"/>
      <c r="K75" s="93"/>
      <c r="L75" s="92"/>
      <c r="M75" s="92"/>
      <c r="N75" s="94"/>
      <c r="O75" s="94"/>
      <c r="P75" s="94"/>
      <c r="Q75" s="95"/>
      <c r="R75" s="94"/>
      <c r="S75" s="96"/>
      <c r="T75" s="96"/>
      <c r="U75" s="96"/>
      <c r="V75" s="96"/>
      <c r="W75" s="96"/>
      <c r="X75" s="97"/>
      <c r="Y75" s="96"/>
      <c r="Z75" s="96"/>
      <c r="AA75" s="96"/>
      <c r="AB75" s="97"/>
      <c r="AC75" s="96"/>
      <c r="AD75" s="96"/>
      <c r="AE75" s="96"/>
      <c r="AF75" s="96"/>
      <c r="AG75" s="96"/>
      <c r="AH75" s="96"/>
      <c r="AI75" s="96"/>
      <c r="AJ75" s="96"/>
      <c r="AK75" s="96"/>
      <c r="AL75" s="129"/>
      <c r="AM75" s="129"/>
      <c r="AN75" s="129"/>
      <c r="AO75" s="129"/>
      <c r="AP75" s="129"/>
      <c r="AQ75" s="129"/>
    </row>
    <row r="76" spans="1:43" hidden="1">
      <c r="B76" s="71"/>
      <c r="C76" s="71"/>
      <c r="D76" s="71"/>
      <c r="E76" s="71"/>
      <c r="F76" s="71"/>
      <c r="G76" s="71"/>
      <c r="M76" s="3"/>
      <c r="N76" s="3"/>
      <c r="O76" s="3"/>
      <c r="P76" s="3"/>
      <c r="Q76" s="3"/>
      <c r="R76" s="3"/>
      <c r="S76" s="3"/>
      <c r="T76" s="3" t="s">
        <v>2201</v>
      </c>
      <c r="U76" s="3"/>
      <c r="V76" s="3"/>
      <c r="W76" s="3"/>
      <c r="X76" s="3"/>
      <c r="Y76" s="3"/>
      <c r="Z76" s="3"/>
      <c r="AA76" s="3"/>
      <c r="AB76" s="3"/>
      <c r="AC76" s="3"/>
      <c r="AD76" s="3"/>
      <c r="AE76" s="3"/>
      <c r="AF76" s="3"/>
      <c r="AG76" s="3"/>
      <c r="AH76" s="3"/>
      <c r="AI76" s="3"/>
      <c r="AJ76" s="3"/>
      <c r="AK76" s="3"/>
    </row>
    <row r="77" spans="1:43" hidden="1">
      <c r="B77" s="3"/>
      <c r="C77" s="3"/>
      <c r="D77" s="3"/>
      <c r="E77" s="3"/>
      <c r="F77" s="3"/>
      <c r="G77" s="3"/>
      <c r="M77" s="3"/>
      <c r="N77" s="3"/>
      <c r="O77" s="3"/>
      <c r="P77" s="3"/>
      <c r="Q77" s="3"/>
      <c r="R77" s="3"/>
      <c r="S77" s="3"/>
      <c r="T77" s="3" t="str">
        <f>T6&amp;AH6&amp;AL6</f>
        <v/>
      </c>
      <c r="U77" s="3"/>
      <c r="V77" s="3"/>
      <c r="W77" s="3"/>
      <c r="X77" s="3"/>
      <c r="Y77" s="3"/>
      <c r="Z77" s="3"/>
      <c r="AA77" s="3"/>
      <c r="AB77" s="3"/>
      <c r="AC77" s="3"/>
      <c r="AD77" s="3"/>
      <c r="AE77" s="3"/>
      <c r="AF77" s="3"/>
      <c r="AG77" s="3"/>
      <c r="AH77" s="3"/>
      <c r="AI77" s="3"/>
      <c r="AJ77" s="3"/>
      <c r="AK77" s="3"/>
    </row>
    <row r="78" spans="1:43" hidden="1">
      <c r="A78" s="2">
        <f>IF(COUNTIF('建築工事届（別記第40号様式）'!AL135:AO135,TRUE)&gt;=COLUMN()-COLUMN($S$6)+1,COLUMN()-COLUMN($S$6)+1,IF(COLUMN()-COLUMN($S$6)+1&lt;=COUNTIF('建築工事届（別記第40号様式）'!AL135:AO135,TRUE),"",""))</f>
        <v>-17</v>
      </c>
      <c r="B78" s="3"/>
      <c r="C78" s="3"/>
      <c r="D78" s="3"/>
      <c r="E78" s="3"/>
      <c r="F78" s="3"/>
      <c r="G78" s="3"/>
      <c r="M78" s="3"/>
      <c r="N78" s="3"/>
      <c r="O78" s="3"/>
      <c r="P78" s="3"/>
      <c r="Q78" s="3"/>
      <c r="R78" s="3"/>
      <c r="S78" s="3"/>
      <c r="T78" s="3" t="str">
        <f>T6&amp;AH6&amp;AL7</f>
        <v/>
      </c>
      <c r="U78" s="3"/>
      <c r="V78" s="3"/>
      <c r="W78" s="3"/>
      <c r="X78" s="3"/>
      <c r="Y78" s="3"/>
      <c r="Z78" s="3"/>
      <c r="AA78" s="3"/>
      <c r="AB78" s="3"/>
      <c r="AC78" s="3"/>
      <c r="AD78" s="3"/>
      <c r="AE78" s="3"/>
      <c r="AF78" s="3"/>
      <c r="AG78" s="3"/>
      <c r="AH78" s="3"/>
      <c r="AI78" s="3"/>
      <c r="AJ78" s="3"/>
      <c r="AK78" s="3"/>
    </row>
    <row r="79" spans="1:43" hidden="1">
      <c r="A79" s="2">
        <f>IF(COUNTIF('建築工事届（別記第40号様式）'!AL135:AO135,TRUE)&gt;=COLUMN()-COLUMN($S$7)+1,COLUMN()-COLUMN($S$7)+1,IF(COLUMN()-COLUMN($S$7)+1&lt;=COUNTIF('建築工事届（別記第40号様式）'!AL135:AO135,TRUE),"",""))</f>
        <v>-17</v>
      </c>
      <c r="B79" s="3"/>
      <c r="C79" s="3"/>
      <c r="D79" s="3"/>
      <c r="E79" s="3"/>
      <c r="F79" s="3"/>
      <c r="G79" s="3"/>
      <c r="M79" s="3"/>
      <c r="N79" s="3"/>
      <c r="O79" s="3"/>
      <c r="P79" s="3"/>
      <c r="Q79" s="3"/>
      <c r="R79" s="3"/>
      <c r="S79" s="3"/>
      <c r="T79" s="3" t="str">
        <f>T6&amp;AH6&amp;AL8</f>
        <v/>
      </c>
      <c r="U79" s="3"/>
      <c r="V79" s="3"/>
      <c r="W79" s="3"/>
      <c r="X79" s="3"/>
      <c r="Y79" s="3"/>
      <c r="Z79" s="3"/>
      <c r="AA79" s="3"/>
      <c r="AB79" s="3"/>
      <c r="AC79" s="3"/>
      <c r="AD79" s="3"/>
      <c r="AE79" s="3"/>
      <c r="AF79" s="3"/>
      <c r="AG79" s="3"/>
      <c r="AH79" s="3"/>
      <c r="AI79" s="3"/>
      <c r="AJ79" s="3"/>
      <c r="AK79" s="3"/>
    </row>
    <row r="80" spans="1:43" hidden="1">
      <c r="A80" s="2">
        <f>IF(COUNTIF('建築工事届（別記第40号様式）'!AL135:AO135,TRUE)&gt;=COLUMN()-COLUMN($S$8)+1,COLUMN()-COLUMN($S$8)+1,IF(COLUMN()-COLUMN($S$8)+1&lt;=COUNTIF('建築工事届（別記第40号様式）'!AL135:AO135,TRUE),"",""))</f>
        <v>-17</v>
      </c>
      <c r="B80" s="3"/>
      <c r="C80" s="3"/>
      <c r="D80" s="3"/>
      <c r="E80" s="3"/>
      <c r="F80" s="3"/>
      <c r="G80" s="3"/>
      <c r="M80" s="3"/>
      <c r="N80" s="3"/>
      <c r="O80" s="3"/>
      <c r="P80" s="3"/>
      <c r="Q80" s="3"/>
      <c r="R80" s="3"/>
      <c r="S80" s="3"/>
      <c r="T80" s="3" t="str">
        <f>T6&amp;AH6&amp;AL9</f>
        <v/>
      </c>
      <c r="U80" s="3"/>
      <c r="V80" s="3"/>
      <c r="W80" s="3"/>
      <c r="X80" s="3"/>
      <c r="Y80" s="3"/>
      <c r="Z80" s="3"/>
      <c r="AA80" s="3"/>
      <c r="AB80" s="3"/>
      <c r="AC80" s="3"/>
      <c r="AD80" s="3"/>
      <c r="AE80" s="3"/>
      <c r="AF80" s="3"/>
      <c r="AG80" s="3"/>
      <c r="AH80" s="3"/>
      <c r="AI80" s="3"/>
      <c r="AJ80" s="3"/>
      <c r="AK80" s="3"/>
    </row>
    <row r="81" spans="1:40" hidden="1">
      <c r="A81" s="2">
        <f>IF(COUNTIF('建築工事届（別記第40号様式）'!AL135:AO135,TRUE)&gt;=COLUMN()-COLUMN($S$9)+1,COLUMN()-COLUMN($S$9)+1,IF(COLUMN()-COLUMN($S$9)+1&lt;=COUNTIF('建築工事届（別記第40号様式）'!AL135:AO135,TRUE),"",""))</f>
        <v>-17</v>
      </c>
      <c r="B81" s="3"/>
      <c r="C81" s="3"/>
      <c r="D81" s="3"/>
      <c r="E81" s="3"/>
      <c r="F81" s="3"/>
      <c r="G81" s="3"/>
      <c r="M81" s="3"/>
      <c r="N81" s="3"/>
      <c r="O81" s="3"/>
      <c r="P81" s="3"/>
      <c r="Q81" s="3"/>
      <c r="R81" s="3"/>
      <c r="S81" s="3"/>
      <c r="T81" s="3" t="str">
        <f>T10&amp;AH10&amp;AL10</f>
        <v/>
      </c>
      <c r="U81" s="3"/>
      <c r="V81" s="3"/>
      <c r="W81" s="3"/>
      <c r="X81" s="3"/>
      <c r="Y81" s="3"/>
      <c r="Z81" s="3"/>
      <c r="AA81" s="3"/>
      <c r="AB81" s="3"/>
      <c r="AC81" s="3"/>
      <c r="AD81" s="3"/>
      <c r="AE81" s="3"/>
      <c r="AF81" s="3"/>
      <c r="AG81" s="3"/>
      <c r="AH81" s="3"/>
      <c r="AI81" s="3"/>
      <c r="AJ81" s="3"/>
      <c r="AK81" s="3"/>
    </row>
    <row r="83" spans="1:40">
      <c r="AN83" s="2" t="e">
        <f t="array" ref="AN83">AN6:AN9</f>
        <v>#VALUE!</v>
      </c>
    </row>
    <row r="85" spans="1:40">
      <c r="AL85" s="2" t="str">
        <f t="array" ref="AL85:AL88">AL6:AL9</f>
        <v/>
      </c>
    </row>
    <row r="86" spans="1:40">
      <c r="AL86" s="2" t="str">
        <v/>
      </c>
    </row>
    <row r="87" spans="1:40">
      <c r="AL87" s="2" t="str">
        <v/>
      </c>
    </row>
    <row r="88" spans="1:40">
      <c r="AL88" s="2" t="str">
        <v/>
      </c>
    </row>
  </sheetData>
  <sheetProtection selectLockedCells="1"/>
  <phoneticPr fontId="1"/>
  <dataValidations count="1">
    <dataValidation allowBlank="1" showErrorMessage="1" sqref="S6 B7:F81 G16:G81 N7:P75 M76:AK81 G12:G14 G8:G10 G6:K6 S8:S75 H7:K81 T6:AQ7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AU99"/>
  <sheetViews>
    <sheetView view="pageBreakPreview" topLeftCell="AG1" zoomScaleNormal="100" zoomScaleSheetLayoutView="100" workbookViewId="0">
      <selection activeCell="AO7" sqref="AO7"/>
    </sheetView>
  </sheetViews>
  <sheetFormatPr defaultColWidth="19.33203125" defaultRowHeight="13.2"/>
  <cols>
    <col min="1" max="1" width="4.21875" style="2" customWidth="1"/>
    <col min="2" max="6" width="8.21875" style="2" customWidth="1"/>
    <col min="7" max="11" width="9.109375" style="2" customWidth="1"/>
    <col min="12" max="12" width="11.109375" style="2" customWidth="1"/>
    <col min="13" max="13" width="13.77734375" style="2" customWidth="1"/>
    <col min="14" max="16" width="19.33203125" style="2"/>
    <col min="17" max="17" width="0" style="2" hidden="1" customWidth="1"/>
    <col min="18" max="43" width="19.33203125" style="2"/>
    <col min="44" max="46" width="0" style="2" hidden="1" customWidth="1"/>
    <col min="47" max="47" width="4.21875" style="2" customWidth="1"/>
    <col min="48" max="16384" width="19.33203125" style="2"/>
  </cols>
  <sheetData>
    <row r="3" spans="1:47" ht="13.8" thickBot="1">
      <c r="AQ3" s="2" t="str">
        <f>T6&amp;AH6&amp;AL6</f>
        <v/>
      </c>
    </row>
    <row r="4" spans="1:47" s="31" customFormat="1" ht="176.25" customHeight="1" thickBot="1">
      <c r="A4" s="31" t="s">
        <v>263</v>
      </c>
      <c r="B4" s="9" t="s">
        <v>2282</v>
      </c>
      <c r="C4" s="72" t="s">
        <v>2288</v>
      </c>
      <c r="D4" s="72" t="s">
        <v>2289</v>
      </c>
      <c r="E4" s="72" t="s">
        <v>2290</v>
      </c>
      <c r="F4" s="72" t="s">
        <v>2291</v>
      </c>
      <c r="G4" s="72" t="s">
        <v>2284</v>
      </c>
      <c r="H4" s="72" t="s">
        <v>2285</v>
      </c>
      <c r="I4" s="72" t="s">
        <v>2286</v>
      </c>
      <c r="J4" s="72" t="s">
        <v>2287</v>
      </c>
      <c r="K4" s="72" t="s">
        <v>2283</v>
      </c>
      <c r="L4" t="s">
        <v>264</v>
      </c>
      <c r="M4" t="s">
        <v>265</v>
      </c>
      <c r="N4" s="101" t="s">
        <v>2245</v>
      </c>
      <c r="O4" s="101" t="s">
        <v>2247</v>
      </c>
      <c r="P4" s="101" t="s">
        <v>2248</v>
      </c>
      <c r="Q4" s="16" t="s">
        <v>2246</v>
      </c>
      <c r="R4" s="16" t="s">
        <v>2249</v>
      </c>
      <c r="S4" s="102" t="s">
        <v>2250</v>
      </c>
      <c r="T4" s="16" t="s">
        <v>2251</v>
      </c>
      <c r="U4" s="16" t="s">
        <v>2252</v>
      </c>
      <c r="V4" s="16" t="s">
        <v>2253</v>
      </c>
      <c r="W4" s="16" t="s">
        <v>2254</v>
      </c>
      <c r="X4" s="16" t="s">
        <v>2255</v>
      </c>
      <c r="Y4" s="16" t="s">
        <v>2256</v>
      </c>
      <c r="Z4" s="16" t="s">
        <v>2257</v>
      </c>
      <c r="AA4" s="16" t="s">
        <v>2258</v>
      </c>
      <c r="AB4" s="16" t="s">
        <v>2259</v>
      </c>
      <c r="AC4" s="16" t="s">
        <v>2260</v>
      </c>
      <c r="AD4" s="16" t="s">
        <v>2261</v>
      </c>
      <c r="AE4" s="16" t="s">
        <v>2262</v>
      </c>
      <c r="AF4" s="16" t="s">
        <v>2263</v>
      </c>
      <c r="AG4" s="16" t="s">
        <v>2264</v>
      </c>
      <c r="AH4" s="16" t="s">
        <v>2265</v>
      </c>
      <c r="AI4" s="16" t="s">
        <v>2266</v>
      </c>
      <c r="AJ4" s="16" t="s">
        <v>2267</v>
      </c>
      <c r="AK4" s="16" t="s">
        <v>2268</v>
      </c>
      <c r="AL4" s="73" t="s">
        <v>2269</v>
      </c>
      <c r="AM4" s="73" t="s">
        <v>2270</v>
      </c>
      <c r="AN4" s="73" t="s">
        <v>2271</v>
      </c>
      <c r="AO4" s="16" t="s">
        <v>2272</v>
      </c>
      <c r="AP4" s="16" t="s">
        <v>2273</v>
      </c>
      <c r="AQ4" s="29" t="s">
        <v>2274</v>
      </c>
      <c r="AR4" s="32" t="s">
        <v>2185</v>
      </c>
      <c r="AS4" s="45"/>
    </row>
    <row r="5" spans="1:47" s="31" customFormat="1" ht="20.25" customHeight="1">
      <c r="B5" s="68"/>
      <c r="C5" s="68"/>
      <c r="D5" s="68"/>
      <c r="E5" s="68"/>
      <c r="F5" s="68"/>
      <c r="G5" s="68"/>
      <c r="H5" s="68"/>
      <c r="I5" s="68"/>
      <c r="J5" s="68"/>
      <c r="K5" s="68"/>
      <c r="L5" s="9"/>
      <c r="M5" s="9"/>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70"/>
      <c r="AR5" s="68"/>
      <c r="AS5" s="45"/>
    </row>
    <row r="6" spans="1:47" s="80" customFormat="1" ht="12.6" customHeight="1">
      <c r="A6" s="74">
        <f>中間シート!A6</f>
        <v>1</v>
      </c>
      <c r="B6" s="75">
        <f>中間シート!B6</f>
        <v>1</v>
      </c>
      <c r="C6" s="75" t="str">
        <f>中間シート!C6</f>
        <v/>
      </c>
      <c r="D6" s="75">
        <f>中間シート!D6</f>
        <v>0</v>
      </c>
      <c r="E6" s="75">
        <f>中間シート!E6</f>
        <v>0</v>
      </c>
      <c r="F6" s="75">
        <f>中間シート!F6</f>
        <v>0</v>
      </c>
      <c r="G6" s="81">
        <f>中間シート!G6</f>
        <v>1</v>
      </c>
      <c r="H6" s="75">
        <f>中間シート!H6</f>
        <v>0</v>
      </c>
      <c r="I6" s="75">
        <f>中間シート!I6</f>
        <v>0</v>
      </c>
      <c r="J6" s="75">
        <f>中間シート!J6</f>
        <v>0</v>
      </c>
      <c r="K6" s="75">
        <f>中間シート!K6</f>
        <v>0</v>
      </c>
      <c r="L6" s="74">
        <f>中間シート!L6</f>
        <v>0</v>
      </c>
      <c r="M6" s="74">
        <f>中間シート!M6</f>
        <v>0</v>
      </c>
      <c r="N6" s="76" t="str">
        <f>IF($M6=1,中間シート!N6,"")</f>
        <v/>
      </c>
      <c r="O6" s="76" t="str">
        <f>IF($M6=1,中間シート!O6,"")</f>
        <v/>
      </c>
      <c r="P6" s="76" t="str">
        <f>IF($M6=1,中間シート!P6,"")</f>
        <v/>
      </c>
      <c r="Q6" s="76"/>
      <c r="R6" s="82" t="str">
        <f>IF(OR($I6=1,AND($I6=0,$L6=1)),中間シート!R6,"")</f>
        <v/>
      </c>
      <c r="S6" s="77" t="str">
        <f t="shared" ref="S6:S17" si="0">IF(K6=0,"",K6)</f>
        <v/>
      </c>
      <c r="T6" s="82" t="str">
        <f>IF(OR($I6=1,AND($I6=0,$L6=1)),中間シート!T6,"")</f>
        <v/>
      </c>
      <c r="U6" s="77" t="str">
        <f>IF(OR($I6=1,AND($I6=0,$L6=1)),中間シート!U6,"")</f>
        <v/>
      </c>
      <c r="V6" s="77" t="str">
        <f>IF(OR($I6=1,AND($I6=0,$L6=1)),中間シート!V6,"")</f>
        <v/>
      </c>
      <c r="W6" s="77" t="str">
        <f>IF(OR($I6=1,AND($I6=0,$L6=1)),中間シート!W6,"")</f>
        <v/>
      </c>
      <c r="X6" s="78" t="str">
        <f>IF(OR($I6=1,AND($I6=0,$L6=1)),中間シート!X6,"")</f>
        <v/>
      </c>
      <c r="Y6" s="77" t="str">
        <f>IF(OR($I6=1,AND($I6=0,$L6=1)),中間シート!Y6,"")</f>
        <v/>
      </c>
      <c r="Z6" s="77" t="str">
        <f>IF(OR($I6=1,AND($I6=0,$L6=1)),中間シート!Z6,"")</f>
        <v/>
      </c>
      <c r="AA6" s="77" t="str">
        <f>IF(OR($I6=1,AND($I6=0,$L6=1)),中間シート!AA6,"")</f>
        <v/>
      </c>
      <c r="AB6" s="79" t="str">
        <f>IF(OR($I6=1,AND($I6=0,$L6=1)),中間シート!AB6,"")</f>
        <v/>
      </c>
      <c r="AC6" s="77" t="str">
        <f>IF(OR($I6=1,AND($I6=0,$L6=1)),中間シート!AC6,"")</f>
        <v/>
      </c>
      <c r="AD6" s="77" t="str">
        <f>IF(OR($I6=1,AND($I6=0,$L6=1)),中間シート!AD6,"")</f>
        <v/>
      </c>
      <c r="AE6" s="77" t="str">
        <f>IF(OR($I6=1,AND($I6=0,$L6=1)),中間シート!AE6,"")</f>
        <v/>
      </c>
      <c r="AF6" s="79" t="str">
        <f>IF(OR($I6=1,AND($I6=0,$L6=1)),中間シート!AF6,"")</f>
        <v/>
      </c>
      <c r="AG6" s="77" t="str">
        <f>IF(OR($I6=1,AND($I6=0,$L6=1)),中間シート!AG6,"")</f>
        <v/>
      </c>
      <c r="AH6" s="77" t="str">
        <f>IF(OR($I6=1,AND($I6=0,$L6=1)),中間シート!AH6,"")</f>
        <v/>
      </c>
      <c r="AI6" s="77" t="str">
        <f>IF(OR($I6=1,AND($I6=0,$L6=1)),中間シート!AI6,"")</f>
        <v/>
      </c>
      <c r="AJ6" s="77" t="str">
        <f>IF(OR($I6=1,AND($I6=0,$L6=1)),中間シート!AJ6,"")</f>
        <v/>
      </c>
      <c r="AK6" s="77" t="str">
        <f>IF(OR($I6=1,AND($I6=0,$L6=1)),中間シート!AK6,"")</f>
        <v/>
      </c>
      <c r="AL6" s="77" t="str">
        <f>IF($H6=1,中間シート!AL6,"")</f>
        <v/>
      </c>
      <c r="AM6" s="77" t="str">
        <f>IF($H6=1,中間シート!AM6,"")</f>
        <v/>
      </c>
      <c r="AN6" s="77" t="str">
        <f>IF($H6=1,中間シート!AN6,"")</f>
        <v/>
      </c>
      <c r="AO6" s="77" t="str">
        <f>IF(OR($I6=1,AND($I6=0,$L6=1)),中間シート!AO6,"")</f>
        <v/>
      </c>
      <c r="AP6" s="77" t="str">
        <f>IF(OR($I6=1,AND($I6=0,$L6=1)),中間シート!AP6,"")</f>
        <v/>
      </c>
      <c r="AQ6" s="77" t="str">
        <f>IF(OR($I6=1,AND($I6=0,$L6=1)),中間シート!AQ6,"")</f>
        <v/>
      </c>
      <c r="AR6" s="75" t="str">
        <f>IF('建築工事届（別記第40号様式）'!AL135=TRUE,1,IF('建築工事届（別記第40号様式）'!AM135=TRUE,2,IF('建築工事届（別記第40号様式）'!AN135=TRUE,3,IF('建築工事届（別記第40号様式）'!AO135=TRUE,4,""))))</f>
        <v/>
      </c>
      <c r="AS6" s="75"/>
      <c r="AT6" s="75"/>
      <c r="AU6" s="75">
        <f>L6</f>
        <v>0</v>
      </c>
    </row>
    <row r="7" spans="1:47" s="80" customFormat="1" ht="19.2">
      <c r="A7" s="74">
        <f>中間シート!A7</f>
        <v>2</v>
      </c>
      <c r="B7" s="75">
        <f>中間シート!B7</f>
        <v>1</v>
      </c>
      <c r="C7" s="75" t="str">
        <f>中間シート!C7</f>
        <v/>
      </c>
      <c r="D7" s="75">
        <f>中間シート!D7</f>
        <v>0</v>
      </c>
      <c r="E7" s="75">
        <f>中間シート!E7</f>
        <v>0</v>
      </c>
      <c r="F7" s="75">
        <f>中間シート!F7</f>
        <v>0</v>
      </c>
      <c r="G7" s="81">
        <f>中間シート!G7</f>
        <v>2</v>
      </c>
      <c r="H7" s="75">
        <f>中間シート!H7</f>
        <v>0</v>
      </c>
      <c r="I7" s="75">
        <f>中間シート!I7</f>
        <v>0</v>
      </c>
      <c r="J7" s="75">
        <f>中間シート!J7</f>
        <v>0</v>
      </c>
      <c r="K7" s="75">
        <f>中間シート!K7</f>
        <v>0</v>
      </c>
      <c r="L7" s="74">
        <f>中間シート!L7</f>
        <v>0</v>
      </c>
      <c r="M7" s="74">
        <f>中間シート!M7</f>
        <v>0</v>
      </c>
      <c r="N7" s="82" t="str">
        <f>IF($M7=1,中間シート!N7,"")</f>
        <v/>
      </c>
      <c r="O7" s="82" t="str">
        <f>IF($M7=1,中間シート!O7,"")</f>
        <v/>
      </c>
      <c r="P7" s="82" t="str">
        <f>IF($M7=1,中間シート!P7,"")</f>
        <v/>
      </c>
      <c r="Q7" s="76"/>
      <c r="R7" s="82" t="str">
        <f>IF(OR($I7=1,AND($I7=0,$L7=1)),中間シート!R7,"")</f>
        <v/>
      </c>
      <c r="S7" s="77" t="str">
        <f t="shared" si="0"/>
        <v/>
      </c>
      <c r="T7" s="82" t="str">
        <f>IF(OR($I7=1,AND($I7=0,$L7=1)),中間シート!T7,"")</f>
        <v/>
      </c>
      <c r="U7" s="77" t="str">
        <f>IF(OR($I7=1,AND($I7=0,$L7=1)),中間シート!U7,"")</f>
        <v/>
      </c>
      <c r="V7" s="77" t="str">
        <f>IF(OR($I7=1,AND($I7=0,$L7=1)),中間シート!V7,"")</f>
        <v/>
      </c>
      <c r="W7" s="77" t="str">
        <f>IF(OR($I7=1,AND($I7=0,$L7=1)),中間シート!W7,"")</f>
        <v/>
      </c>
      <c r="X7" s="77" t="str">
        <f>IF(OR($I7=1,AND($I7=0,$L7=1)),中間シート!X7,"")</f>
        <v/>
      </c>
      <c r="Y7" s="77" t="str">
        <f>IF(OR($I7=1,AND($I7=0,$L7=1)),中間シート!Y7,"")</f>
        <v/>
      </c>
      <c r="Z7" s="77" t="str">
        <f>IF(OR($I7=1,AND($I7=0,$L7=1)),中間シート!Z7,"")</f>
        <v/>
      </c>
      <c r="AA7" s="77" t="str">
        <f>IF(OR($I7=1,AND($I7=0,$L7=1)),中間シート!AA7,"")</f>
        <v/>
      </c>
      <c r="AB7" s="77" t="str">
        <f>IF(OR($I7=1,AND($I7=0,$L7=1)),中間シート!AB7,"")</f>
        <v/>
      </c>
      <c r="AC7" s="77" t="str">
        <f>IF(OR($I7=1,AND($I7=0,$L7=1)),中間シート!AC7,"")</f>
        <v/>
      </c>
      <c r="AD7" s="77" t="str">
        <f>IF(OR($I7=1,AND($I7=0,$L7=1)),中間シート!AD7,"")</f>
        <v/>
      </c>
      <c r="AE7" s="77" t="str">
        <f>IF(OR($I7=1,AND($I7=0,$L7=1)),中間シート!AE7,"")</f>
        <v/>
      </c>
      <c r="AF7" s="77" t="str">
        <f>IF(OR($I7=1,AND($I7=0,$L7=1)),中間シート!AF7,"")</f>
        <v/>
      </c>
      <c r="AG7" s="77" t="str">
        <f>IF(OR($I7=1,AND($I7=0,$L7=1)),中間シート!AG7,"")</f>
        <v/>
      </c>
      <c r="AH7" s="77" t="str">
        <f>IF(OR($I7=1,AND($I7=0,$L7=1)),中間シート!AH7,"")</f>
        <v/>
      </c>
      <c r="AI7" s="77" t="str">
        <f>IF(OR($I7=1,AND($I7=0,$L7=1)),中間シート!AI7,"")</f>
        <v/>
      </c>
      <c r="AJ7" s="77" t="str">
        <f>IF(OR($I7=1,AND($I7=0,$L7=1)),中間シート!AJ7,"")</f>
        <v/>
      </c>
      <c r="AK7" s="77" t="str">
        <f>IF(OR($I7=1,AND($I7=0,$L7=1)),中間シート!AK7,"")</f>
        <v/>
      </c>
      <c r="AL7" s="77" t="str">
        <f>IF($H7=1,中間シート!AL7,"")</f>
        <v/>
      </c>
      <c r="AM7" s="77" t="str">
        <f>IF($H7=1,中間シート!AM7,"")</f>
        <v/>
      </c>
      <c r="AN7" s="77" t="str">
        <f>IF($H7=1,中間シート!AN7,"")</f>
        <v/>
      </c>
      <c r="AO7" s="77" t="str">
        <f>IF($H7=1,中間シート!AO7,"")</f>
        <v/>
      </c>
      <c r="AP7" s="77" t="str">
        <f>IF($H7=1,中間シート!AP7,"")</f>
        <v/>
      </c>
      <c r="AQ7" s="77" t="str">
        <f>IF(OR($I7=1,AND($I7=0,$L7=1)),中間シート!AQ7,"")</f>
        <v/>
      </c>
      <c r="AR7" s="75"/>
      <c r="AS7" s="75"/>
      <c r="AT7" s="75"/>
      <c r="AU7" s="75">
        <f t="shared" ref="AU7:AU17" si="1">L7</f>
        <v>0</v>
      </c>
    </row>
    <row r="8" spans="1:47" s="80" customFormat="1">
      <c r="A8" s="74">
        <f>中間シート!A8</f>
        <v>3</v>
      </c>
      <c r="B8" s="75">
        <f>中間シート!B8</f>
        <v>1</v>
      </c>
      <c r="C8" s="75" t="str">
        <f>中間シート!C8</f>
        <v/>
      </c>
      <c r="D8" s="75">
        <f>中間シート!D8</f>
        <v>0</v>
      </c>
      <c r="E8" s="75">
        <f>中間シート!E8</f>
        <v>0</v>
      </c>
      <c r="F8" s="75">
        <f>中間シート!F8</f>
        <v>0</v>
      </c>
      <c r="G8" s="75">
        <f>中間シート!G8</f>
        <v>3</v>
      </c>
      <c r="H8" s="75">
        <f>中間シート!H8</f>
        <v>0</v>
      </c>
      <c r="I8" s="75">
        <f>中間シート!I8</f>
        <v>0</v>
      </c>
      <c r="J8" s="75">
        <f>中間シート!J8</f>
        <v>0</v>
      </c>
      <c r="K8" s="75">
        <f>中間シート!K8</f>
        <v>0</v>
      </c>
      <c r="L8" s="74">
        <f>中間シート!L8</f>
        <v>0</v>
      </c>
      <c r="M8" s="74">
        <f>中間シート!M8</f>
        <v>0</v>
      </c>
      <c r="N8" s="82" t="str">
        <f>IF($M8=1,中間シート!N8,"")</f>
        <v/>
      </c>
      <c r="O8" s="82" t="str">
        <f>IF($M8=1,中間シート!O8,"")</f>
        <v/>
      </c>
      <c r="P8" s="82" t="str">
        <f>IF($M8=1,中間シート!P8,"")</f>
        <v/>
      </c>
      <c r="Q8" s="76"/>
      <c r="R8" s="82" t="str">
        <f>IF(OR($I8=1,AND($I8=0,$L8=1)),中間シート!R8,"")</f>
        <v/>
      </c>
      <c r="S8" s="77" t="str">
        <f t="shared" si="0"/>
        <v/>
      </c>
      <c r="T8" s="82" t="str">
        <f>IF(OR($I8=1,AND($I8=0,$L8=1)),中間シート!T8,"")</f>
        <v/>
      </c>
      <c r="U8" s="77" t="str">
        <f>IF(OR($I8=1,AND($I8=0,$L8=1)),中間シート!U8,"")</f>
        <v/>
      </c>
      <c r="V8" s="77" t="str">
        <f>IF(OR($I8=1,AND($I8=0,$L8=1)),中間シート!V8,"")</f>
        <v/>
      </c>
      <c r="W8" s="77" t="str">
        <f>IF(OR($I8=1,AND($I8=0,$L8=1)),中間シート!W8,"")</f>
        <v/>
      </c>
      <c r="X8" s="77" t="str">
        <f>IF(OR($I8=1,AND($I8=0,$L8=1)),中間シート!X8,"")</f>
        <v/>
      </c>
      <c r="Y8" s="77" t="str">
        <f>IF(OR($I8=1,AND($I8=0,$L8=1)),中間シート!Y8,"")</f>
        <v/>
      </c>
      <c r="Z8" s="77" t="str">
        <f>IF(OR($I8=1,AND($I8=0,$L8=1)),中間シート!Z8,"")</f>
        <v/>
      </c>
      <c r="AA8" s="77" t="str">
        <f>IF(OR($I8=1,AND($I8=0,$L8=1)),中間シート!AA8,"")</f>
        <v/>
      </c>
      <c r="AB8" s="77" t="str">
        <f>IF(OR($I8=1,AND($I8=0,$L8=1)),中間シート!AB8,"")</f>
        <v/>
      </c>
      <c r="AC8" s="77" t="str">
        <f>IF(OR($I8=1,AND($I8=0,$L8=1)),中間シート!AC8,"")</f>
        <v/>
      </c>
      <c r="AD8" s="77" t="str">
        <f>IF(OR($I8=1,AND($I8=0,$L8=1)),中間シート!AD8,"")</f>
        <v/>
      </c>
      <c r="AE8" s="77" t="str">
        <f>IF(OR($I8=1,AND($I8=0,$L8=1)),中間シート!AE8,"")</f>
        <v/>
      </c>
      <c r="AF8" s="77" t="str">
        <f>IF(OR($I8=1,AND($I8=0,$L8=1)),中間シート!AF8,"")</f>
        <v/>
      </c>
      <c r="AG8" s="77" t="str">
        <f>IF(OR($I8=1,AND($I8=0,$L8=1)),中間シート!AG8,"")</f>
        <v/>
      </c>
      <c r="AH8" s="77" t="str">
        <f>IF(OR($I8=1,AND($I8=0,$L8=1)),中間シート!AH8,"")</f>
        <v/>
      </c>
      <c r="AI8" s="77" t="str">
        <f>IF(OR($I8=1,AND($I8=0,$L8=1)),中間シート!AI8,"")</f>
        <v/>
      </c>
      <c r="AJ8" s="77" t="str">
        <f>IF(OR($I8=1,AND($I8=0,$L8=1)),中間シート!AJ8,"")</f>
        <v/>
      </c>
      <c r="AK8" s="77" t="str">
        <f>IF(OR($I8=1,AND($I8=0,$L8=1)),中間シート!AK8,"")</f>
        <v/>
      </c>
      <c r="AL8" s="77" t="str">
        <f>IF($H8=1,中間シート!AL8,"")</f>
        <v/>
      </c>
      <c r="AM8" s="77" t="str">
        <f>IF($H8=1,中間シート!AM8,"")</f>
        <v/>
      </c>
      <c r="AN8" s="77" t="str">
        <f>IF($H8=1,中間シート!AN8,"")</f>
        <v/>
      </c>
      <c r="AO8" s="77" t="str">
        <f>IF($H8=1,中間シート!AO8,"")</f>
        <v/>
      </c>
      <c r="AP8" s="77" t="str">
        <f>IF($H8=1,中間シート!AP8,"")</f>
        <v/>
      </c>
      <c r="AQ8" s="77" t="str">
        <f>IF(OR($I8=1,AND($I8=0,$L8=1)),中間シート!AQ8,"")</f>
        <v/>
      </c>
      <c r="AR8" s="75"/>
      <c r="AS8" s="75"/>
      <c r="AT8" s="75"/>
      <c r="AU8" s="75">
        <f t="shared" si="1"/>
        <v>0</v>
      </c>
    </row>
    <row r="9" spans="1:47" s="80" customFormat="1">
      <c r="A9" s="74">
        <f>中間シート!A9</f>
        <v>4</v>
      </c>
      <c r="B9" s="75">
        <f>中間シート!B9</f>
        <v>1</v>
      </c>
      <c r="C9" s="75" t="str">
        <f>中間シート!C9</f>
        <v/>
      </c>
      <c r="D9" s="75">
        <f>中間シート!D9</f>
        <v>0</v>
      </c>
      <c r="E9" s="75">
        <f>中間シート!E9</f>
        <v>0</v>
      </c>
      <c r="F9" s="75">
        <f>中間シート!F9</f>
        <v>0</v>
      </c>
      <c r="G9" s="75">
        <f>中間シート!G9</f>
        <v>4</v>
      </c>
      <c r="H9" s="75">
        <f>中間シート!H9</f>
        <v>0</v>
      </c>
      <c r="I9" s="75">
        <f>中間シート!I9</f>
        <v>0</v>
      </c>
      <c r="J9" s="75">
        <f>中間シート!J9</f>
        <v>0</v>
      </c>
      <c r="K9" s="75">
        <f>中間シート!K9</f>
        <v>0</v>
      </c>
      <c r="L9" s="74">
        <f>中間シート!L9</f>
        <v>0</v>
      </c>
      <c r="M9" s="74">
        <f>中間シート!M9</f>
        <v>0</v>
      </c>
      <c r="N9" s="82" t="str">
        <f>IF($M9=1,中間シート!N9,"")</f>
        <v/>
      </c>
      <c r="O9" s="82" t="str">
        <f>IF($M9=1,中間シート!O9,"")</f>
        <v/>
      </c>
      <c r="P9" s="82" t="str">
        <f>IF($M9=1,中間シート!P9,"")</f>
        <v/>
      </c>
      <c r="Q9" s="76"/>
      <c r="R9" s="82" t="str">
        <f>IF(OR($I9=1,AND($I9=0,$L9=1)),中間シート!R9,"")</f>
        <v/>
      </c>
      <c r="S9" s="77" t="str">
        <f t="shared" si="0"/>
        <v/>
      </c>
      <c r="T9" s="82" t="str">
        <f>IF(OR($I9=1,AND($I9=0,$L9=1)),中間シート!T9,"")</f>
        <v/>
      </c>
      <c r="U9" s="77" t="str">
        <f>IF(OR($I9=1,AND($I9=0,$L9=1)),中間シート!U9,"")</f>
        <v/>
      </c>
      <c r="V9" s="77" t="str">
        <f>IF(OR($I9=1,AND($I9=0,$L9=1)),中間シート!V9,"")</f>
        <v/>
      </c>
      <c r="W9" s="77" t="str">
        <f>IF(OR($I9=1,AND($I9=0,$L9=1)),中間シート!W9,"")</f>
        <v/>
      </c>
      <c r="X9" s="77" t="str">
        <f>IF(OR($I9=1,AND($I9=0,$L9=1)),中間シート!X9,"")</f>
        <v/>
      </c>
      <c r="Y9" s="77" t="str">
        <f>IF(OR($I9=1,AND($I9=0,$L9=1)),中間シート!Y9,"")</f>
        <v/>
      </c>
      <c r="Z9" s="77" t="str">
        <f>IF(OR($I9=1,AND($I9=0,$L9=1)),中間シート!Z9,"")</f>
        <v/>
      </c>
      <c r="AA9" s="77" t="str">
        <f>IF(OR($I9=1,AND($I9=0,$L9=1)),中間シート!AA9,"")</f>
        <v/>
      </c>
      <c r="AB9" s="77" t="str">
        <f>IF(OR($I9=1,AND($I9=0,$L9=1)),中間シート!AB9,"")</f>
        <v/>
      </c>
      <c r="AC9" s="77" t="str">
        <f>IF(OR($I9=1,AND($I9=0,$L9=1)),中間シート!AC9,"")</f>
        <v/>
      </c>
      <c r="AD9" s="77" t="str">
        <f>IF(OR($I9=1,AND($I9=0,$L9=1)),中間シート!AD9,"")</f>
        <v/>
      </c>
      <c r="AE9" s="77" t="str">
        <f>IF(OR($I9=1,AND($I9=0,$L9=1)),中間シート!AE9,"")</f>
        <v/>
      </c>
      <c r="AF9" s="77" t="str">
        <f>IF(OR($I9=1,AND($I9=0,$L9=1)),中間シート!AF9,"")</f>
        <v/>
      </c>
      <c r="AG9" s="77" t="str">
        <f>IF(OR($I9=1,AND($I9=0,$L9=1)),中間シート!AG9,"")</f>
        <v/>
      </c>
      <c r="AH9" s="77" t="str">
        <f>IF(OR($I9=1,AND($I9=0,$L9=1)),中間シート!AH9,"")</f>
        <v/>
      </c>
      <c r="AI9" s="77" t="str">
        <f>IF(OR($I9=1,AND($I9=0,$L9=1)),中間シート!AI9,"")</f>
        <v/>
      </c>
      <c r="AJ9" s="77" t="str">
        <f>IF(OR($I9=1,AND($I9=0,$L9=1)),中間シート!AJ9,"")</f>
        <v/>
      </c>
      <c r="AK9" s="77" t="str">
        <f>IF(OR($I9=1,AND($I9=0,$L9=1)),中間シート!AK9,"")</f>
        <v/>
      </c>
      <c r="AL9" s="77" t="str">
        <f>IF($H9=1,中間シート!AL9,"")</f>
        <v/>
      </c>
      <c r="AM9" s="77" t="str">
        <f>IF($H9=1,中間シート!AM9,"")</f>
        <v/>
      </c>
      <c r="AN9" s="77" t="str">
        <f>IF($H9=1,中間シート!AN9,"")</f>
        <v/>
      </c>
      <c r="AO9" s="77" t="str">
        <f>IF($H9=1,中間シート!AO9,"")</f>
        <v/>
      </c>
      <c r="AP9" s="77" t="str">
        <f>IF($H9=1,中間シート!AP9,"")</f>
        <v/>
      </c>
      <c r="AQ9" s="77" t="str">
        <f>IF(OR($I9=1,AND($I9=0,$L9=1)),中間シート!AQ9,"")</f>
        <v/>
      </c>
      <c r="AR9" s="75"/>
      <c r="AS9" s="75"/>
      <c r="AT9" s="75"/>
      <c r="AU9" s="75">
        <f t="shared" si="1"/>
        <v>0</v>
      </c>
    </row>
    <row r="10" spans="1:47" s="90" customFormat="1" ht="13.5" customHeight="1">
      <c r="A10" s="83">
        <f>中間シート!A10</f>
        <v>5</v>
      </c>
      <c r="B10" s="84">
        <f>中間シート!B10</f>
        <v>2</v>
      </c>
      <c r="C10" s="84" t="str">
        <f>中間シート!C10</f>
        <v/>
      </c>
      <c r="D10" s="84">
        <f>中間シート!D10</f>
        <v>0</v>
      </c>
      <c r="E10" s="84">
        <f>中間シート!E10</f>
        <v>0</v>
      </c>
      <c r="F10" s="84">
        <f>中間シート!F10</f>
        <v>0</v>
      </c>
      <c r="G10" s="84">
        <f>中間シート!G10</f>
        <v>1</v>
      </c>
      <c r="H10" s="84">
        <f>中間シート!H10</f>
        <v>0</v>
      </c>
      <c r="I10" s="84">
        <f>中間シート!I10</f>
        <v>0</v>
      </c>
      <c r="J10" s="84">
        <f>中間シート!J10</f>
        <v>0</v>
      </c>
      <c r="K10" s="84">
        <f>中間シート!K10</f>
        <v>0</v>
      </c>
      <c r="L10" s="83">
        <f>中間シート!L10</f>
        <v>0</v>
      </c>
      <c r="M10" s="83">
        <f>中間シート!M10</f>
        <v>0</v>
      </c>
      <c r="N10" s="85" t="str">
        <f>""</f>
        <v/>
      </c>
      <c r="O10" s="85" t="str">
        <f>""</f>
        <v/>
      </c>
      <c r="P10" s="85" t="str">
        <f>""</f>
        <v/>
      </c>
      <c r="Q10" s="86"/>
      <c r="R10" s="85" t="str">
        <f>IF(OR($I10=1,AND($I10=0,$L10=1)),中間シート!R10,"")</f>
        <v/>
      </c>
      <c r="S10" s="87" t="str">
        <f t="shared" si="0"/>
        <v/>
      </c>
      <c r="T10" s="85" t="str">
        <f>IF(OR($I10=1,AND($I10=0,$L10=1)),中間シート!T10,"")</f>
        <v/>
      </c>
      <c r="U10" s="87" t="str">
        <f>IF(OR($I10=1,AND($I10=0,$L10=1)),中間シート!U10,"")</f>
        <v/>
      </c>
      <c r="V10" s="87" t="str">
        <f>IF(OR($I10=1,AND($I10=0,$L10=1)),中間シート!V10,"")</f>
        <v/>
      </c>
      <c r="W10" s="87" t="str">
        <f>IF(OR($I10=1,AND($I10=0,$L10=1)),中間シート!W10,"")</f>
        <v/>
      </c>
      <c r="X10" s="88" t="str">
        <f>IF(OR($I10=1,AND($I10=0,$L10=1)),中間シート!X10,"")</f>
        <v/>
      </c>
      <c r="Y10" s="87" t="str">
        <f>IF(OR($I10=1,AND($I10=0,$L10=1)),中間シート!Y10,"")</f>
        <v/>
      </c>
      <c r="Z10" s="87" t="str">
        <f>IF(OR($I10=1,AND($I10=0,$L10=1)),中間シート!Z10,"")</f>
        <v/>
      </c>
      <c r="AA10" s="87" t="str">
        <f>IF(OR($I10=1,AND($I10=0,$L10=1)),中間シート!AA10,"")</f>
        <v/>
      </c>
      <c r="AB10" s="89" t="str">
        <f>IF(OR($I10=1,AND($I10=0,$L10=1)),中間シート!AB10,"")</f>
        <v/>
      </c>
      <c r="AC10" s="87" t="str">
        <f>IF(OR($I10=1,AND($I10=0,$L10=1)),中間シート!AC10,"")</f>
        <v/>
      </c>
      <c r="AD10" s="87" t="str">
        <f>IF(OR($I10=1,AND($I10=0,$L10=1)),中間シート!AD10,"")</f>
        <v/>
      </c>
      <c r="AE10" s="87" t="str">
        <f>IF(OR($I10=1,AND($I10=0,$L10=1)),中間シート!AE10,"")</f>
        <v/>
      </c>
      <c r="AF10" s="244"/>
      <c r="AG10" s="87" t="str">
        <f>IF(OR($I10=1,AND($I10=0,$L10=1)),中間シート!AG10,"")</f>
        <v/>
      </c>
      <c r="AH10" s="87" t="str">
        <f>IF(OR($I10=1,AND($I10=0,$L10=1)),中間シート!AH10,"")</f>
        <v/>
      </c>
      <c r="AI10" s="87" t="str">
        <f>IF(OR($I10=1,AND($I10=0,$L10=1)),中間シート!AI10,"")</f>
        <v/>
      </c>
      <c r="AJ10" s="87" t="str">
        <f>IF(OR($I10=1,AND($I10=0,$L10=1)),中間シート!AJ10,"")</f>
        <v/>
      </c>
      <c r="AK10" s="87" t="str">
        <f>IF(OR($I10=1,AND($I10=0,$L10=1)),中間シート!AK10,"")</f>
        <v/>
      </c>
      <c r="AL10" s="87" t="str">
        <f>IF($H10=1,中間シート!AL10,"")</f>
        <v/>
      </c>
      <c r="AM10" s="87" t="str">
        <f>IF($H10=1,中間シート!AM10,"")</f>
        <v/>
      </c>
      <c r="AN10" s="87" t="str">
        <f>IF($H10=1,中間シート!AN10,"")</f>
        <v/>
      </c>
      <c r="AO10" s="229"/>
      <c r="AP10" s="229"/>
      <c r="AQ10" s="87" t="str">
        <f>IF(OR($I10=1,AND($I10=0,$L10=1)),中間シート!AQ10,"")</f>
        <v/>
      </c>
      <c r="AR10" s="84" t="e">
        <f>IF('建築工事届（別記第40号様式）'!#REF!=TRUE,1,IF('建築工事届（別記第40号様式）'!#REF!=TRUE,2,IF('建築工事届（別記第40号様式）'!#REF!=TRUE,3,IF('建築工事届（別記第40号様式）'!#REF!=TRUE,4,""))))</f>
        <v>#REF!</v>
      </c>
      <c r="AS10" s="84"/>
      <c r="AT10" s="84"/>
      <c r="AU10" s="84">
        <f t="shared" si="1"/>
        <v>0</v>
      </c>
    </row>
    <row r="11" spans="1:47" s="90" customFormat="1" ht="19.2">
      <c r="A11" s="83">
        <f>中間シート!A11</f>
        <v>6</v>
      </c>
      <c r="B11" s="84">
        <f>中間シート!B11</f>
        <v>2</v>
      </c>
      <c r="C11" s="84" t="str">
        <f>中間シート!C11</f>
        <v/>
      </c>
      <c r="D11" s="84">
        <f>中間シート!D11</f>
        <v>0</v>
      </c>
      <c r="E11" s="84">
        <f>中間シート!E11</f>
        <v>0</v>
      </c>
      <c r="F11" s="84">
        <f>中間シート!F11</f>
        <v>0</v>
      </c>
      <c r="G11" s="91">
        <f>中間シート!G11</f>
        <v>2</v>
      </c>
      <c r="H11" s="84">
        <f>中間シート!H11</f>
        <v>0</v>
      </c>
      <c r="I11" s="84">
        <f>中間シート!I11</f>
        <v>0</v>
      </c>
      <c r="J11" s="84">
        <f>中間シート!J11</f>
        <v>0</v>
      </c>
      <c r="K11" s="84">
        <f>中間シート!K11</f>
        <v>0</v>
      </c>
      <c r="L11" s="83">
        <f>中間シート!L11</f>
        <v>0</v>
      </c>
      <c r="M11" s="83">
        <f>中間シート!M11</f>
        <v>0</v>
      </c>
      <c r="N11" s="85" t="str">
        <f>""</f>
        <v/>
      </c>
      <c r="O11" s="85" t="str">
        <f>""</f>
        <v/>
      </c>
      <c r="P11" s="85" t="str">
        <f>""</f>
        <v/>
      </c>
      <c r="Q11" s="86"/>
      <c r="R11" s="85" t="str">
        <f>IF(OR($I11=1,AND($I11=0,$L11=1)),中間シート!R11,"")</f>
        <v/>
      </c>
      <c r="S11" s="87" t="str">
        <f t="shared" si="0"/>
        <v/>
      </c>
      <c r="T11" s="85" t="str">
        <f>IF(OR($I11=1,AND($I11=0,$L11=1)),中間シート!T11,"")</f>
        <v/>
      </c>
      <c r="U11" s="87" t="str">
        <f>IF(OR($I11=1,AND($I11=0,$L11=1)),中間シート!U11,"")</f>
        <v/>
      </c>
      <c r="V11" s="87" t="str">
        <f>IF(OR($I11=1,AND($I11=0,$L11=1)),中間シート!V11,"")</f>
        <v/>
      </c>
      <c r="W11" s="87" t="str">
        <f>IF(OR($I11=1,AND($I11=0,$L11=1)),中間シート!W11,"")</f>
        <v/>
      </c>
      <c r="X11" s="87" t="str">
        <f>IF(OR($I11=1,AND($I11=0,$L11=1)),中間シート!X11,"")</f>
        <v/>
      </c>
      <c r="Y11" s="87" t="str">
        <f>IF(OR($I11=1,AND($I11=0,$L11=1)),中間シート!Y11,"")</f>
        <v/>
      </c>
      <c r="Z11" s="87" t="str">
        <f>IF(OR($I11=1,AND($I11=0,$L11=1)),中間シート!Z11,"")</f>
        <v/>
      </c>
      <c r="AA11" s="87" t="str">
        <f>IF(OR($I11=1,AND($I11=0,$L11=1)),中間シート!AA11,"")</f>
        <v/>
      </c>
      <c r="AB11" s="87" t="str">
        <f>IF(OR($I11=1,AND($I11=0,$L11=1)),中間シート!AB11,"")</f>
        <v/>
      </c>
      <c r="AC11" s="87" t="str">
        <f>IF(OR($I11=1,AND($I11=0,$L11=1)),中間シート!AC11,"")</f>
        <v/>
      </c>
      <c r="AD11" s="87" t="str">
        <f>IF(OR($I11=1,AND($I11=0,$L11=1)),中間シート!AD11,"")</f>
        <v/>
      </c>
      <c r="AE11" s="87" t="str">
        <f>IF(OR($I11=1,AND($I11=0,$L11=1)),中間シート!AE11,"")</f>
        <v/>
      </c>
      <c r="AF11" s="229"/>
      <c r="AG11" s="87" t="str">
        <f>IF(OR($I11=1,AND($I11=0,$L11=1)),中間シート!AG11,"")</f>
        <v/>
      </c>
      <c r="AH11" s="87" t="str">
        <f>IF(OR($I11=1,AND($I11=0,$L11=1)),中間シート!AH11,"")</f>
        <v/>
      </c>
      <c r="AI11" s="87" t="str">
        <f>IF(OR($I11=1,AND($I11=0,$L11=1)),中間シート!AI11,"")</f>
        <v/>
      </c>
      <c r="AJ11" s="87" t="str">
        <f>IF(OR($I11=1,AND($I11=0,$L11=1)),中間シート!AJ11,"")</f>
        <v/>
      </c>
      <c r="AK11" s="87" t="str">
        <f>IF(OR($I11=1,AND($I11=0,$L11=1)),中間シート!AK11,"")</f>
        <v/>
      </c>
      <c r="AL11" s="87" t="str">
        <f>IF($H11=1,中間シート!AL11,"")</f>
        <v/>
      </c>
      <c r="AM11" s="87" t="str">
        <f>IF($H11=1,中間シート!AM11,"")</f>
        <v/>
      </c>
      <c r="AN11" s="87" t="str">
        <f>IF($H11=1,中間シート!AN11,"")</f>
        <v/>
      </c>
      <c r="AO11" s="229"/>
      <c r="AP11" s="229"/>
      <c r="AQ11" s="87" t="str">
        <f>IF(OR($I11=1,AND($I11=0,$L11=1)),中間シート!AQ11,"")</f>
        <v/>
      </c>
      <c r="AR11" s="84"/>
      <c r="AS11" s="84"/>
      <c r="AT11" s="84"/>
      <c r="AU11" s="84">
        <f t="shared" si="1"/>
        <v>0</v>
      </c>
    </row>
    <row r="12" spans="1:47" s="90" customFormat="1">
      <c r="A12" s="83">
        <f>中間シート!A12</f>
        <v>7</v>
      </c>
      <c r="B12" s="84">
        <f>中間シート!B12</f>
        <v>2</v>
      </c>
      <c r="C12" s="84" t="str">
        <f>中間シート!C12</f>
        <v/>
      </c>
      <c r="D12" s="84">
        <f>中間シート!D12</f>
        <v>0</v>
      </c>
      <c r="E12" s="84">
        <f>中間シート!E12</f>
        <v>0</v>
      </c>
      <c r="F12" s="84">
        <f>中間シート!F12</f>
        <v>0</v>
      </c>
      <c r="G12" s="84">
        <f>中間シート!G12</f>
        <v>3</v>
      </c>
      <c r="H12" s="84">
        <f>中間シート!H12</f>
        <v>0</v>
      </c>
      <c r="I12" s="84">
        <f>中間シート!I12</f>
        <v>0</v>
      </c>
      <c r="J12" s="84">
        <f>中間シート!J12</f>
        <v>0</v>
      </c>
      <c r="K12" s="84">
        <f>中間シート!K12</f>
        <v>0</v>
      </c>
      <c r="L12" s="83">
        <f>中間シート!L12</f>
        <v>0</v>
      </c>
      <c r="M12" s="83">
        <f>中間シート!M12</f>
        <v>0</v>
      </c>
      <c r="N12" s="85" t="str">
        <f>""</f>
        <v/>
      </c>
      <c r="O12" s="85" t="str">
        <f>""</f>
        <v/>
      </c>
      <c r="P12" s="85" t="str">
        <f>""</f>
        <v/>
      </c>
      <c r="Q12" s="86"/>
      <c r="R12" s="85" t="str">
        <f>IF(OR($I12=1,AND($I12=0,$L12=1)),中間シート!R12,"")</f>
        <v/>
      </c>
      <c r="S12" s="87" t="str">
        <f t="shared" si="0"/>
        <v/>
      </c>
      <c r="T12" s="85" t="str">
        <f>IF(OR($I12=1,AND($I12=0,$L12=1)),中間シート!T12,"")</f>
        <v/>
      </c>
      <c r="U12" s="87" t="str">
        <f>IF(OR($I12=1,AND($I12=0,$L12=1)),中間シート!U12,"")</f>
        <v/>
      </c>
      <c r="V12" s="87" t="str">
        <f>IF(OR($I12=1,AND($I12=0,$L12=1)),中間シート!V12,"")</f>
        <v/>
      </c>
      <c r="W12" s="87" t="str">
        <f>IF(OR($I12=1,AND($I12=0,$L12=1)),中間シート!W12,"")</f>
        <v/>
      </c>
      <c r="X12" s="87" t="str">
        <f>IF(OR($I12=1,AND($I12=0,$L12=1)),中間シート!X12,"")</f>
        <v/>
      </c>
      <c r="Y12" s="87" t="str">
        <f>IF(OR($I12=1,AND($I12=0,$L12=1)),中間シート!Y12,"")</f>
        <v/>
      </c>
      <c r="Z12" s="87" t="str">
        <f>IF(OR($I12=1,AND($I12=0,$L12=1)),中間シート!Z12,"")</f>
        <v/>
      </c>
      <c r="AA12" s="87" t="str">
        <f>IF(OR($I12=1,AND($I12=0,$L12=1)),中間シート!AA12,"")</f>
        <v/>
      </c>
      <c r="AB12" s="87" t="str">
        <f>IF(OR($I12=1,AND($I12=0,$L12=1)),中間シート!AB12,"")</f>
        <v/>
      </c>
      <c r="AC12" s="87" t="str">
        <f>IF(OR($I12=1,AND($I12=0,$L12=1)),中間シート!AC12,"")</f>
        <v/>
      </c>
      <c r="AD12" s="87" t="str">
        <f>IF(OR($I12=1,AND($I12=0,$L12=1)),中間シート!AD12,"")</f>
        <v/>
      </c>
      <c r="AE12" s="87" t="str">
        <f>IF(OR($I12=1,AND($I12=0,$L12=1)),中間シート!AE12,"")</f>
        <v/>
      </c>
      <c r="AF12" s="229"/>
      <c r="AG12" s="87" t="str">
        <f>IF(OR($I12=1,AND($I12=0,$L12=1)),中間シート!AG12,"")</f>
        <v/>
      </c>
      <c r="AH12" s="87" t="str">
        <f>IF(OR($I12=1,AND($I12=0,$L12=1)),中間シート!AH12,"")</f>
        <v/>
      </c>
      <c r="AI12" s="87" t="str">
        <f>IF(OR($I12=1,AND($I12=0,$L12=1)),中間シート!AI12,"")</f>
        <v/>
      </c>
      <c r="AJ12" s="87" t="str">
        <f>IF(OR($I12=1,AND($I12=0,$L12=1)),中間シート!AJ12,"")</f>
        <v/>
      </c>
      <c r="AK12" s="87" t="str">
        <f>IF(OR($I12=1,AND($I12=0,$L12=1)),中間シート!AK12,"")</f>
        <v/>
      </c>
      <c r="AL12" s="87" t="str">
        <f>IF($H12=1,中間シート!AL12,"")</f>
        <v/>
      </c>
      <c r="AM12" s="87" t="str">
        <f>IF($H12=1,中間シート!AM12,"")</f>
        <v/>
      </c>
      <c r="AN12" s="87" t="str">
        <f>IF($H12=1,中間シート!AN12,"")</f>
        <v/>
      </c>
      <c r="AO12" s="229"/>
      <c r="AP12" s="229"/>
      <c r="AQ12" s="87" t="str">
        <f>IF(OR($I12=1,AND($I12=0,$L12=1)),中間シート!AQ12,"")</f>
        <v/>
      </c>
      <c r="AR12" s="84"/>
      <c r="AS12" s="84"/>
      <c r="AT12" s="84"/>
      <c r="AU12" s="84">
        <f t="shared" si="1"/>
        <v>0</v>
      </c>
    </row>
    <row r="13" spans="1:47" s="90" customFormat="1">
      <c r="A13" s="83">
        <f>中間シート!A13</f>
        <v>8</v>
      </c>
      <c r="B13" s="84">
        <f>中間シート!B13</f>
        <v>2</v>
      </c>
      <c r="C13" s="84" t="str">
        <f>中間シート!C13</f>
        <v/>
      </c>
      <c r="D13" s="84">
        <f>中間シート!D13</f>
        <v>0</v>
      </c>
      <c r="E13" s="84">
        <f>中間シート!E13</f>
        <v>0</v>
      </c>
      <c r="F13" s="84">
        <f>中間シート!F13</f>
        <v>0</v>
      </c>
      <c r="G13" s="84">
        <f>中間シート!G13</f>
        <v>4</v>
      </c>
      <c r="H13" s="84">
        <f>中間シート!H13</f>
        <v>0</v>
      </c>
      <c r="I13" s="84">
        <f>中間シート!I13</f>
        <v>0</v>
      </c>
      <c r="J13" s="84">
        <f>中間シート!J13</f>
        <v>0</v>
      </c>
      <c r="K13" s="84">
        <f>中間シート!K13</f>
        <v>0</v>
      </c>
      <c r="L13" s="83">
        <f>中間シート!L13</f>
        <v>0</v>
      </c>
      <c r="M13" s="83">
        <f>中間シート!M13</f>
        <v>0</v>
      </c>
      <c r="N13" s="85" t="str">
        <f>""</f>
        <v/>
      </c>
      <c r="O13" s="85" t="str">
        <f>""</f>
        <v/>
      </c>
      <c r="P13" s="85" t="str">
        <f>""</f>
        <v/>
      </c>
      <c r="Q13" s="86"/>
      <c r="R13" s="85" t="str">
        <f>IF(OR($I13=1,AND($I13=0,$L13=1)),中間シート!R13,"")</f>
        <v/>
      </c>
      <c r="S13" s="87" t="str">
        <f t="shared" si="0"/>
        <v/>
      </c>
      <c r="T13" s="85" t="str">
        <f>IF(OR($I13=1,AND($I13=0,$L13=1)),中間シート!T13,"")</f>
        <v/>
      </c>
      <c r="U13" s="87" t="str">
        <f>IF(OR($I13=1,AND($I13=0,$L13=1)),中間シート!U13,"")</f>
        <v/>
      </c>
      <c r="V13" s="87" t="str">
        <f>IF(OR($I13=1,AND($I13=0,$L13=1)),中間シート!V13,"")</f>
        <v/>
      </c>
      <c r="W13" s="87" t="str">
        <f>IF(OR($I13=1,AND($I13=0,$L13=1)),中間シート!W13,"")</f>
        <v/>
      </c>
      <c r="X13" s="87" t="str">
        <f>IF(OR($I13=1,AND($I13=0,$L13=1)),中間シート!X13,"")</f>
        <v/>
      </c>
      <c r="Y13" s="87" t="str">
        <f>IF(OR($I13=1,AND($I13=0,$L13=1)),中間シート!Y13,"")</f>
        <v/>
      </c>
      <c r="Z13" s="87" t="str">
        <f>IF(OR($I13=1,AND($I13=0,$L13=1)),中間シート!Z13,"")</f>
        <v/>
      </c>
      <c r="AA13" s="87" t="str">
        <f>IF(OR($I13=1,AND($I13=0,$L13=1)),中間シート!AA13,"")</f>
        <v/>
      </c>
      <c r="AB13" s="87" t="str">
        <f>IF(OR($I13=1,AND($I13=0,$L13=1)),中間シート!AB13,"")</f>
        <v/>
      </c>
      <c r="AC13" s="87" t="str">
        <f>IF(OR($I13=1,AND($I13=0,$L13=1)),中間シート!AC13,"")</f>
        <v/>
      </c>
      <c r="AD13" s="87" t="str">
        <f>IF(OR($I13=1,AND($I13=0,$L13=1)),中間シート!AD13,"")</f>
        <v/>
      </c>
      <c r="AE13" s="87" t="str">
        <f>IF(OR($I13=1,AND($I13=0,$L13=1)),中間シート!AE13,"")</f>
        <v/>
      </c>
      <c r="AF13" s="229"/>
      <c r="AG13" s="87" t="str">
        <f>IF(OR($I13=1,AND($I13=0,$L13=1)),中間シート!AG13,"")</f>
        <v/>
      </c>
      <c r="AH13" s="87" t="str">
        <f>IF(OR($I13=1,AND($I13=0,$L13=1)),中間シート!AH13,"")</f>
        <v/>
      </c>
      <c r="AI13" s="87" t="str">
        <f>IF(OR($I13=1,AND($I13=0,$L13=1)),中間シート!AI13,"")</f>
        <v/>
      </c>
      <c r="AJ13" s="87" t="str">
        <f>IF(OR($I13=1,AND($I13=0,$L13=1)),中間シート!AJ13,"")</f>
        <v/>
      </c>
      <c r="AK13" s="87" t="str">
        <f>IF(OR($I13=1,AND($I13=0,$L13=1)),中間シート!AK13,"")</f>
        <v/>
      </c>
      <c r="AL13" s="87" t="str">
        <f>IF($H13=1,中間シート!AL13,"")</f>
        <v/>
      </c>
      <c r="AM13" s="87" t="str">
        <f>IF($H13=1,中間シート!AM13,"")</f>
        <v/>
      </c>
      <c r="AN13" s="87" t="str">
        <f>IF($H13=1,中間シート!AN13,"")</f>
        <v/>
      </c>
      <c r="AO13" s="229"/>
      <c r="AP13" s="229"/>
      <c r="AQ13" s="87" t="str">
        <f>IF(OR($I13=1,AND($I13=0,$L13=1)),中間シート!AQ13,"")</f>
        <v/>
      </c>
      <c r="AR13" s="84"/>
      <c r="AS13" s="84"/>
      <c r="AT13" s="84"/>
      <c r="AU13" s="84">
        <f t="shared" si="1"/>
        <v>0</v>
      </c>
    </row>
    <row r="14" spans="1:47" s="99" customFormat="1" ht="15" customHeight="1">
      <c r="A14" s="92">
        <f>中間シート!A14</f>
        <v>9</v>
      </c>
      <c r="B14" s="93">
        <f>中間シート!B14</f>
        <v>3</v>
      </c>
      <c r="C14" s="93" t="str">
        <f>中間シート!C14</f>
        <v/>
      </c>
      <c r="D14" s="93">
        <f>中間シート!D14</f>
        <v>0</v>
      </c>
      <c r="E14" s="93">
        <f>中間シート!E14</f>
        <v>0</v>
      </c>
      <c r="F14" s="93">
        <f>中間シート!F14</f>
        <v>0</v>
      </c>
      <c r="G14" s="93">
        <f>中間シート!G14</f>
        <v>1</v>
      </c>
      <c r="H14" s="93">
        <f>中間シート!H14</f>
        <v>0</v>
      </c>
      <c r="I14" s="93">
        <f>中間シート!I14</f>
        <v>0</v>
      </c>
      <c r="J14" s="93">
        <f>中間シート!J14</f>
        <v>0</v>
      </c>
      <c r="K14" s="93">
        <f>中間シート!K14</f>
        <v>0</v>
      </c>
      <c r="L14" s="92">
        <f>中間シート!L14</f>
        <v>0</v>
      </c>
      <c r="M14" s="92">
        <f>中間シート!M14</f>
        <v>0</v>
      </c>
      <c r="N14" s="94" t="str">
        <f>""</f>
        <v/>
      </c>
      <c r="O14" s="94" t="str">
        <f>""</f>
        <v/>
      </c>
      <c r="P14" s="94" t="str">
        <f>""</f>
        <v/>
      </c>
      <c r="Q14" s="95"/>
      <c r="R14" s="94" t="str">
        <f>IF(OR($I14=1,AND($I14=0,$L14=1)),中間シート!R14,"")</f>
        <v/>
      </c>
      <c r="S14" s="96" t="str">
        <f t="shared" si="0"/>
        <v/>
      </c>
      <c r="T14" s="94" t="str">
        <f>IF(OR($I14=1,AND($I14=0,$L14=1)),中間シート!T14,"")</f>
        <v/>
      </c>
      <c r="U14" s="96" t="str">
        <f>IF(OR($I14=1,AND($I14=0,$L14=1)),中間シート!U14,"")</f>
        <v/>
      </c>
      <c r="V14" s="96" t="str">
        <f>IF(OR($I14=1,AND($I14=0,$L14=1)),中間シート!V14,"")</f>
        <v/>
      </c>
      <c r="W14" s="96" t="str">
        <f>IF(OR($I14=1,AND($I14=0,$L14=1)),中間シート!W14,"")</f>
        <v/>
      </c>
      <c r="X14" s="97" t="str">
        <f>IF(OR($I14=1,AND($I14=0,$L14=1)),中間シート!X14,"")</f>
        <v/>
      </c>
      <c r="Y14" s="96" t="str">
        <f>IF(OR($I14=1,AND($I14=0,$L14=1)),中間シート!Y14,"")</f>
        <v/>
      </c>
      <c r="Z14" s="96" t="str">
        <f>IF(OR($I14=1,AND($I14=0,$L14=1)),中間シート!Z14,"")</f>
        <v/>
      </c>
      <c r="AA14" s="96" t="str">
        <f>IF(OR($I14=1,AND($I14=0,$L14=1)),中間シート!AA14,"")</f>
        <v/>
      </c>
      <c r="AB14" s="98" t="str">
        <f>IF(OR($I14=1,AND($I14=0,$L14=1)),中間シート!AB14,"")</f>
        <v/>
      </c>
      <c r="AC14" s="96" t="str">
        <f>IF(OR($I14=1,AND($I14=0,$L14=1)),中間シート!AC14,"")</f>
        <v/>
      </c>
      <c r="AD14" s="96" t="str">
        <f>IF(OR($I14=1,AND($I14=0,$L14=1)),中間シート!AD14,"")</f>
        <v/>
      </c>
      <c r="AE14" s="96" t="str">
        <f>IF(OR($I14=1,AND($I14=0,$L14=1)),中間シート!AE14,"")</f>
        <v/>
      </c>
      <c r="AF14" s="244"/>
      <c r="AG14" s="96" t="str">
        <f>IF(OR($I14=1,AND($I14=0,$L14=1)),中間シート!AG14,"")</f>
        <v/>
      </c>
      <c r="AH14" s="96" t="str">
        <f>IF(OR($I14=1,AND($I14=0,$L14=1)),中間シート!AH14,"")</f>
        <v/>
      </c>
      <c r="AI14" s="96" t="str">
        <f>IF(OR($I14=1,AND($I14=0,$L14=1)),中間シート!AI14,"")</f>
        <v/>
      </c>
      <c r="AJ14" s="96" t="str">
        <f>IF(OR($I14=1,AND($I14=0,$L14=1)),中間シート!AJ14,"")</f>
        <v/>
      </c>
      <c r="AK14" s="96" t="str">
        <f>IF(OR($I14=1,AND($I14=0,$L14=1)),中間シート!AK14,"")</f>
        <v/>
      </c>
      <c r="AL14" s="96" t="str">
        <f>IF($H14=1,中間シート!AL14,"")</f>
        <v/>
      </c>
      <c r="AM14" s="96" t="str">
        <f>IF($H14=1,中間シート!AM14,"")</f>
        <v/>
      </c>
      <c r="AN14" s="96" t="str">
        <f>IF($H14=1,中間シート!AN14,"")</f>
        <v/>
      </c>
      <c r="AO14" s="229"/>
      <c r="AP14" s="229"/>
      <c r="AQ14" s="96" t="str">
        <f>IF(OR($I14=1,AND($I14=0,$L14=1)),中間シート!AQ14,"")</f>
        <v/>
      </c>
      <c r="AR14" s="93" t="e">
        <f>IF('建築工事届（別記第40号様式）'!#REF!=TRUE,1,IF('建築工事届（別記第40号様式）'!#REF!=TRUE,2,IF('建築工事届（別記第40号様式）'!#REF!=TRUE,3,IF('建築工事届（別記第40号様式）'!#REF!=TRUE,4,""))))</f>
        <v>#REF!</v>
      </c>
      <c r="AS14" s="93"/>
      <c r="AT14" s="93"/>
      <c r="AU14" s="93">
        <f t="shared" si="1"/>
        <v>0</v>
      </c>
    </row>
    <row r="15" spans="1:47" s="99" customFormat="1" ht="19.2">
      <c r="A15" s="92">
        <f>中間シート!A15</f>
        <v>10</v>
      </c>
      <c r="B15" s="93">
        <f>中間シート!B15</f>
        <v>3</v>
      </c>
      <c r="C15" s="93" t="str">
        <f>中間シート!C15</f>
        <v/>
      </c>
      <c r="D15" s="93">
        <f>中間シート!D15</f>
        <v>0</v>
      </c>
      <c r="E15" s="93">
        <f>中間シート!E15</f>
        <v>0</v>
      </c>
      <c r="F15" s="93">
        <f>中間シート!F15</f>
        <v>0</v>
      </c>
      <c r="G15" s="100">
        <f>中間シート!G15</f>
        <v>2</v>
      </c>
      <c r="H15" s="93">
        <f>中間シート!H15</f>
        <v>0</v>
      </c>
      <c r="I15" s="93">
        <f>中間シート!I15</f>
        <v>0</v>
      </c>
      <c r="J15" s="93">
        <f>中間シート!J15</f>
        <v>0</v>
      </c>
      <c r="K15" s="93">
        <f>中間シート!K15</f>
        <v>0</v>
      </c>
      <c r="L15" s="92">
        <f>中間シート!L15</f>
        <v>0</v>
      </c>
      <c r="M15" s="92">
        <f>中間シート!M15</f>
        <v>0</v>
      </c>
      <c r="N15" s="94" t="str">
        <f>""</f>
        <v/>
      </c>
      <c r="O15" s="94" t="str">
        <f>""</f>
        <v/>
      </c>
      <c r="P15" s="94" t="str">
        <f>""</f>
        <v/>
      </c>
      <c r="Q15" s="95"/>
      <c r="R15" s="94" t="str">
        <f>IF(OR($I15=1,AND($I15=0,$L15=1)),中間シート!R15,"")</f>
        <v/>
      </c>
      <c r="S15" s="96" t="str">
        <f t="shared" si="0"/>
        <v/>
      </c>
      <c r="T15" s="94" t="str">
        <f>IF(OR($I15=1,AND($I15=0,$L15=1)),中間シート!T15,"")</f>
        <v/>
      </c>
      <c r="U15" s="96" t="str">
        <f>IF(OR($I15=1,AND($I15=0,$L15=1)),中間シート!U15,"")</f>
        <v/>
      </c>
      <c r="V15" s="96" t="str">
        <f>IF(OR($I15=1,AND($I15=0,$L15=1)),中間シート!V15,"")</f>
        <v/>
      </c>
      <c r="W15" s="96" t="str">
        <f>IF(OR($I15=1,AND($I15=0,$L15=1)),中間シート!W15,"")</f>
        <v/>
      </c>
      <c r="X15" s="96" t="str">
        <f>IF(OR($I15=1,AND($I15=0,$L15=1)),中間シート!X15,"")</f>
        <v/>
      </c>
      <c r="Y15" s="96" t="str">
        <f>IF(OR($I15=1,AND($I15=0,$L15=1)),中間シート!Y15,"")</f>
        <v/>
      </c>
      <c r="Z15" s="96" t="str">
        <f>IF(OR($I15=1,AND($I15=0,$L15=1)),中間シート!Z15,"")</f>
        <v/>
      </c>
      <c r="AA15" s="96" t="str">
        <f>IF(OR($I15=1,AND($I15=0,$L15=1)),中間シート!AA15,"")</f>
        <v/>
      </c>
      <c r="AB15" s="96" t="str">
        <f>IF(OR($I15=1,AND($I15=0,$L15=1)),中間シート!AB15,"")</f>
        <v/>
      </c>
      <c r="AC15" s="96" t="str">
        <f>IF(OR($I15=1,AND($I15=0,$L15=1)),中間シート!AC15,"")</f>
        <v/>
      </c>
      <c r="AD15" s="96" t="str">
        <f>IF(OR($I15=1,AND($I15=0,$L15=1)),中間シート!AD15,"")</f>
        <v/>
      </c>
      <c r="AE15" s="96" t="str">
        <f>IF(OR($I15=1,AND($I15=0,$L15=1)),中間シート!AE15,"")</f>
        <v/>
      </c>
      <c r="AF15" s="229"/>
      <c r="AG15" s="96" t="str">
        <f>IF(OR($I15=1,AND($I15=0,$L15=1)),中間シート!AG15,"")</f>
        <v/>
      </c>
      <c r="AH15" s="96" t="str">
        <f>IF(OR($I15=1,AND($I15=0,$L15=1)),中間シート!AH15,"")</f>
        <v/>
      </c>
      <c r="AI15" s="96" t="str">
        <f>IF(OR($I15=1,AND($I15=0,$L15=1)),中間シート!AI15,"")</f>
        <v/>
      </c>
      <c r="AJ15" s="96" t="str">
        <f>IF(OR($I15=1,AND($I15=0,$L15=1)),中間シート!AJ15,"")</f>
        <v/>
      </c>
      <c r="AK15" s="96" t="str">
        <f>IF(OR($I15=1,AND($I15=0,$L15=1)),中間シート!AK15,"")</f>
        <v/>
      </c>
      <c r="AL15" s="96" t="str">
        <f>IF($H15=1,中間シート!AL15,"")</f>
        <v/>
      </c>
      <c r="AM15" s="96" t="str">
        <f>IF($H15=1,中間シート!AM15,"")</f>
        <v/>
      </c>
      <c r="AN15" s="96" t="str">
        <f>IF($H15=1,中間シート!AN15,"")</f>
        <v/>
      </c>
      <c r="AO15" s="229"/>
      <c r="AP15" s="229"/>
      <c r="AQ15" s="96" t="str">
        <f>IF(OR($I15=1,AND($I15=0,$L15=1)),中間シート!AQ15,"")</f>
        <v/>
      </c>
      <c r="AR15" s="93"/>
      <c r="AS15" s="93"/>
      <c r="AT15" s="93"/>
      <c r="AU15" s="93">
        <f t="shared" si="1"/>
        <v>0</v>
      </c>
    </row>
    <row r="16" spans="1:47" s="99" customFormat="1">
      <c r="A16" s="92">
        <f>中間シート!A16</f>
        <v>11</v>
      </c>
      <c r="B16" s="93">
        <f>中間シート!B16</f>
        <v>3</v>
      </c>
      <c r="C16" s="93" t="str">
        <f>中間シート!C16</f>
        <v/>
      </c>
      <c r="D16" s="93">
        <f>中間シート!D16</f>
        <v>0</v>
      </c>
      <c r="E16" s="93">
        <f>中間シート!E16</f>
        <v>0</v>
      </c>
      <c r="F16" s="93">
        <f>中間シート!F16</f>
        <v>0</v>
      </c>
      <c r="G16" s="93">
        <f>中間シート!G16</f>
        <v>3</v>
      </c>
      <c r="H16" s="93">
        <f>中間シート!H16</f>
        <v>0</v>
      </c>
      <c r="I16" s="93">
        <f>中間シート!I16</f>
        <v>0</v>
      </c>
      <c r="J16" s="93">
        <f>中間シート!J16</f>
        <v>0</v>
      </c>
      <c r="K16" s="93">
        <f>中間シート!K16</f>
        <v>0</v>
      </c>
      <c r="L16" s="92">
        <f>中間シート!L16</f>
        <v>0</v>
      </c>
      <c r="M16" s="92">
        <f>中間シート!M16</f>
        <v>0</v>
      </c>
      <c r="N16" s="94" t="str">
        <f>""</f>
        <v/>
      </c>
      <c r="O16" s="94" t="str">
        <f>""</f>
        <v/>
      </c>
      <c r="P16" s="94" t="str">
        <f>""</f>
        <v/>
      </c>
      <c r="Q16" s="95"/>
      <c r="R16" s="94" t="str">
        <f>IF(OR($I16=1,AND($I16=0,$L16=1)),中間シート!R16,"")</f>
        <v/>
      </c>
      <c r="S16" s="96" t="str">
        <f t="shared" si="0"/>
        <v/>
      </c>
      <c r="T16" s="94" t="str">
        <f>IF(OR($I16=1,AND($I16=0,$L16=1)),中間シート!T16,"")</f>
        <v/>
      </c>
      <c r="U16" s="96" t="str">
        <f>IF(OR($I16=1,AND($I16=0,$L16=1)),中間シート!U16,"")</f>
        <v/>
      </c>
      <c r="V16" s="96" t="str">
        <f>IF(OR($I16=1,AND($I16=0,$L16=1)),中間シート!V16,"")</f>
        <v/>
      </c>
      <c r="W16" s="96" t="str">
        <f>IF(OR($I16=1,AND($I16=0,$L16=1)),中間シート!W16,"")</f>
        <v/>
      </c>
      <c r="X16" s="96" t="str">
        <f>IF(OR($I16=1,AND($I16=0,$L16=1)),中間シート!X16,"")</f>
        <v/>
      </c>
      <c r="Y16" s="96" t="str">
        <f>IF(OR($I16=1,AND($I16=0,$L16=1)),中間シート!Y16,"")</f>
        <v/>
      </c>
      <c r="Z16" s="96" t="str">
        <f>IF(OR($I16=1,AND($I16=0,$L16=1)),中間シート!Z16,"")</f>
        <v/>
      </c>
      <c r="AA16" s="96" t="str">
        <f>IF(OR($I16=1,AND($I16=0,$L16=1)),中間シート!AA16,"")</f>
        <v/>
      </c>
      <c r="AB16" s="96" t="str">
        <f>IF(OR($I16=1,AND($I16=0,$L16=1)),中間シート!AB16,"")</f>
        <v/>
      </c>
      <c r="AC16" s="96" t="str">
        <f>IF(OR($I16=1,AND($I16=0,$L16=1)),中間シート!AC16,"")</f>
        <v/>
      </c>
      <c r="AD16" s="96" t="str">
        <f>IF(OR($I16=1,AND($I16=0,$L16=1)),中間シート!AD16,"")</f>
        <v/>
      </c>
      <c r="AE16" s="96" t="str">
        <f>IF(OR($I16=1,AND($I16=0,$L16=1)),中間シート!AE16,"")</f>
        <v/>
      </c>
      <c r="AF16" s="229"/>
      <c r="AG16" s="96" t="str">
        <f>IF(OR($I16=1,AND($I16=0,$L16=1)),中間シート!AG16,"")</f>
        <v/>
      </c>
      <c r="AH16" s="96" t="str">
        <f>IF(OR($I16=1,AND($I16=0,$L16=1)),中間シート!AH16,"")</f>
        <v/>
      </c>
      <c r="AI16" s="96" t="str">
        <f>IF(OR($I16=1,AND($I16=0,$L16=1)),中間シート!AI16,"")</f>
        <v/>
      </c>
      <c r="AJ16" s="96" t="str">
        <f>IF(OR($I16=1,AND($I16=0,$L16=1)),中間シート!AJ16,"")</f>
        <v/>
      </c>
      <c r="AK16" s="96" t="str">
        <f>IF(OR($I16=1,AND($I16=0,$L16=1)),中間シート!AK16,"")</f>
        <v/>
      </c>
      <c r="AL16" s="96" t="str">
        <f>IF($H16=1,中間シート!AL16,"")</f>
        <v/>
      </c>
      <c r="AM16" s="96" t="str">
        <f>IF($H16=1,中間シート!AM16,"")</f>
        <v/>
      </c>
      <c r="AN16" s="96" t="str">
        <f>IF($H16=1,中間シート!AN16,"")</f>
        <v/>
      </c>
      <c r="AO16" s="229"/>
      <c r="AP16" s="229"/>
      <c r="AQ16" s="96" t="str">
        <f>IF(OR($I16=1,AND($I16=0,$L16=1)),中間シート!AQ16,"")</f>
        <v/>
      </c>
      <c r="AR16" s="93"/>
      <c r="AS16" s="93"/>
      <c r="AT16" s="93"/>
      <c r="AU16" s="93">
        <f t="shared" si="1"/>
        <v>0</v>
      </c>
    </row>
    <row r="17" spans="1:47" s="99" customFormat="1">
      <c r="A17" s="92">
        <f>中間シート!A17</f>
        <v>12</v>
      </c>
      <c r="B17" s="93">
        <f>中間シート!B17</f>
        <v>3</v>
      </c>
      <c r="C17" s="93" t="str">
        <f>中間シート!C17</f>
        <v/>
      </c>
      <c r="D17" s="93">
        <f>中間シート!D17</f>
        <v>0</v>
      </c>
      <c r="E17" s="93">
        <f>中間シート!E17</f>
        <v>0</v>
      </c>
      <c r="F17" s="93">
        <f>中間シート!F17</f>
        <v>0</v>
      </c>
      <c r="G17" s="93">
        <f>中間シート!G17</f>
        <v>4</v>
      </c>
      <c r="H17" s="93">
        <f>中間シート!H17</f>
        <v>0</v>
      </c>
      <c r="I17" s="93">
        <f>中間シート!I17</f>
        <v>0</v>
      </c>
      <c r="J17" s="93">
        <f>中間シート!J17</f>
        <v>0</v>
      </c>
      <c r="K17" s="93">
        <f>中間シート!K17</f>
        <v>0</v>
      </c>
      <c r="L17" s="92">
        <f>中間シート!L17</f>
        <v>0</v>
      </c>
      <c r="M17" s="92">
        <f>中間シート!M17</f>
        <v>0</v>
      </c>
      <c r="N17" s="94" t="str">
        <f>""</f>
        <v/>
      </c>
      <c r="O17" s="94" t="str">
        <f>""</f>
        <v/>
      </c>
      <c r="P17" s="94" t="str">
        <f>""</f>
        <v/>
      </c>
      <c r="Q17" s="95"/>
      <c r="R17" s="94" t="str">
        <f>IF(OR($I17=1,AND($I17=0,$L17=1)),中間シート!R17,"")</f>
        <v/>
      </c>
      <c r="S17" s="96" t="str">
        <f t="shared" si="0"/>
        <v/>
      </c>
      <c r="T17" s="94" t="str">
        <f>IF(OR($I17=1,AND($I17=0,$L17=1)),中間シート!T17,"")</f>
        <v/>
      </c>
      <c r="U17" s="96" t="str">
        <f>IF(OR($I17=1,AND($I17=0,$L17=1)),中間シート!U17,"")</f>
        <v/>
      </c>
      <c r="V17" s="96" t="str">
        <f>IF(OR($I17=1,AND($I17=0,$L17=1)),中間シート!V17,"")</f>
        <v/>
      </c>
      <c r="W17" s="96" t="str">
        <f>IF(OR($I17=1,AND($I17=0,$L17=1)),中間シート!W17,"")</f>
        <v/>
      </c>
      <c r="X17" s="96" t="str">
        <f>IF(OR($I17=1,AND($I17=0,$L17=1)),中間シート!X17,"")</f>
        <v/>
      </c>
      <c r="Y17" s="96" t="str">
        <f>IF(OR($I17=1,AND($I17=0,$L17=1)),中間シート!Y17,"")</f>
        <v/>
      </c>
      <c r="Z17" s="96" t="str">
        <f>IF(OR($I17=1,AND($I17=0,$L17=1)),中間シート!Z17,"")</f>
        <v/>
      </c>
      <c r="AA17" s="96" t="str">
        <f>IF(OR($I17=1,AND($I17=0,$L17=1)),中間シート!AA17,"")</f>
        <v/>
      </c>
      <c r="AB17" s="96" t="str">
        <f>IF(OR($I17=1,AND($I17=0,$L17=1)),中間シート!AB17,"")</f>
        <v/>
      </c>
      <c r="AC17" s="96" t="str">
        <f>IF(OR($I17=1,AND($I17=0,$L17=1)),中間シート!AC17,"")</f>
        <v/>
      </c>
      <c r="AD17" s="96" t="str">
        <f>IF(OR($I17=1,AND($I17=0,$L17=1)),中間シート!AD17,"")</f>
        <v/>
      </c>
      <c r="AE17" s="96" t="str">
        <f>IF(OR($I17=1,AND($I17=0,$L17=1)),中間シート!AE17,"")</f>
        <v/>
      </c>
      <c r="AF17" s="229"/>
      <c r="AG17" s="96" t="str">
        <f>IF(OR($I17=1,AND($I17=0,$L17=1)),中間シート!AG17,"")</f>
        <v/>
      </c>
      <c r="AH17" s="96" t="str">
        <f>IF(OR($I17=1,AND($I17=0,$L17=1)),中間シート!AH17,"")</f>
        <v/>
      </c>
      <c r="AI17" s="96" t="str">
        <f>IF(OR($I17=1,AND($I17=0,$L17=1)),中間シート!AI17,"")</f>
        <v/>
      </c>
      <c r="AJ17" s="96" t="str">
        <f>IF(OR($I17=1,AND($I17=0,$L17=1)),中間シート!AJ17,"")</f>
        <v/>
      </c>
      <c r="AK17" s="96" t="str">
        <f>IF(OR($I17=1,AND($I17=0,$L17=1)),中間シート!AK17,"")</f>
        <v/>
      </c>
      <c r="AL17" s="96" t="str">
        <f>IF($H17=1,中間シート!AL17,"")</f>
        <v/>
      </c>
      <c r="AM17" s="96" t="str">
        <f>IF($H17=1,中間シート!AM17,"")</f>
        <v/>
      </c>
      <c r="AN17" s="96" t="str">
        <f>IF($H17=1,中間シート!AN17,"")</f>
        <v/>
      </c>
      <c r="AO17" s="229"/>
      <c r="AP17" s="229"/>
      <c r="AQ17" s="96" t="str">
        <f>IF(OR($I17=1,AND($I17=0,$L17=1)),中間シート!AQ17,"")</f>
        <v/>
      </c>
      <c r="AR17" s="93"/>
      <c r="AS17" s="93"/>
      <c r="AT17" s="93"/>
      <c r="AU17" s="93">
        <f t="shared" si="1"/>
        <v>0</v>
      </c>
    </row>
    <row r="18" spans="1:47" s="136" customFormat="1">
      <c r="A18" s="130">
        <f>中間シート!A18</f>
        <v>13</v>
      </c>
      <c r="B18" s="131">
        <f>中間シート!B18</f>
        <v>4</v>
      </c>
      <c r="C18" s="131" t="str">
        <f>中間シート!C18</f>
        <v/>
      </c>
      <c r="D18" s="131">
        <f>中間シート!D18</f>
        <v>0</v>
      </c>
      <c r="E18" s="131">
        <f>中間シート!E18</f>
        <v>0</v>
      </c>
      <c r="F18" s="131">
        <f>中間シート!F18</f>
        <v>0</v>
      </c>
      <c r="G18" s="131">
        <f>中間シート!G18</f>
        <v>1</v>
      </c>
      <c r="H18" s="131">
        <f>中間シート!H18</f>
        <v>0</v>
      </c>
      <c r="I18" s="131">
        <f>中間シート!I18</f>
        <v>0</v>
      </c>
      <c r="J18" s="131">
        <f>中間シート!J18</f>
        <v>0</v>
      </c>
      <c r="K18" s="131">
        <f>中間シート!K18</f>
        <v>0</v>
      </c>
      <c r="L18" s="130">
        <f>中間シート!L18</f>
        <v>0</v>
      </c>
      <c r="M18" s="130">
        <f>中間シート!M18</f>
        <v>0</v>
      </c>
      <c r="N18" s="132" t="str">
        <f>""</f>
        <v/>
      </c>
      <c r="O18" s="132" t="str">
        <f>""</f>
        <v/>
      </c>
      <c r="P18" s="132" t="str">
        <f>""</f>
        <v/>
      </c>
      <c r="Q18" s="133"/>
      <c r="R18" s="132" t="str">
        <f>IF(OR($I18=1,AND($I18=0,$L18=1)),中間シート!R18,"")</f>
        <v/>
      </c>
      <c r="S18" s="134" t="str">
        <f>IF(K18=0,"",K18)</f>
        <v/>
      </c>
      <c r="T18" s="132" t="str">
        <f>IF(OR($I18=1,AND($I18=0,$L18=1)),中間シート!T18,"")</f>
        <v/>
      </c>
      <c r="U18" s="134" t="str">
        <f>IF(OR($I18=1,AND($I18=0,$L18=1)),中間シート!U18,"")</f>
        <v/>
      </c>
      <c r="V18" s="134" t="str">
        <f>IF(OR($I18=1,AND($I18=0,$L18=1)),中間シート!V18,"")</f>
        <v/>
      </c>
      <c r="W18" s="134" t="str">
        <f>IF(OR($I18=1,AND($I18=0,$L18=1)),中間シート!W18,"")</f>
        <v/>
      </c>
      <c r="X18" s="134" t="str">
        <f>IF(OR($I18=1,AND($I18=0,$L18=1)),中間シート!X18,"")</f>
        <v/>
      </c>
      <c r="Y18" s="134" t="str">
        <f>IF(OR($I18=1,AND($I18=0,$L18=1)),中間シート!Y18,"")</f>
        <v/>
      </c>
      <c r="Z18" s="134" t="str">
        <f>IF(OR($I18=1,AND($I18=0,$L18=1)),中間シート!Z18,"")</f>
        <v/>
      </c>
      <c r="AA18" s="134" t="str">
        <f>IF(OR($I18=1,AND($I18=0,$L18=1)),中間シート!AA18,"")</f>
        <v/>
      </c>
      <c r="AB18" s="134" t="str">
        <f>IF(OR($I18=1,AND($I18=0,$L18=1)),中間シート!AB18,"")</f>
        <v/>
      </c>
      <c r="AC18" s="134" t="str">
        <f>IF(OR($I18=1,AND($I18=0,$L18=1)),中間シート!AC18,"")</f>
        <v/>
      </c>
      <c r="AD18" s="134" t="str">
        <f>IF(OR($I18=1,AND($I18=0,$L18=1)),中間シート!AD18,"")</f>
        <v/>
      </c>
      <c r="AE18" s="134" t="str">
        <f>IF(OR($I18=1,AND($I18=0,$L18=1)),中間シート!AE18,"")</f>
        <v/>
      </c>
      <c r="AF18" s="229"/>
      <c r="AG18" s="134" t="str">
        <f>IF(OR($I18=1,AND($I18=0,$L18=1)),中間シート!AG18,"")</f>
        <v/>
      </c>
      <c r="AH18" s="134" t="str">
        <f>IF(OR($I18=1,AND($I18=0,$L18=1)),中間シート!AH18,"")</f>
        <v/>
      </c>
      <c r="AI18" s="134" t="str">
        <f>IF(OR($I18=1,AND($I18=0,$L18=1)),中間シート!AI18,"")</f>
        <v/>
      </c>
      <c r="AJ18" s="134" t="str">
        <f>IF(OR($I18=1,AND($I18=0,$L18=1)),中間シート!AJ18,"")</f>
        <v/>
      </c>
      <c r="AK18" s="134" t="str">
        <f>IF(OR($I18=1,AND($I18=0,$L18=1)),中間シート!AK18,"")</f>
        <v/>
      </c>
      <c r="AL18" s="134" t="str">
        <f>IF($H18=1,中間シート!AL18,"")</f>
        <v/>
      </c>
      <c r="AM18" s="134" t="str">
        <f>IF($H18=1,中間シート!AM18,"")</f>
        <v/>
      </c>
      <c r="AN18" s="134" t="str">
        <f>IF($H18=1,中間シート!AN18,"")</f>
        <v/>
      </c>
      <c r="AO18" s="229"/>
      <c r="AP18" s="229"/>
      <c r="AQ18" s="134" t="str">
        <f>IF(OR($I18=1,AND($I18=0,$L18=1)),中間シート!AQ18,"")</f>
        <v/>
      </c>
      <c r="AR18" s="131"/>
      <c r="AS18" s="131"/>
      <c r="AT18" s="131"/>
      <c r="AU18" s="131">
        <f t="shared" ref="AU18:AU21" si="2">L18</f>
        <v>0</v>
      </c>
    </row>
    <row r="19" spans="1:47" s="136" customFormat="1">
      <c r="A19" s="130">
        <f>中間シート!A19</f>
        <v>14</v>
      </c>
      <c r="B19" s="131">
        <f>中間シート!B19</f>
        <v>4</v>
      </c>
      <c r="C19" s="131" t="str">
        <f>中間シート!C19</f>
        <v/>
      </c>
      <c r="D19" s="131">
        <f>中間シート!D19</f>
        <v>0</v>
      </c>
      <c r="E19" s="131">
        <f>中間シート!E19</f>
        <v>0</v>
      </c>
      <c r="F19" s="131">
        <f>中間シート!F19</f>
        <v>0</v>
      </c>
      <c r="G19" s="131">
        <f>中間シート!G19</f>
        <v>2</v>
      </c>
      <c r="H19" s="131">
        <f>中間シート!H19</f>
        <v>0</v>
      </c>
      <c r="I19" s="131">
        <f>中間シート!I19</f>
        <v>0</v>
      </c>
      <c r="J19" s="131">
        <f>中間シート!J19</f>
        <v>0</v>
      </c>
      <c r="K19" s="131">
        <f>中間シート!K19</f>
        <v>0</v>
      </c>
      <c r="L19" s="130">
        <f>中間シート!L19</f>
        <v>0</v>
      </c>
      <c r="M19" s="130">
        <f>中間シート!M19</f>
        <v>0</v>
      </c>
      <c r="N19" s="132" t="str">
        <f>""</f>
        <v/>
      </c>
      <c r="O19" s="132" t="str">
        <f>""</f>
        <v/>
      </c>
      <c r="P19" s="132" t="str">
        <f>""</f>
        <v/>
      </c>
      <c r="Q19" s="133"/>
      <c r="R19" s="132" t="str">
        <f>IF(OR($I19=1,AND($I19=0,$L19=1)),中間シート!R19,"")</f>
        <v/>
      </c>
      <c r="S19" s="134" t="str">
        <f t="shared" ref="S19:S21" si="3">IF(K19=0,"",K19)</f>
        <v/>
      </c>
      <c r="T19" s="132" t="str">
        <f>IF(OR($I19=1,AND($I19=0,$L19=1)),中間シート!T19,"")</f>
        <v/>
      </c>
      <c r="U19" s="134" t="str">
        <f>IF(OR($I19=1,AND($I19=0,$L19=1)),中間シート!U19,"")</f>
        <v/>
      </c>
      <c r="V19" s="134" t="str">
        <f>IF(OR($I19=1,AND($I19=0,$L19=1)),中間シート!V19,"")</f>
        <v/>
      </c>
      <c r="W19" s="134" t="str">
        <f>IF(OR($I19=1,AND($I19=0,$L19=1)),中間シート!W19,"")</f>
        <v/>
      </c>
      <c r="X19" s="134" t="str">
        <f>IF(OR($I19=1,AND($I19=0,$L19=1)),中間シート!X19,"")</f>
        <v/>
      </c>
      <c r="Y19" s="134" t="str">
        <f>IF(OR($I19=1,AND($I19=0,$L19=1)),中間シート!Y19,"")</f>
        <v/>
      </c>
      <c r="Z19" s="134" t="str">
        <f>IF(OR($I19=1,AND($I19=0,$L19=1)),中間シート!Z19,"")</f>
        <v/>
      </c>
      <c r="AA19" s="134" t="str">
        <f>IF(OR($I19=1,AND($I19=0,$L19=1)),中間シート!AA19,"")</f>
        <v/>
      </c>
      <c r="AB19" s="134" t="str">
        <f>IF(OR($I19=1,AND($I19=0,$L19=1)),中間シート!AB19,"")</f>
        <v/>
      </c>
      <c r="AC19" s="134" t="str">
        <f>IF(OR($I19=1,AND($I19=0,$L19=1)),中間シート!AC19,"")</f>
        <v/>
      </c>
      <c r="AD19" s="134" t="str">
        <f>IF(OR($I19=1,AND($I19=0,$L19=1)),中間シート!AD19,"")</f>
        <v/>
      </c>
      <c r="AE19" s="134" t="str">
        <f>IF(OR($I19=1,AND($I19=0,$L19=1)),中間シート!AE19,"")</f>
        <v/>
      </c>
      <c r="AF19" s="229"/>
      <c r="AG19" s="134" t="str">
        <f>IF(OR($I19=1,AND($I19=0,$L19=1)),中間シート!AG19,"")</f>
        <v/>
      </c>
      <c r="AH19" s="134" t="str">
        <f>IF(OR($I19=1,AND($I19=0,$L19=1)),中間シート!AH19,"")</f>
        <v/>
      </c>
      <c r="AI19" s="134" t="str">
        <f>IF(OR($I19=1,AND($I19=0,$L19=1)),中間シート!AI19,"")</f>
        <v/>
      </c>
      <c r="AJ19" s="134" t="str">
        <f>IF(OR($I19=1,AND($I19=0,$L19=1)),中間シート!AJ19,"")</f>
        <v/>
      </c>
      <c r="AK19" s="134" t="str">
        <f>IF(OR($I19=1,AND($I19=0,$L19=1)),中間シート!AK19,"")</f>
        <v/>
      </c>
      <c r="AL19" s="134" t="str">
        <f>IF($H19=1,中間シート!AL19,"")</f>
        <v/>
      </c>
      <c r="AM19" s="134" t="str">
        <f>IF($H19=1,中間シート!AM19,"")</f>
        <v/>
      </c>
      <c r="AN19" s="134" t="str">
        <f>IF($H19=1,中間シート!AN19,"")</f>
        <v/>
      </c>
      <c r="AO19" s="229"/>
      <c r="AP19" s="229"/>
      <c r="AQ19" s="134" t="str">
        <f>IF(OR($I19=1,AND($I19=0,$L19=1)),中間シート!AQ19,"")</f>
        <v/>
      </c>
      <c r="AR19" s="131"/>
      <c r="AS19" s="131"/>
      <c r="AT19" s="131"/>
      <c r="AU19" s="131">
        <f t="shared" si="2"/>
        <v>0</v>
      </c>
    </row>
    <row r="20" spans="1:47" s="136" customFormat="1">
      <c r="A20" s="130">
        <f>中間シート!A20</f>
        <v>15</v>
      </c>
      <c r="B20" s="131">
        <f>中間シート!B20</f>
        <v>4</v>
      </c>
      <c r="C20" s="131" t="str">
        <f>中間シート!C20</f>
        <v/>
      </c>
      <c r="D20" s="131">
        <f>中間シート!D20</f>
        <v>0</v>
      </c>
      <c r="E20" s="131">
        <f>中間シート!E20</f>
        <v>0</v>
      </c>
      <c r="F20" s="131">
        <f>中間シート!F20</f>
        <v>0</v>
      </c>
      <c r="G20" s="131">
        <f>中間シート!G20</f>
        <v>3</v>
      </c>
      <c r="H20" s="131">
        <f>中間シート!H20</f>
        <v>0</v>
      </c>
      <c r="I20" s="131">
        <f>中間シート!I20</f>
        <v>0</v>
      </c>
      <c r="J20" s="131">
        <f>中間シート!J20</f>
        <v>0</v>
      </c>
      <c r="K20" s="131">
        <f>中間シート!K20</f>
        <v>0</v>
      </c>
      <c r="L20" s="130">
        <f>中間シート!L20</f>
        <v>0</v>
      </c>
      <c r="M20" s="130">
        <f>中間シート!M20</f>
        <v>0</v>
      </c>
      <c r="N20" s="132" t="str">
        <f>""</f>
        <v/>
      </c>
      <c r="O20" s="132" t="str">
        <f>""</f>
        <v/>
      </c>
      <c r="P20" s="132" t="str">
        <f>""</f>
        <v/>
      </c>
      <c r="Q20" s="133"/>
      <c r="R20" s="132" t="str">
        <f>IF(OR($I20=1,AND($I20=0,$L20=1)),中間シート!R20,"")</f>
        <v/>
      </c>
      <c r="S20" s="134" t="str">
        <f t="shared" si="3"/>
        <v/>
      </c>
      <c r="T20" s="132" t="str">
        <f>IF(OR($I20=1,AND($I20=0,$L20=1)),中間シート!T20,"")</f>
        <v/>
      </c>
      <c r="U20" s="134" t="str">
        <f>IF(OR($I20=1,AND($I20=0,$L20=1)),中間シート!U20,"")</f>
        <v/>
      </c>
      <c r="V20" s="134" t="str">
        <f>IF(OR($I20=1,AND($I20=0,$L20=1)),中間シート!V20,"")</f>
        <v/>
      </c>
      <c r="W20" s="134" t="str">
        <f>IF(OR($I20=1,AND($I20=0,$L20=1)),中間シート!W20,"")</f>
        <v/>
      </c>
      <c r="X20" s="134" t="str">
        <f>IF(OR($I20=1,AND($I20=0,$L20=1)),中間シート!X20,"")</f>
        <v/>
      </c>
      <c r="Y20" s="134" t="str">
        <f>IF(OR($I20=1,AND($I20=0,$L20=1)),中間シート!Y20,"")</f>
        <v/>
      </c>
      <c r="Z20" s="134" t="str">
        <f>IF(OR($I20=1,AND($I20=0,$L20=1)),中間シート!Z20,"")</f>
        <v/>
      </c>
      <c r="AA20" s="134" t="str">
        <f>IF(OR($I20=1,AND($I20=0,$L20=1)),中間シート!AA20,"")</f>
        <v/>
      </c>
      <c r="AB20" s="134" t="str">
        <f>IF(OR($I20=1,AND($I20=0,$L20=1)),中間シート!AB20,"")</f>
        <v/>
      </c>
      <c r="AC20" s="134" t="str">
        <f>IF(OR($I20=1,AND($I20=0,$L20=1)),中間シート!AC20,"")</f>
        <v/>
      </c>
      <c r="AD20" s="134" t="str">
        <f>IF(OR($I20=1,AND($I20=0,$L20=1)),中間シート!AD20,"")</f>
        <v/>
      </c>
      <c r="AE20" s="134" t="str">
        <f>IF(OR($I20=1,AND($I20=0,$L20=1)),中間シート!AE20,"")</f>
        <v/>
      </c>
      <c r="AF20" s="229"/>
      <c r="AG20" s="134" t="str">
        <f>IF(OR($I20=1,AND($I20=0,$L20=1)),中間シート!AG20,"")</f>
        <v/>
      </c>
      <c r="AH20" s="134" t="str">
        <f>IF(OR($I20=1,AND($I20=0,$L20=1)),中間シート!AH20,"")</f>
        <v/>
      </c>
      <c r="AI20" s="134" t="str">
        <f>IF(OR($I20=1,AND($I20=0,$L20=1)),中間シート!AI20,"")</f>
        <v/>
      </c>
      <c r="AJ20" s="134" t="str">
        <f>IF(OR($I20=1,AND($I20=0,$L20=1)),中間シート!AJ20,"")</f>
        <v/>
      </c>
      <c r="AK20" s="134" t="str">
        <f>IF(OR($I20=1,AND($I20=0,$L20=1)),中間シート!AK20,"")</f>
        <v/>
      </c>
      <c r="AL20" s="134" t="str">
        <f>IF($H20=1,中間シート!AL20,"")</f>
        <v/>
      </c>
      <c r="AM20" s="134" t="str">
        <f>IF($H20=1,中間シート!AM20,"")</f>
        <v/>
      </c>
      <c r="AN20" s="134" t="str">
        <f>IF($H20=1,中間シート!AN20,"")</f>
        <v/>
      </c>
      <c r="AO20" s="229"/>
      <c r="AP20" s="229"/>
      <c r="AQ20" s="134" t="str">
        <f>IF(OR($I20=1,AND($I20=0,$L20=1)),中間シート!AQ20,"")</f>
        <v/>
      </c>
      <c r="AR20" s="131"/>
      <c r="AS20" s="131"/>
      <c r="AT20" s="131"/>
      <c r="AU20" s="131">
        <f t="shared" si="2"/>
        <v>0</v>
      </c>
    </row>
    <row r="21" spans="1:47" s="136" customFormat="1">
      <c r="A21" s="130">
        <f>中間シート!A21</f>
        <v>16</v>
      </c>
      <c r="B21" s="131">
        <f>中間シート!B21</f>
        <v>4</v>
      </c>
      <c r="C21" s="131" t="str">
        <f>中間シート!C21</f>
        <v/>
      </c>
      <c r="D21" s="131">
        <f>中間シート!D21</f>
        <v>0</v>
      </c>
      <c r="E21" s="131">
        <f>中間シート!E21</f>
        <v>0</v>
      </c>
      <c r="F21" s="131">
        <f>中間シート!F21</f>
        <v>0</v>
      </c>
      <c r="G21" s="131">
        <f>中間シート!G21</f>
        <v>4</v>
      </c>
      <c r="H21" s="131">
        <f>中間シート!H21</f>
        <v>0</v>
      </c>
      <c r="I21" s="131">
        <f>中間シート!I21</f>
        <v>0</v>
      </c>
      <c r="J21" s="131">
        <f>中間シート!J21</f>
        <v>0</v>
      </c>
      <c r="K21" s="131">
        <f>中間シート!K21</f>
        <v>0</v>
      </c>
      <c r="L21" s="130">
        <f>中間シート!L21</f>
        <v>0</v>
      </c>
      <c r="M21" s="130">
        <f>中間シート!M21</f>
        <v>0</v>
      </c>
      <c r="N21" s="132" t="str">
        <f>""</f>
        <v/>
      </c>
      <c r="O21" s="132" t="str">
        <f>""</f>
        <v/>
      </c>
      <c r="P21" s="132" t="str">
        <f>""</f>
        <v/>
      </c>
      <c r="Q21" s="133"/>
      <c r="R21" s="132" t="str">
        <f>IF(OR($I21=1,AND($I21=0,$L21=1)),中間シート!R21,"")</f>
        <v/>
      </c>
      <c r="S21" s="134" t="str">
        <f t="shared" si="3"/>
        <v/>
      </c>
      <c r="T21" s="132" t="str">
        <f>IF(OR($I21=1,AND($I21=0,$L21=1)),中間シート!T21,"")</f>
        <v/>
      </c>
      <c r="U21" s="134" t="str">
        <f>IF(OR($I21=1,AND($I21=0,$L21=1)),中間シート!U21,"")</f>
        <v/>
      </c>
      <c r="V21" s="134" t="str">
        <f>IF(OR($I21=1,AND($I21=0,$L21=1)),中間シート!V21,"")</f>
        <v/>
      </c>
      <c r="W21" s="134" t="str">
        <f>IF(OR($I21=1,AND($I21=0,$L21=1)),中間シート!W21,"")</f>
        <v/>
      </c>
      <c r="X21" s="134" t="str">
        <f>IF(OR($I21=1,AND($I21=0,$L21=1)),中間シート!X21,"")</f>
        <v/>
      </c>
      <c r="Y21" s="134" t="str">
        <f>IF(OR($I21=1,AND($I21=0,$L21=1)),中間シート!Y21,"")</f>
        <v/>
      </c>
      <c r="Z21" s="134" t="str">
        <f>IF(OR($I21=1,AND($I21=0,$L21=1)),中間シート!Z21,"")</f>
        <v/>
      </c>
      <c r="AA21" s="134" t="str">
        <f>IF(OR($I21=1,AND($I21=0,$L21=1)),中間シート!AA21,"")</f>
        <v/>
      </c>
      <c r="AB21" s="134" t="str">
        <f>IF(OR($I21=1,AND($I21=0,$L21=1)),中間シート!AB21,"")</f>
        <v/>
      </c>
      <c r="AC21" s="134" t="str">
        <f>IF(OR($I21=1,AND($I21=0,$L21=1)),中間シート!AC21,"")</f>
        <v/>
      </c>
      <c r="AD21" s="134" t="str">
        <f>IF(OR($I21=1,AND($I21=0,$L21=1)),中間シート!AD21,"")</f>
        <v/>
      </c>
      <c r="AE21" s="134" t="str">
        <f>IF(OR($I21=1,AND($I21=0,$L21=1)),中間シート!AE21,"")</f>
        <v/>
      </c>
      <c r="AF21" s="229"/>
      <c r="AG21" s="134" t="str">
        <f>IF(OR($I21=1,AND($I21=0,$L21=1)),中間シート!AG21,"")</f>
        <v/>
      </c>
      <c r="AH21" s="134" t="str">
        <f>IF(OR($I21=1,AND($I21=0,$L21=1)),中間シート!AH21,"")</f>
        <v/>
      </c>
      <c r="AI21" s="134" t="str">
        <f>IF(OR($I21=1,AND($I21=0,$L21=1)),中間シート!AI21,"")</f>
        <v/>
      </c>
      <c r="AJ21" s="134" t="str">
        <f>IF(OR($I21=1,AND($I21=0,$L21=1)),中間シート!AJ21,"")</f>
        <v/>
      </c>
      <c r="AK21" s="134" t="str">
        <f>IF(OR($I21=1,AND($I21=0,$L21=1)),中間シート!AK21,"")</f>
        <v/>
      </c>
      <c r="AL21" s="134" t="str">
        <f>IF($H21=1,中間シート!AL21,"")</f>
        <v/>
      </c>
      <c r="AM21" s="134" t="str">
        <f>IF($H21=1,中間シート!AM21,"")</f>
        <v/>
      </c>
      <c r="AN21" s="134" t="str">
        <f>IF($H21=1,中間シート!AN21,"")</f>
        <v/>
      </c>
      <c r="AO21" s="229"/>
      <c r="AP21" s="229"/>
      <c r="AQ21" s="134" t="str">
        <f>IF(OR($I21=1,AND($I21=0,$L21=1)),中間シート!AQ21,"")</f>
        <v/>
      </c>
      <c r="AR21" s="131"/>
      <c r="AS21" s="131"/>
      <c r="AT21" s="131"/>
      <c r="AU21" s="131">
        <f t="shared" si="2"/>
        <v>0</v>
      </c>
    </row>
    <row r="22" spans="1:47" s="156" customFormat="1">
      <c r="A22" s="150">
        <f>中間シート!A22</f>
        <v>17</v>
      </c>
      <c r="B22" s="151">
        <f>中間シート!B22</f>
        <v>5</v>
      </c>
      <c r="C22" s="151" t="str">
        <f>中間シート!C22</f>
        <v/>
      </c>
      <c r="D22" s="151">
        <f>中間シート!D22</f>
        <v>0</v>
      </c>
      <c r="E22" s="151">
        <f>中間シート!E22</f>
        <v>0</v>
      </c>
      <c r="F22" s="151">
        <f>中間シート!F22</f>
        <v>0</v>
      </c>
      <c r="G22" s="151">
        <f>中間シート!G22</f>
        <v>1</v>
      </c>
      <c r="H22" s="151">
        <f>中間シート!H22</f>
        <v>0</v>
      </c>
      <c r="I22" s="151">
        <f>中間シート!I22</f>
        <v>0</v>
      </c>
      <c r="J22" s="151">
        <f>中間シート!J22</f>
        <v>0</v>
      </c>
      <c r="K22" s="151">
        <f>中間シート!K22</f>
        <v>0</v>
      </c>
      <c r="L22" s="150">
        <f>中間シート!L22</f>
        <v>0</v>
      </c>
      <c r="M22" s="150">
        <f>中間シート!M22</f>
        <v>0</v>
      </c>
      <c r="N22" s="152" t="str">
        <f>""</f>
        <v/>
      </c>
      <c r="O22" s="152" t="str">
        <f>""</f>
        <v/>
      </c>
      <c r="P22" s="152" t="str">
        <f>""</f>
        <v/>
      </c>
      <c r="Q22" s="153"/>
      <c r="R22" s="152" t="str">
        <f>IF(OR($I22=1,AND($I22=0,$L22=1)),中間シート!R22,"")</f>
        <v/>
      </c>
      <c r="S22" s="154" t="str">
        <f>IF(K22=0,"",K22)</f>
        <v/>
      </c>
      <c r="T22" s="152" t="str">
        <f>IF(OR($I22=1,AND($I22=0,$L22=1)),中間シート!T22,"")</f>
        <v/>
      </c>
      <c r="U22" s="154" t="str">
        <f>IF(OR($I22=1,AND($I22=0,$L22=1)),中間シート!U22,"")</f>
        <v/>
      </c>
      <c r="V22" s="154" t="str">
        <f>IF(OR($I22=1,AND($I22=0,$L22=1)),中間シート!V22,"")</f>
        <v/>
      </c>
      <c r="W22" s="154" t="str">
        <f>IF(OR($I22=1,AND($I22=0,$L22=1)),中間シート!W22,"")</f>
        <v/>
      </c>
      <c r="X22" s="154" t="str">
        <f>IF(OR($I22=1,AND($I22=0,$L22=1)),中間シート!X22,"")</f>
        <v/>
      </c>
      <c r="Y22" s="154" t="str">
        <f>IF(OR($I22=1,AND($I22=0,$L22=1)),中間シート!Y22,"")</f>
        <v/>
      </c>
      <c r="Z22" s="154" t="str">
        <f>IF(OR($I22=1,AND($I22=0,$L22=1)),中間シート!Z22,"")</f>
        <v/>
      </c>
      <c r="AA22" s="154" t="str">
        <f>IF(OR($I22=1,AND($I22=0,$L22=1)),中間シート!AA22,"")</f>
        <v/>
      </c>
      <c r="AB22" s="154" t="str">
        <f>IF(OR($I22=1,AND($I22=0,$L22=1)),中間シート!AB22,"")</f>
        <v/>
      </c>
      <c r="AC22" s="154" t="str">
        <f>IF(OR($I22=1,AND($I22=0,$L22=1)),中間シート!AC22,"")</f>
        <v/>
      </c>
      <c r="AD22" s="154" t="str">
        <f>IF(OR($I22=1,AND($I22=0,$L22=1)),中間シート!AD22,"")</f>
        <v/>
      </c>
      <c r="AE22" s="154" t="str">
        <f>IF(OR($I22=1,AND($I22=0,$L22=1)),中間シート!AE22,"")</f>
        <v/>
      </c>
      <c r="AF22" s="229"/>
      <c r="AG22" s="154" t="str">
        <f>IF(OR($I22=1,AND($I22=0,$L22=1)),中間シート!AG22,"")</f>
        <v/>
      </c>
      <c r="AH22" s="154" t="str">
        <f>IF(OR($I22=1,AND($I22=0,$L22=1)),中間シート!AH22,"")</f>
        <v/>
      </c>
      <c r="AI22" s="154" t="str">
        <f>IF(OR($I22=1,AND($I22=0,$L22=1)),中間シート!AI22,"")</f>
        <v/>
      </c>
      <c r="AJ22" s="154" t="str">
        <f>IF(OR($I22=1,AND($I22=0,$L22=1)),中間シート!AJ22,"")</f>
        <v/>
      </c>
      <c r="AK22" s="154" t="str">
        <f>IF(OR($I22=1,AND($I22=0,$L22=1)),中間シート!AK22,"")</f>
        <v/>
      </c>
      <c r="AL22" s="154" t="str">
        <f>IF($H22=1,中間シート!AL22,"")</f>
        <v/>
      </c>
      <c r="AM22" s="154" t="str">
        <f>IF($H22=1,中間シート!AM22,"")</f>
        <v/>
      </c>
      <c r="AN22" s="154" t="str">
        <f>IF($H22=1,中間シート!AN22,"")</f>
        <v/>
      </c>
      <c r="AO22" s="229"/>
      <c r="AP22" s="229"/>
      <c r="AQ22" s="154" t="str">
        <f>IF(OR($I22=1,AND($I22=0,$L22=1)),中間シート!AQ22,"")</f>
        <v/>
      </c>
      <c r="AR22" s="151"/>
      <c r="AS22" s="151"/>
      <c r="AT22" s="151"/>
      <c r="AU22" s="151">
        <f t="shared" ref="AU22:AU26" si="4">L22</f>
        <v>0</v>
      </c>
    </row>
    <row r="23" spans="1:47" s="156" customFormat="1">
      <c r="A23" s="150">
        <f>中間シート!A23</f>
        <v>18</v>
      </c>
      <c r="B23" s="151">
        <f>中間シート!B23</f>
        <v>5</v>
      </c>
      <c r="C23" s="151" t="str">
        <f>中間シート!C23</f>
        <v/>
      </c>
      <c r="D23" s="151">
        <f>中間シート!D23</f>
        <v>0</v>
      </c>
      <c r="E23" s="151">
        <f>中間シート!E23</f>
        <v>0</v>
      </c>
      <c r="F23" s="151">
        <f>中間シート!F23</f>
        <v>0</v>
      </c>
      <c r="G23" s="151">
        <f>中間シート!G23</f>
        <v>2</v>
      </c>
      <c r="H23" s="151">
        <f>中間シート!H23</f>
        <v>0</v>
      </c>
      <c r="I23" s="151">
        <f>中間シート!I23</f>
        <v>0</v>
      </c>
      <c r="J23" s="151">
        <f>中間シート!J23</f>
        <v>0</v>
      </c>
      <c r="K23" s="151">
        <f>中間シート!K23</f>
        <v>0</v>
      </c>
      <c r="L23" s="150">
        <f>中間シート!L23</f>
        <v>0</v>
      </c>
      <c r="M23" s="150">
        <f>中間シート!M23</f>
        <v>0</v>
      </c>
      <c r="N23" s="152" t="str">
        <f>""</f>
        <v/>
      </c>
      <c r="O23" s="152" t="str">
        <f>""</f>
        <v/>
      </c>
      <c r="P23" s="152" t="str">
        <f>""</f>
        <v/>
      </c>
      <c r="Q23" s="153"/>
      <c r="R23" s="152" t="str">
        <f>IF(OR($I23=1,AND($I23=0,$L23=1)),中間シート!R23,"")</f>
        <v/>
      </c>
      <c r="S23" s="154" t="str">
        <f t="shared" ref="S23:S25" si="5">IF(K23=0,"",K23)</f>
        <v/>
      </c>
      <c r="T23" s="152" t="str">
        <f>IF(OR($I23=1,AND($I23=0,$L23=1)),中間シート!T23,"")</f>
        <v/>
      </c>
      <c r="U23" s="154" t="str">
        <f>IF(OR($I23=1,AND($I23=0,$L23=1)),中間シート!U23,"")</f>
        <v/>
      </c>
      <c r="V23" s="154" t="str">
        <f>IF(OR($I23=1,AND($I23=0,$L23=1)),中間シート!V23,"")</f>
        <v/>
      </c>
      <c r="W23" s="154" t="str">
        <f>IF(OR($I23=1,AND($I23=0,$L23=1)),中間シート!W23,"")</f>
        <v/>
      </c>
      <c r="X23" s="154" t="str">
        <f>IF(OR($I23=1,AND($I23=0,$L23=1)),中間シート!X23,"")</f>
        <v/>
      </c>
      <c r="Y23" s="154" t="str">
        <f>IF(OR($I23=1,AND($I23=0,$L23=1)),中間シート!Y23,"")</f>
        <v/>
      </c>
      <c r="Z23" s="154" t="str">
        <f>IF(OR($I23=1,AND($I23=0,$L23=1)),中間シート!Z23,"")</f>
        <v/>
      </c>
      <c r="AA23" s="154" t="str">
        <f>IF(OR($I23=1,AND($I23=0,$L23=1)),中間シート!AA23,"")</f>
        <v/>
      </c>
      <c r="AB23" s="154" t="str">
        <f>IF(OR($I23=1,AND($I23=0,$L23=1)),中間シート!AB23,"")</f>
        <v/>
      </c>
      <c r="AC23" s="154" t="str">
        <f>IF(OR($I23=1,AND($I23=0,$L23=1)),中間シート!AC23,"")</f>
        <v/>
      </c>
      <c r="AD23" s="154" t="str">
        <f>IF(OR($I23=1,AND($I23=0,$L23=1)),中間シート!AD23,"")</f>
        <v/>
      </c>
      <c r="AE23" s="154" t="str">
        <f>IF(OR($I23=1,AND($I23=0,$L23=1)),中間シート!AE23,"")</f>
        <v/>
      </c>
      <c r="AF23" s="229"/>
      <c r="AG23" s="154" t="str">
        <f>IF(OR($I23=1,AND($I23=0,$L23=1)),中間シート!AG23,"")</f>
        <v/>
      </c>
      <c r="AH23" s="154" t="str">
        <f>IF(OR($I23=1,AND($I23=0,$L23=1)),中間シート!AH23,"")</f>
        <v/>
      </c>
      <c r="AI23" s="154" t="str">
        <f>IF(OR($I23=1,AND($I23=0,$L23=1)),中間シート!AI23,"")</f>
        <v/>
      </c>
      <c r="AJ23" s="154" t="str">
        <f>IF(OR($I23=1,AND($I23=0,$L23=1)),中間シート!AJ23,"")</f>
        <v/>
      </c>
      <c r="AK23" s="154" t="str">
        <f>IF(OR($I23=1,AND($I23=0,$L23=1)),中間シート!AK23,"")</f>
        <v/>
      </c>
      <c r="AL23" s="154" t="str">
        <f>IF($H23=1,中間シート!AL23,"")</f>
        <v/>
      </c>
      <c r="AM23" s="154" t="str">
        <f>IF($H23=1,中間シート!AM23,"")</f>
        <v/>
      </c>
      <c r="AN23" s="154" t="str">
        <f>IF($H23=1,中間シート!AN23,"")</f>
        <v/>
      </c>
      <c r="AO23" s="229"/>
      <c r="AP23" s="229"/>
      <c r="AQ23" s="154" t="str">
        <f>IF(OR($I23=1,AND($I23=0,$L23=1)),中間シート!AQ23,"")</f>
        <v/>
      </c>
      <c r="AR23" s="151"/>
      <c r="AS23" s="151"/>
      <c r="AT23" s="151"/>
      <c r="AU23" s="151">
        <f t="shared" si="4"/>
        <v>0</v>
      </c>
    </row>
    <row r="24" spans="1:47" s="156" customFormat="1">
      <c r="A24" s="150">
        <f>中間シート!A24</f>
        <v>19</v>
      </c>
      <c r="B24" s="151">
        <f>中間シート!B24</f>
        <v>5</v>
      </c>
      <c r="C24" s="151" t="str">
        <f>中間シート!C24</f>
        <v/>
      </c>
      <c r="D24" s="151">
        <f>中間シート!D24</f>
        <v>0</v>
      </c>
      <c r="E24" s="151">
        <f>中間シート!E24</f>
        <v>0</v>
      </c>
      <c r="F24" s="151">
        <f>中間シート!F24</f>
        <v>0</v>
      </c>
      <c r="G24" s="151">
        <f>中間シート!G24</f>
        <v>3</v>
      </c>
      <c r="H24" s="151">
        <f>中間シート!H24</f>
        <v>0</v>
      </c>
      <c r="I24" s="151">
        <f>中間シート!I24</f>
        <v>0</v>
      </c>
      <c r="J24" s="151">
        <f>中間シート!J24</f>
        <v>0</v>
      </c>
      <c r="K24" s="151">
        <f>中間シート!K24</f>
        <v>0</v>
      </c>
      <c r="L24" s="150">
        <f>中間シート!L24</f>
        <v>0</v>
      </c>
      <c r="M24" s="150">
        <f>中間シート!M24</f>
        <v>0</v>
      </c>
      <c r="N24" s="152" t="str">
        <f>""</f>
        <v/>
      </c>
      <c r="O24" s="152" t="str">
        <f>""</f>
        <v/>
      </c>
      <c r="P24" s="152" t="str">
        <f>""</f>
        <v/>
      </c>
      <c r="Q24" s="153"/>
      <c r="R24" s="152" t="str">
        <f>IF(OR($I24=1,AND($I24=0,$L24=1)),中間シート!R24,"")</f>
        <v/>
      </c>
      <c r="S24" s="154" t="str">
        <f t="shared" si="5"/>
        <v/>
      </c>
      <c r="T24" s="152" t="str">
        <f>IF(OR($I24=1,AND($I24=0,$L24=1)),中間シート!T24,"")</f>
        <v/>
      </c>
      <c r="U24" s="154" t="str">
        <f>IF(OR($I24=1,AND($I24=0,$L24=1)),中間シート!U24,"")</f>
        <v/>
      </c>
      <c r="V24" s="154" t="str">
        <f>IF(OR($I24=1,AND($I24=0,$L24=1)),中間シート!V24,"")</f>
        <v/>
      </c>
      <c r="W24" s="154" t="str">
        <f>IF(OR($I24=1,AND($I24=0,$L24=1)),中間シート!W24,"")</f>
        <v/>
      </c>
      <c r="X24" s="154" t="str">
        <f>IF(OR($I24=1,AND($I24=0,$L24=1)),中間シート!X24,"")</f>
        <v/>
      </c>
      <c r="Y24" s="154" t="str">
        <f>IF(OR($I24=1,AND($I24=0,$L24=1)),中間シート!Y24,"")</f>
        <v/>
      </c>
      <c r="Z24" s="154" t="str">
        <f>IF(OR($I24=1,AND($I24=0,$L24=1)),中間シート!Z24,"")</f>
        <v/>
      </c>
      <c r="AA24" s="154" t="str">
        <f>IF(OR($I24=1,AND($I24=0,$L24=1)),中間シート!AA24,"")</f>
        <v/>
      </c>
      <c r="AB24" s="154" t="str">
        <f>IF(OR($I24=1,AND($I24=0,$L24=1)),中間シート!AB24,"")</f>
        <v/>
      </c>
      <c r="AC24" s="154" t="str">
        <f>IF(OR($I24=1,AND($I24=0,$L24=1)),中間シート!AC24,"")</f>
        <v/>
      </c>
      <c r="AD24" s="154" t="str">
        <f>IF(OR($I24=1,AND($I24=0,$L24=1)),中間シート!AD24,"")</f>
        <v/>
      </c>
      <c r="AE24" s="154" t="str">
        <f>IF(OR($I24=1,AND($I24=0,$L24=1)),中間シート!AE24,"")</f>
        <v/>
      </c>
      <c r="AF24" s="229"/>
      <c r="AG24" s="154" t="str">
        <f>IF(OR($I24=1,AND($I24=0,$L24=1)),中間シート!AG24,"")</f>
        <v/>
      </c>
      <c r="AH24" s="154" t="str">
        <f>IF(OR($I24=1,AND($I24=0,$L24=1)),中間シート!AH24,"")</f>
        <v/>
      </c>
      <c r="AI24" s="154" t="str">
        <f>IF(OR($I24=1,AND($I24=0,$L24=1)),中間シート!AI24,"")</f>
        <v/>
      </c>
      <c r="AJ24" s="154" t="str">
        <f>IF(OR($I24=1,AND($I24=0,$L24=1)),中間シート!AJ24,"")</f>
        <v/>
      </c>
      <c r="AK24" s="154" t="str">
        <f>IF(OR($I24=1,AND($I24=0,$L24=1)),中間シート!AK24,"")</f>
        <v/>
      </c>
      <c r="AL24" s="154" t="str">
        <f>IF($H24=1,中間シート!AL24,"")</f>
        <v/>
      </c>
      <c r="AM24" s="154" t="str">
        <f>IF($H24=1,中間シート!AM24,"")</f>
        <v/>
      </c>
      <c r="AN24" s="154" t="str">
        <f>IF($H24=1,中間シート!AN24,"")</f>
        <v/>
      </c>
      <c r="AO24" s="229"/>
      <c r="AP24" s="229"/>
      <c r="AQ24" s="154" t="str">
        <f>IF(OR($I24=1,AND($I24=0,$L24=1)),中間シート!AQ24,"")</f>
        <v/>
      </c>
      <c r="AR24" s="151"/>
      <c r="AS24" s="151"/>
      <c r="AT24" s="151"/>
      <c r="AU24" s="151">
        <f t="shared" si="4"/>
        <v>0</v>
      </c>
    </row>
    <row r="25" spans="1:47" s="156" customFormat="1">
      <c r="A25" s="150">
        <f>中間シート!A25</f>
        <v>20</v>
      </c>
      <c r="B25" s="151">
        <f>中間シート!B25</f>
        <v>5</v>
      </c>
      <c r="C25" s="151" t="str">
        <f>中間シート!C25</f>
        <v/>
      </c>
      <c r="D25" s="151">
        <f>中間シート!D25</f>
        <v>0</v>
      </c>
      <c r="E25" s="151">
        <f>中間シート!E25</f>
        <v>0</v>
      </c>
      <c r="F25" s="151">
        <f>中間シート!F25</f>
        <v>0</v>
      </c>
      <c r="G25" s="151">
        <f>中間シート!G25</f>
        <v>4</v>
      </c>
      <c r="H25" s="151">
        <f>中間シート!H25</f>
        <v>0</v>
      </c>
      <c r="I25" s="151">
        <f>中間シート!I25</f>
        <v>0</v>
      </c>
      <c r="J25" s="151">
        <f>中間シート!J25</f>
        <v>0</v>
      </c>
      <c r="K25" s="151">
        <f>中間シート!K25</f>
        <v>0</v>
      </c>
      <c r="L25" s="150">
        <f>中間シート!L25</f>
        <v>0</v>
      </c>
      <c r="M25" s="150">
        <f>中間シート!M25</f>
        <v>0</v>
      </c>
      <c r="N25" s="152" t="str">
        <f>""</f>
        <v/>
      </c>
      <c r="O25" s="152" t="str">
        <f>""</f>
        <v/>
      </c>
      <c r="P25" s="152" t="str">
        <f>""</f>
        <v/>
      </c>
      <c r="Q25" s="153"/>
      <c r="R25" s="152" t="str">
        <f>IF(OR($I25=1,AND($I25=0,$L25=1)),中間シート!R25,"")</f>
        <v/>
      </c>
      <c r="S25" s="154" t="str">
        <f t="shared" si="5"/>
        <v/>
      </c>
      <c r="T25" s="152" t="str">
        <f>IF(OR($I25=1,AND($I25=0,$L25=1)),中間シート!T25,"")</f>
        <v/>
      </c>
      <c r="U25" s="154" t="str">
        <f>IF(OR($I25=1,AND($I25=0,$L25=1)),中間シート!U25,"")</f>
        <v/>
      </c>
      <c r="V25" s="154" t="str">
        <f>IF(OR($I25=1,AND($I25=0,$L25=1)),中間シート!V25,"")</f>
        <v/>
      </c>
      <c r="W25" s="154" t="str">
        <f>IF(OR($I25=1,AND($I25=0,$L25=1)),中間シート!W25,"")</f>
        <v/>
      </c>
      <c r="X25" s="154" t="str">
        <f>IF(OR($I25=1,AND($I25=0,$L25=1)),中間シート!X25,"")</f>
        <v/>
      </c>
      <c r="Y25" s="154" t="str">
        <f>IF(OR($I25=1,AND($I25=0,$L25=1)),中間シート!Y25,"")</f>
        <v/>
      </c>
      <c r="Z25" s="154" t="str">
        <f>IF(OR($I25=1,AND($I25=0,$L25=1)),中間シート!Z25,"")</f>
        <v/>
      </c>
      <c r="AA25" s="154" t="str">
        <f>IF(OR($I25=1,AND($I25=0,$L25=1)),中間シート!AA25,"")</f>
        <v/>
      </c>
      <c r="AB25" s="154" t="str">
        <f>IF(OR($I25=1,AND($I25=0,$L25=1)),中間シート!AB25,"")</f>
        <v/>
      </c>
      <c r="AC25" s="154" t="str">
        <f>IF(OR($I25=1,AND($I25=0,$L25=1)),中間シート!AC25,"")</f>
        <v/>
      </c>
      <c r="AD25" s="154" t="str">
        <f>IF(OR($I25=1,AND($I25=0,$L25=1)),中間シート!AD25,"")</f>
        <v/>
      </c>
      <c r="AE25" s="154" t="str">
        <f>IF(OR($I25=1,AND($I25=0,$L25=1)),中間シート!AE25,"")</f>
        <v/>
      </c>
      <c r="AF25" s="229"/>
      <c r="AG25" s="154" t="str">
        <f>IF(OR($I25=1,AND($I25=0,$L25=1)),中間シート!AG25,"")</f>
        <v/>
      </c>
      <c r="AH25" s="154" t="str">
        <f>IF(OR($I25=1,AND($I25=0,$L25=1)),中間シート!AH25,"")</f>
        <v/>
      </c>
      <c r="AI25" s="154" t="str">
        <f>IF(OR($I25=1,AND($I25=0,$L25=1)),中間シート!AI25,"")</f>
        <v/>
      </c>
      <c r="AJ25" s="154" t="str">
        <f>IF(OR($I25=1,AND($I25=0,$L25=1)),中間シート!AJ25,"")</f>
        <v/>
      </c>
      <c r="AK25" s="154" t="str">
        <f>IF(OR($I25=1,AND($I25=0,$L25=1)),中間シート!AK25,"")</f>
        <v/>
      </c>
      <c r="AL25" s="154" t="str">
        <f>IF($H25=1,中間シート!AL25,"")</f>
        <v/>
      </c>
      <c r="AM25" s="154" t="str">
        <f>IF($H25=1,中間シート!AM25,"")</f>
        <v/>
      </c>
      <c r="AN25" s="154" t="str">
        <f>IF($H25=1,中間シート!AN25,"")</f>
        <v/>
      </c>
      <c r="AO25" s="229"/>
      <c r="AP25" s="229"/>
      <c r="AQ25" s="154" t="str">
        <f>IF(OR($I25=1,AND($I25=0,$L25=1)),中間シート!AQ25,"")</f>
        <v/>
      </c>
      <c r="AR25" s="151"/>
      <c r="AS25" s="151"/>
      <c r="AT25" s="151"/>
      <c r="AU25" s="151">
        <f t="shared" si="4"/>
        <v>0</v>
      </c>
    </row>
    <row r="26" spans="1:47">
      <c r="A26" s="150">
        <f>中間シート!A26</f>
        <v>21</v>
      </c>
      <c r="B26" s="93">
        <f>中間シート!B26</f>
        <v>6</v>
      </c>
      <c r="C26" s="93" t="str">
        <f>中間シート!C26</f>
        <v/>
      </c>
      <c r="D26" s="93">
        <f>中間シート!D26</f>
        <v>0</v>
      </c>
      <c r="E26" s="93">
        <f>中間シート!E26</f>
        <v>0</v>
      </c>
      <c r="F26" s="93">
        <f>中間シート!F26</f>
        <v>0</v>
      </c>
      <c r="G26" s="93">
        <f>中間シート!G26</f>
        <v>1</v>
      </c>
      <c r="H26" s="93">
        <f>中間シート!H26</f>
        <v>0</v>
      </c>
      <c r="I26" s="93">
        <f>中間シート!I26</f>
        <v>0</v>
      </c>
      <c r="J26" s="93">
        <f>中間シート!J26</f>
        <v>0</v>
      </c>
      <c r="K26" s="93">
        <f>中間シート!K26</f>
        <v>0</v>
      </c>
      <c r="L26" s="92">
        <f>中間シート!L26</f>
        <v>0</v>
      </c>
      <c r="M26" s="150">
        <f>中間シート!M26</f>
        <v>0</v>
      </c>
      <c r="N26" s="94" t="str">
        <f>""</f>
        <v/>
      </c>
      <c r="O26" s="94" t="str">
        <f>""</f>
        <v/>
      </c>
      <c r="P26" s="94" t="str">
        <f>""</f>
        <v/>
      </c>
      <c r="Q26" s="95"/>
      <c r="R26" s="152" t="str">
        <f>IF(OR($I26=1,AND($I26=0,$L26=1)),中間シート!R26,"")</f>
        <v/>
      </c>
      <c r="S26" s="96" t="str">
        <f>IF(K26=0,"",K26)</f>
        <v/>
      </c>
      <c r="T26" s="94" t="str">
        <f>IF(OR($I26=1,AND($I26=0,$L26=1)),中間シート!T26,"")</f>
        <v/>
      </c>
      <c r="U26" s="96" t="str">
        <f>IF(OR($I26=1,AND($I26=0,$L26=1)),中間シート!U26,"")</f>
        <v/>
      </c>
      <c r="V26" s="96" t="str">
        <f>IF(OR($I26=1,AND($I26=0,$L26=1)),中間シート!V26,"")</f>
        <v/>
      </c>
      <c r="W26" s="96" t="str">
        <f>IF(OR($I26=1,AND($I26=0,$L26=1)),中間シート!W26,"")</f>
        <v/>
      </c>
      <c r="X26" s="96" t="str">
        <f>IF(OR($I26=1,AND($I26=0,$L26=1)),中間シート!X26,"")</f>
        <v/>
      </c>
      <c r="Y26" s="96" t="str">
        <f>IF(OR($I26=1,AND($I26=0,$L26=1)),中間シート!Y26,"")</f>
        <v/>
      </c>
      <c r="Z26" s="96" t="str">
        <f>IF(OR($I26=1,AND($I26=0,$L26=1)),中間シート!Z26,"")</f>
        <v/>
      </c>
      <c r="AA26" s="96" t="str">
        <f>IF(OR($I26=1,AND($I26=0,$L26=1)),中間シート!AA26,"")</f>
        <v/>
      </c>
      <c r="AB26" s="96" t="str">
        <f>IF(OR($I26=1,AND($I26=0,$L26=1)),中間シート!AB26,"")</f>
        <v/>
      </c>
      <c r="AC26" s="96" t="str">
        <f>IF(OR($I26=1,AND($I26=0,$L26=1)),中間シート!AC26,"")</f>
        <v/>
      </c>
      <c r="AD26" s="96" t="str">
        <f>IF(OR($I26=1,AND($I26=0,$L26=1)),中間シート!AD26,"")</f>
        <v/>
      </c>
      <c r="AE26" s="96" t="str">
        <f>IF(OR($I26=1,AND($I26=0,$L26=1)),中間シート!AE26,"")</f>
        <v/>
      </c>
      <c r="AF26" s="229"/>
      <c r="AG26" s="96" t="str">
        <f>IF(OR($I26=1,AND($I26=0,$L26=1)),中間シート!AG26,"")</f>
        <v/>
      </c>
      <c r="AH26" s="96" t="str">
        <f>IF(OR($I26=1,AND($I26=0,$L26=1)),中間シート!AH26,"")</f>
        <v/>
      </c>
      <c r="AI26" s="96" t="str">
        <f>IF(OR($I26=1,AND($I26=0,$L26=1)),中間シート!AI26,"")</f>
        <v/>
      </c>
      <c r="AJ26" s="96" t="str">
        <f>IF(OR($I26=1,AND($I26=0,$L26=1)),中間シート!AJ26,"")</f>
        <v/>
      </c>
      <c r="AK26" s="96" t="str">
        <f>IF(OR($I26=1,AND($I26=0,$L26=1)),中間シート!AK26,"")</f>
        <v/>
      </c>
      <c r="AL26" s="96" t="str">
        <f>IF($H26=1,中間シート!AL26,"")</f>
        <v/>
      </c>
      <c r="AM26" s="96" t="str">
        <f>IF($H26=1,中間シート!AM26,"")</f>
        <v/>
      </c>
      <c r="AN26" s="96" t="str">
        <f>IF($H26=1,中間シート!AN26,"")</f>
        <v/>
      </c>
      <c r="AO26" s="229"/>
      <c r="AP26" s="229"/>
      <c r="AQ26" s="96" t="str">
        <f>IF(OR($I26=1,AND($I26=0,$L26=1)),中間シート!AQ26,"")</f>
        <v/>
      </c>
      <c r="AR26" s="93"/>
      <c r="AS26" s="93"/>
      <c r="AT26" s="93"/>
      <c r="AU26" s="93">
        <f t="shared" si="4"/>
        <v>0</v>
      </c>
    </row>
    <row r="27" spans="1:47">
      <c r="A27" s="150">
        <f>中間シート!A27</f>
        <v>22</v>
      </c>
      <c r="B27" s="93">
        <f>中間シート!B27</f>
        <v>6</v>
      </c>
      <c r="C27" s="93" t="str">
        <f>中間シート!C27</f>
        <v/>
      </c>
      <c r="D27" s="93">
        <f>中間シート!D27</f>
        <v>0</v>
      </c>
      <c r="E27" s="93">
        <f>中間シート!E27</f>
        <v>0</v>
      </c>
      <c r="F27" s="93">
        <f>中間シート!F27</f>
        <v>0</v>
      </c>
      <c r="G27" s="93">
        <f>中間シート!G27</f>
        <v>2</v>
      </c>
      <c r="H27" s="93">
        <f>中間シート!H27</f>
        <v>0</v>
      </c>
      <c r="I27" s="93">
        <f>中間シート!I27</f>
        <v>0</v>
      </c>
      <c r="J27" s="93">
        <f>中間シート!J27</f>
        <v>0</v>
      </c>
      <c r="K27" s="93">
        <f>中間シート!K27</f>
        <v>0</v>
      </c>
      <c r="L27" s="92">
        <f>中間シート!L27</f>
        <v>0</v>
      </c>
      <c r="M27" s="150">
        <f>中間シート!M27</f>
        <v>0</v>
      </c>
      <c r="N27" s="94" t="str">
        <f>""</f>
        <v/>
      </c>
      <c r="O27" s="94" t="str">
        <f>""</f>
        <v/>
      </c>
      <c r="P27" s="94" t="str">
        <f>""</f>
        <v/>
      </c>
      <c r="Q27" s="95"/>
      <c r="R27" s="152" t="str">
        <f>IF(OR($I27=1,AND($I27=0,$L27=1)),中間シート!R27,"")</f>
        <v/>
      </c>
      <c r="S27" s="96" t="str">
        <f>IF(K27=0,"",K27)</f>
        <v/>
      </c>
      <c r="T27" s="94" t="str">
        <f>IF(OR($I27=1,AND($I27=0,$L27=1)),中間シート!T27,"")</f>
        <v/>
      </c>
      <c r="U27" s="96" t="str">
        <f>IF(OR($I27=1,AND($I27=0,$L27=1)),中間シート!U27,"")</f>
        <v/>
      </c>
      <c r="V27" s="96" t="str">
        <f>IF(OR($I27=1,AND($I27=0,$L27=1)),中間シート!V27,"")</f>
        <v/>
      </c>
      <c r="W27" s="96" t="str">
        <f>IF(OR($I27=1,AND($I27=0,$L27=1)),中間シート!W27,"")</f>
        <v/>
      </c>
      <c r="X27" s="96" t="str">
        <f>IF(OR($I27=1,AND($I27=0,$L27=1)),中間シート!X27,"")</f>
        <v/>
      </c>
      <c r="Y27" s="96" t="str">
        <f>IF(OR($I27=1,AND($I27=0,$L27=1)),中間シート!Y27,"")</f>
        <v/>
      </c>
      <c r="Z27" s="96" t="str">
        <f>IF(OR($I27=1,AND($I27=0,$L27=1)),中間シート!Z27,"")</f>
        <v/>
      </c>
      <c r="AA27" s="96" t="str">
        <f>IF(OR($I27=1,AND($I27=0,$L27=1)),中間シート!AA27,"")</f>
        <v/>
      </c>
      <c r="AB27" s="96" t="str">
        <f>IF(OR($I27=1,AND($I27=0,$L27=1)),中間シート!AB27,"")</f>
        <v/>
      </c>
      <c r="AC27" s="96" t="str">
        <f>IF(OR($I27=1,AND($I27=0,$L27=1)),中間シート!AC27,"")</f>
        <v/>
      </c>
      <c r="AD27" s="96" t="str">
        <f>IF(OR($I27=1,AND($I27=0,$L27=1)),中間シート!AD27,"")</f>
        <v/>
      </c>
      <c r="AE27" s="96" t="str">
        <f>IF(OR($I27=1,AND($I27=0,$L27=1)),中間シート!AE27,"")</f>
        <v/>
      </c>
      <c r="AF27" s="229"/>
      <c r="AG27" s="96" t="str">
        <f>IF(OR($I27=1,AND($I27=0,$L27=1)),中間シート!AG27,"")</f>
        <v/>
      </c>
      <c r="AH27" s="96" t="str">
        <f>IF(OR($I27=1,AND($I27=0,$L27=1)),中間シート!AH27,"")</f>
        <v/>
      </c>
      <c r="AI27" s="96" t="str">
        <f>IF(OR($I27=1,AND($I27=0,$L27=1)),中間シート!AI27,"")</f>
        <v/>
      </c>
      <c r="AJ27" s="96" t="str">
        <f>IF(OR($I27=1,AND($I27=0,$L27=1)),中間シート!AJ27,"")</f>
        <v/>
      </c>
      <c r="AK27" s="96" t="str">
        <f>IF(OR($I27=1,AND($I27=0,$L27=1)),中間シート!AK27,"")</f>
        <v/>
      </c>
      <c r="AL27" s="96" t="str">
        <f>IF($H27=1,中間シート!AL27,"")</f>
        <v/>
      </c>
      <c r="AM27" s="96" t="str">
        <f>IF($H27=1,中間シート!AM27,"")</f>
        <v/>
      </c>
      <c r="AN27" s="96" t="str">
        <f>IF($H27=1,中間シート!AN27,"")</f>
        <v/>
      </c>
      <c r="AO27" s="229"/>
      <c r="AP27" s="229"/>
      <c r="AQ27" s="96" t="str">
        <f>IF(OR($I27=1,AND($I27=0,$L27=1)),中間シート!AQ27,"")</f>
        <v/>
      </c>
      <c r="AR27" s="93"/>
      <c r="AS27" s="93"/>
      <c r="AT27" s="93"/>
      <c r="AU27" s="93">
        <f t="shared" ref="AU27:AU41" si="6">L27</f>
        <v>0</v>
      </c>
    </row>
    <row r="28" spans="1:47">
      <c r="A28" s="150">
        <f>中間シート!A28</f>
        <v>23</v>
      </c>
      <c r="B28" s="93">
        <f>中間シート!B28</f>
        <v>6</v>
      </c>
      <c r="C28" s="93" t="str">
        <f>中間シート!C28</f>
        <v/>
      </c>
      <c r="D28" s="93">
        <f>中間シート!D28</f>
        <v>0</v>
      </c>
      <c r="E28" s="93">
        <f>中間シート!E28</f>
        <v>0</v>
      </c>
      <c r="F28" s="93">
        <f>中間シート!F28</f>
        <v>0</v>
      </c>
      <c r="G28" s="93">
        <f>中間シート!G28</f>
        <v>3</v>
      </c>
      <c r="H28" s="93">
        <f>中間シート!H28</f>
        <v>0</v>
      </c>
      <c r="I28" s="93">
        <f>中間シート!I28</f>
        <v>0</v>
      </c>
      <c r="J28" s="93">
        <f>中間シート!J28</f>
        <v>0</v>
      </c>
      <c r="K28" s="93">
        <f>中間シート!K28</f>
        <v>0</v>
      </c>
      <c r="L28" s="92">
        <f>中間シート!L28</f>
        <v>0</v>
      </c>
      <c r="M28" s="150">
        <f>中間シート!M28</f>
        <v>0</v>
      </c>
      <c r="N28" s="94" t="str">
        <f>""</f>
        <v/>
      </c>
      <c r="O28" s="94" t="str">
        <f>""</f>
        <v/>
      </c>
      <c r="P28" s="94" t="str">
        <f>""</f>
        <v/>
      </c>
      <c r="Q28" s="95"/>
      <c r="R28" s="152" t="str">
        <f>IF(OR($I28=1,AND($I28=0,$L28=1)),中間シート!R28,"")</f>
        <v/>
      </c>
      <c r="S28" s="96" t="str">
        <f t="shared" ref="S28:S41" si="7">IF(K28=0,"",K28)</f>
        <v/>
      </c>
      <c r="T28" s="94" t="str">
        <f>IF(OR($I28=1,AND($I28=0,$L28=1)),中間シート!T28,"")</f>
        <v/>
      </c>
      <c r="U28" s="96" t="str">
        <f>IF(OR($I28=1,AND($I28=0,$L28=1)),中間シート!U28,"")</f>
        <v/>
      </c>
      <c r="V28" s="96" t="str">
        <f>IF(OR($I28=1,AND($I28=0,$L28=1)),中間シート!V28,"")</f>
        <v/>
      </c>
      <c r="W28" s="96" t="str">
        <f>IF(OR($I28=1,AND($I28=0,$L28=1)),中間シート!W28,"")</f>
        <v/>
      </c>
      <c r="X28" s="96" t="str">
        <f>IF(OR($I28=1,AND($I28=0,$L28=1)),中間シート!X28,"")</f>
        <v/>
      </c>
      <c r="Y28" s="96" t="str">
        <f>IF(OR($I28=1,AND($I28=0,$L28=1)),中間シート!Y28,"")</f>
        <v/>
      </c>
      <c r="Z28" s="96" t="str">
        <f>IF(OR($I28=1,AND($I28=0,$L28=1)),中間シート!Z28,"")</f>
        <v/>
      </c>
      <c r="AA28" s="96" t="str">
        <f>IF(OR($I28=1,AND($I28=0,$L28=1)),中間シート!AA28,"")</f>
        <v/>
      </c>
      <c r="AB28" s="96" t="str">
        <f>IF(OR($I28=1,AND($I28=0,$L28=1)),中間シート!AB28,"")</f>
        <v/>
      </c>
      <c r="AC28" s="96" t="str">
        <f>IF(OR($I28=1,AND($I28=0,$L28=1)),中間シート!AC28,"")</f>
        <v/>
      </c>
      <c r="AD28" s="96" t="str">
        <f>IF(OR($I28=1,AND($I28=0,$L28=1)),中間シート!AD28,"")</f>
        <v/>
      </c>
      <c r="AE28" s="96" t="str">
        <f>IF(OR($I28=1,AND($I28=0,$L28=1)),中間シート!AE28,"")</f>
        <v/>
      </c>
      <c r="AF28" s="229"/>
      <c r="AG28" s="96" t="str">
        <f>IF(OR($I28=1,AND($I28=0,$L28=1)),中間シート!AG28,"")</f>
        <v/>
      </c>
      <c r="AH28" s="96" t="str">
        <f>IF(OR($I28=1,AND($I28=0,$L28=1)),中間シート!AH28,"")</f>
        <v/>
      </c>
      <c r="AI28" s="96" t="str">
        <f>IF(OR($I28=1,AND($I28=0,$L28=1)),中間シート!AI28,"")</f>
        <v/>
      </c>
      <c r="AJ28" s="96" t="str">
        <f>IF(OR($I28=1,AND($I28=0,$L28=1)),中間シート!AJ28,"")</f>
        <v/>
      </c>
      <c r="AK28" s="96" t="str">
        <f>IF(OR($I28=1,AND($I28=0,$L28=1)),中間シート!AK28,"")</f>
        <v/>
      </c>
      <c r="AL28" s="96" t="str">
        <f>IF($H28=1,中間シート!AL28,"")</f>
        <v/>
      </c>
      <c r="AM28" s="96" t="str">
        <f>IF($H28=1,中間シート!AM28,"")</f>
        <v/>
      </c>
      <c r="AN28" s="96" t="str">
        <f>IF($H28=1,中間シート!AN28,"")</f>
        <v/>
      </c>
      <c r="AO28" s="229"/>
      <c r="AP28" s="229"/>
      <c r="AQ28" s="96" t="str">
        <f>IF(OR($I28=1,AND($I28=0,$L28=1)),中間シート!AQ28,"")</f>
        <v/>
      </c>
      <c r="AR28" s="93"/>
      <c r="AS28" s="93"/>
      <c r="AT28" s="93"/>
      <c r="AU28" s="93">
        <f t="shared" si="6"/>
        <v>0</v>
      </c>
    </row>
    <row r="29" spans="1:47">
      <c r="A29" s="150">
        <f>中間シート!A29</f>
        <v>24</v>
      </c>
      <c r="B29" s="93">
        <f>中間シート!B29</f>
        <v>6</v>
      </c>
      <c r="C29" s="93" t="str">
        <f>中間シート!C29</f>
        <v/>
      </c>
      <c r="D29" s="93">
        <f>中間シート!D29</f>
        <v>0</v>
      </c>
      <c r="E29" s="93">
        <f>中間シート!E29</f>
        <v>0</v>
      </c>
      <c r="F29" s="93">
        <f>中間シート!F29</f>
        <v>0</v>
      </c>
      <c r="G29" s="93">
        <f>中間シート!G29</f>
        <v>4</v>
      </c>
      <c r="H29" s="93">
        <f>中間シート!H29</f>
        <v>0</v>
      </c>
      <c r="I29" s="93">
        <f>中間シート!I29</f>
        <v>0</v>
      </c>
      <c r="J29" s="93">
        <f>中間シート!J29</f>
        <v>0</v>
      </c>
      <c r="K29" s="93">
        <f>中間シート!K29</f>
        <v>0</v>
      </c>
      <c r="L29" s="92">
        <f>中間シート!L29</f>
        <v>0</v>
      </c>
      <c r="M29" s="150">
        <f>中間シート!M29</f>
        <v>0</v>
      </c>
      <c r="N29" s="94" t="str">
        <f>""</f>
        <v/>
      </c>
      <c r="O29" s="94" t="str">
        <f>""</f>
        <v/>
      </c>
      <c r="P29" s="94" t="str">
        <f>""</f>
        <v/>
      </c>
      <c r="Q29" s="95"/>
      <c r="R29" s="152" t="str">
        <f>IF(OR($I29=1,AND($I29=0,$L29=1)),中間シート!R29,"")</f>
        <v/>
      </c>
      <c r="S29" s="96" t="str">
        <f t="shared" si="7"/>
        <v/>
      </c>
      <c r="T29" s="94" t="str">
        <f>IF(OR($I29=1,AND($I29=0,$L29=1)),中間シート!T29,"")</f>
        <v/>
      </c>
      <c r="U29" s="96" t="str">
        <f>IF(OR($I29=1,AND($I29=0,$L29=1)),中間シート!U29,"")</f>
        <v/>
      </c>
      <c r="V29" s="96" t="str">
        <f>IF(OR($I29=1,AND($I29=0,$L29=1)),中間シート!V29,"")</f>
        <v/>
      </c>
      <c r="W29" s="96" t="str">
        <f>IF(OR($I29=1,AND($I29=0,$L29=1)),中間シート!W29,"")</f>
        <v/>
      </c>
      <c r="X29" s="96" t="str">
        <f>IF(OR($I29=1,AND($I29=0,$L29=1)),中間シート!X29,"")</f>
        <v/>
      </c>
      <c r="Y29" s="96" t="str">
        <f>IF(OR($I29=1,AND($I29=0,$L29=1)),中間シート!Y29,"")</f>
        <v/>
      </c>
      <c r="Z29" s="96" t="str">
        <f>IF(OR($I29=1,AND($I29=0,$L29=1)),中間シート!Z29,"")</f>
        <v/>
      </c>
      <c r="AA29" s="96" t="str">
        <f>IF(OR($I29=1,AND($I29=0,$L29=1)),中間シート!AA29,"")</f>
        <v/>
      </c>
      <c r="AB29" s="96" t="str">
        <f>IF(OR($I29=1,AND($I29=0,$L29=1)),中間シート!AB29,"")</f>
        <v/>
      </c>
      <c r="AC29" s="96" t="str">
        <f>IF(OR($I29=1,AND($I29=0,$L29=1)),中間シート!AC29,"")</f>
        <v/>
      </c>
      <c r="AD29" s="96" t="str">
        <f>IF(OR($I29=1,AND($I29=0,$L29=1)),中間シート!AD29,"")</f>
        <v/>
      </c>
      <c r="AE29" s="96" t="str">
        <f>IF(OR($I29=1,AND($I29=0,$L29=1)),中間シート!AE29,"")</f>
        <v/>
      </c>
      <c r="AF29" s="229"/>
      <c r="AG29" s="96" t="str">
        <f>IF(OR($I29=1,AND($I29=0,$L29=1)),中間シート!AG29,"")</f>
        <v/>
      </c>
      <c r="AH29" s="96" t="str">
        <f>IF(OR($I29=1,AND($I29=0,$L29=1)),中間シート!AH29,"")</f>
        <v/>
      </c>
      <c r="AI29" s="96" t="str">
        <f>IF(OR($I29=1,AND($I29=0,$L29=1)),中間シート!AI29,"")</f>
        <v/>
      </c>
      <c r="AJ29" s="96" t="str">
        <f>IF(OR($I29=1,AND($I29=0,$L29=1)),中間シート!AJ29,"")</f>
        <v/>
      </c>
      <c r="AK29" s="96" t="str">
        <f>IF(OR($I29=1,AND($I29=0,$L29=1)),中間シート!AK29,"")</f>
        <v/>
      </c>
      <c r="AL29" s="96" t="str">
        <f>IF($H29=1,中間シート!AL29,"")</f>
        <v/>
      </c>
      <c r="AM29" s="96" t="str">
        <f>IF($H29=1,中間シート!AM29,"")</f>
        <v/>
      </c>
      <c r="AN29" s="96" t="str">
        <f>IF($H29=1,中間シート!AN29,"")</f>
        <v/>
      </c>
      <c r="AO29" s="229"/>
      <c r="AP29" s="229"/>
      <c r="AQ29" s="96" t="str">
        <f>IF(OR($I29=1,AND($I29=0,$L29=1)),中間シート!AQ29,"")</f>
        <v/>
      </c>
      <c r="AR29" s="93"/>
      <c r="AS29" s="93"/>
      <c r="AT29" s="93"/>
      <c r="AU29" s="93">
        <f t="shared" si="6"/>
        <v>0</v>
      </c>
    </row>
    <row r="30" spans="1:47">
      <c r="A30" s="150">
        <f>中間シート!A30</f>
        <v>25</v>
      </c>
      <c r="B30" s="93">
        <f>中間シート!B30</f>
        <v>7</v>
      </c>
      <c r="C30" s="93" t="str">
        <f>中間シート!C30</f>
        <v/>
      </c>
      <c r="D30" s="93">
        <f>中間シート!D30</f>
        <v>0</v>
      </c>
      <c r="E30" s="93">
        <f>中間シート!E30</f>
        <v>0</v>
      </c>
      <c r="F30" s="93">
        <f>中間シート!F30</f>
        <v>0</v>
      </c>
      <c r="G30" s="93">
        <f>中間シート!G30</f>
        <v>1</v>
      </c>
      <c r="H30" s="93">
        <f>中間シート!H30</f>
        <v>0</v>
      </c>
      <c r="I30" s="93">
        <f>中間シート!I30</f>
        <v>0</v>
      </c>
      <c r="J30" s="93">
        <f>中間シート!J30</f>
        <v>0</v>
      </c>
      <c r="K30" s="93">
        <f>中間シート!K30</f>
        <v>0</v>
      </c>
      <c r="L30" s="92">
        <f>中間シート!L30</f>
        <v>0</v>
      </c>
      <c r="M30" s="150">
        <f>中間シート!M30</f>
        <v>0</v>
      </c>
      <c r="N30" s="94"/>
      <c r="O30" s="94"/>
      <c r="P30" s="94"/>
      <c r="Q30" s="95"/>
      <c r="R30" s="152" t="str">
        <f>IF(OR($I30=1,AND($I30=0,$L30=1)),中間シート!R30,"")</f>
        <v/>
      </c>
      <c r="S30" s="96" t="str">
        <f t="shared" si="7"/>
        <v/>
      </c>
      <c r="T30" s="94" t="str">
        <f>IF(OR($I30=1,AND($I30=0,$L30=1)),中間シート!T30,"")</f>
        <v/>
      </c>
      <c r="U30" s="96" t="str">
        <f>IF(OR($I30=1,AND($I30=0,$L30=1)),中間シート!U30,"")</f>
        <v/>
      </c>
      <c r="V30" s="96" t="str">
        <f>IF(OR($I30=1,AND($I30=0,$L30=1)),中間シート!V30,"")</f>
        <v/>
      </c>
      <c r="W30" s="96" t="str">
        <f>IF(OR($I30=1,AND($I30=0,$L30=1)),中間シート!W30,"")</f>
        <v/>
      </c>
      <c r="X30" s="96" t="str">
        <f>IF(OR($I30=1,AND($I30=0,$L30=1)),中間シート!X30,"")</f>
        <v/>
      </c>
      <c r="Y30" s="96" t="str">
        <f>IF(OR($I30=1,AND($I30=0,$L30=1)),中間シート!Y30,"")</f>
        <v/>
      </c>
      <c r="Z30" s="96" t="str">
        <f>IF(OR($I30=1,AND($I30=0,$L30=1)),中間シート!Z30,"")</f>
        <v/>
      </c>
      <c r="AA30" s="96" t="str">
        <f>IF(OR($I30=1,AND($I30=0,$L30=1)),中間シート!AA30,"")</f>
        <v/>
      </c>
      <c r="AB30" s="96" t="str">
        <f>IF(OR($I30=1,AND($I30=0,$L30=1)),中間シート!AB30,"")</f>
        <v/>
      </c>
      <c r="AC30" s="96" t="str">
        <f>IF(OR($I30=1,AND($I30=0,$L30=1)),中間シート!AC30,"")</f>
        <v/>
      </c>
      <c r="AD30" s="96" t="str">
        <f>IF(OR($I30=1,AND($I30=0,$L30=1)),中間シート!AD30,"")</f>
        <v/>
      </c>
      <c r="AE30" s="96" t="str">
        <f>IF(OR($I30=1,AND($I30=0,$L30=1)),中間シート!AE30,"")</f>
        <v/>
      </c>
      <c r="AF30" s="229"/>
      <c r="AG30" s="96" t="str">
        <f>IF(OR($I30=1,AND($I30=0,$L30=1)),中間シート!AG30,"")</f>
        <v/>
      </c>
      <c r="AH30" s="96" t="str">
        <f>IF(OR($I30=1,AND($I30=0,$L30=1)),中間シート!AH30,"")</f>
        <v/>
      </c>
      <c r="AI30" s="96" t="str">
        <f>IF(OR($I30=1,AND($I30=0,$L30=1)),中間シート!AI30,"")</f>
        <v/>
      </c>
      <c r="AJ30" s="96" t="str">
        <f>IF(OR($I30=1,AND($I30=0,$L30=1)),中間シート!AJ30,"")</f>
        <v/>
      </c>
      <c r="AK30" s="96" t="str">
        <f>IF(OR($I30=1,AND($I30=0,$L30=1)),中間シート!AK30,"")</f>
        <v/>
      </c>
      <c r="AL30" s="96" t="str">
        <f>IF($H30=1,中間シート!AL30,"")</f>
        <v/>
      </c>
      <c r="AM30" s="96" t="str">
        <f>IF($H30=1,中間シート!AM30,"")</f>
        <v/>
      </c>
      <c r="AN30" s="96" t="str">
        <f>IF($H30=1,中間シート!AN30,"")</f>
        <v/>
      </c>
      <c r="AO30" s="229"/>
      <c r="AP30" s="229"/>
      <c r="AQ30" s="96" t="str">
        <f>IF(OR($I30=1,AND($I30=0,$L30=1)),中間シート!AQ30,"")</f>
        <v/>
      </c>
      <c r="AR30" s="93"/>
      <c r="AS30" s="93"/>
      <c r="AT30" s="93"/>
      <c r="AU30" s="93">
        <f t="shared" si="6"/>
        <v>0</v>
      </c>
    </row>
    <row r="31" spans="1:47">
      <c r="A31" s="150">
        <f>中間シート!A31</f>
        <v>26</v>
      </c>
      <c r="B31" s="93">
        <f>中間シート!B31</f>
        <v>7</v>
      </c>
      <c r="C31" s="93" t="str">
        <f>中間シート!C31</f>
        <v/>
      </c>
      <c r="D31" s="93">
        <f>中間シート!D31</f>
        <v>0</v>
      </c>
      <c r="E31" s="93">
        <f>中間シート!E31</f>
        <v>0</v>
      </c>
      <c r="F31" s="93">
        <f>中間シート!F31</f>
        <v>0</v>
      </c>
      <c r="G31" s="93">
        <f>中間シート!G31</f>
        <v>2</v>
      </c>
      <c r="H31" s="93">
        <f>中間シート!H31</f>
        <v>0</v>
      </c>
      <c r="I31" s="93">
        <f>中間シート!I31</f>
        <v>0</v>
      </c>
      <c r="J31" s="93">
        <f>中間シート!J31</f>
        <v>0</v>
      </c>
      <c r="K31" s="93">
        <f>中間シート!K31</f>
        <v>0</v>
      </c>
      <c r="L31" s="92">
        <f>中間シート!L31</f>
        <v>0</v>
      </c>
      <c r="M31" s="150">
        <f>中間シート!M31</f>
        <v>0</v>
      </c>
      <c r="N31" s="94"/>
      <c r="O31" s="94"/>
      <c r="P31" s="94"/>
      <c r="Q31" s="95"/>
      <c r="R31" s="152" t="str">
        <f>IF(OR($I31=1,AND($I31=0,$L31=1)),中間シート!R31,"")</f>
        <v/>
      </c>
      <c r="S31" s="96" t="str">
        <f t="shared" si="7"/>
        <v/>
      </c>
      <c r="T31" s="94" t="str">
        <f>IF(OR($I31=1,AND($I31=0,$L31=1)),中間シート!T31,"")</f>
        <v/>
      </c>
      <c r="U31" s="96" t="str">
        <f>IF(OR($I31=1,AND($I31=0,$L31=1)),中間シート!U31,"")</f>
        <v/>
      </c>
      <c r="V31" s="96" t="str">
        <f>IF(OR($I31=1,AND($I31=0,$L31=1)),中間シート!V31,"")</f>
        <v/>
      </c>
      <c r="W31" s="96" t="str">
        <f>IF(OR($I31=1,AND($I31=0,$L31=1)),中間シート!W31,"")</f>
        <v/>
      </c>
      <c r="X31" s="96" t="str">
        <f>IF(OR($I31=1,AND($I31=0,$L31=1)),中間シート!X31,"")</f>
        <v/>
      </c>
      <c r="Y31" s="96" t="str">
        <f>IF(OR($I31=1,AND($I31=0,$L31=1)),中間シート!Y31,"")</f>
        <v/>
      </c>
      <c r="Z31" s="96" t="str">
        <f>IF(OR($I31=1,AND($I31=0,$L31=1)),中間シート!Z31,"")</f>
        <v/>
      </c>
      <c r="AA31" s="96" t="str">
        <f>IF(OR($I31=1,AND($I31=0,$L31=1)),中間シート!AA31,"")</f>
        <v/>
      </c>
      <c r="AB31" s="96" t="str">
        <f>IF(OR($I31=1,AND($I31=0,$L31=1)),中間シート!AB31,"")</f>
        <v/>
      </c>
      <c r="AC31" s="96" t="str">
        <f>IF(OR($I31=1,AND($I31=0,$L31=1)),中間シート!AC31,"")</f>
        <v/>
      </c>
      <c r="AD31" s="96" t="str">
        <f>IF(OR($I31=1,AND($I31=0,$L31=1)),中間シート!AD31,"")</f>
        <v/>
      </c>
      <c r="AE31" s="96" t="str">
        <f>IF(OR($I31=1,AND($I31=0,$L31=1)),中間シート!AE31,"")</f>
        <v/>
      </c>
      <c r="AF31" s="229"/>
      <c r="AG31" s="96" t="str">
        <f>IF(OR($I31=1,AND($I31=0,$L31=1)),中間シート!AG31,"")</f>
        <v/>
      </c>
      <c r="AH31" s="96" t="str">
        <f>IF(OR($I31=1,AND($I31=0,$L31=1)),中間シート!AH31,"")</f>
        <v/>
      </c>
      <c r="AI31" s="96" t="str">
        <f>IF(OR($I31=1,AND($I31=0,$L31=1)),中間シート!AI31,"")</f>
        <v/>
      </c>
      <c r="AJ31" s="96" t="str">
        <f>IF(OR($I31=1,AND($I31=0,$L31=1)),中間シート!AJ31,"")</f>
        <v/>
      </c>
      <c r="AK31" s="96" t="str">
        <f>IF(OR($I31=1,AND($I31=0,$L31=1)),中間シート!AK31,"")</f>
        <v/>
      </c>
      <c r="AL31" s="96" t="str">
        <f>IF($H31=1,中間シート!AL31,"")</f>
        <v/>
      </c>
      <c r="AM31" s="96" t="str">
        <f>IF($H31=1,中間シート!AM31,"")</f>
        <v/>
      </c>
      <c r="AN31" s="96" t="str">
        <f>IF($H31=1,中間シート!AN31,"")</f>
        <v/>
      </c>
      <c r="AO31" s="229"/>
      <c r="AP31" s="229"/>
      <c r="AQ31" s="96" t="str">
        <f>IF(OR($I31=1,AND($I31=0,$L31=1)),中間シート!AQ31,"")</f>
        <v/>
      </c>
      <c r="AR31" s="93"/>
      <c r="AS31" s="93"/>
      <c r="AT31" s="93"/>
      <c r="AU31" s="93">
        <f t="shared" si="6"/>
        <v>0</v>
      </c>
    </row>
    <row r="32" spans="1:47">
      <c r="A32" s="150">
        <f>中間シート!A32</f>
        <v>27</v>
      </c>
      <c r="B32" s="93">
        <f>中間シート!B32</f>
        <v>7</v>
      </c>
      <c r="C32" s="93" t="str">
        <f>中間シート!C32</f>
        <v/>
      </c>
      <c r="D32" s="93">
        <f>中間シート!D32</f>
        <v>0</v>
      </c>
      <c r="E32" s="93">
        <f>中間シート!E32</f>
        <v>0</v>
      </c>
      <c r="F32" s="93">
        <f>中間シート!F32</f>
        <v>0</v>
      </c>
      <c r="G32" s="93">
        <f>中間シート!G32</f>
        <v>3</v>
      </c>
      <c r="H32" s="93">
        <f>中間シート!H32</f>
        <v>0</v>
      </c>
      <c r="I32" s="93">
        <f>中間シート!I32</f>
        <v>0</v>
      </c>
      <c r="J32" s="93">
        <f>中間シート!J32</f>
        <v>0</v>
      </c>
      <c r="K32" s="93">
        <f>中間シート!K32</f>
        <v>0</v>
      </c>
      <c r="L32" s="92">
        <f>中間シート!L32</f>
        <v>0</v>
      </c>
      <c r="M32" s="150">
        <f>中間シート!M32</f>
        <v>0</v>
      </c>
      <c r="N32" s="94"/>
      <c r="O32" s="94"/>
      <c r="P32" s="94"/>
      <c r="Q32" s="95"/>
      <c r="R32" s="152" t="str">
        <f>IF(OR($I32=1,AND($I32=0,$L32=1)),中間シート!R32,"")</f>
        <v/>
      </c>
      <c r="S32" s="96" t="str">
        <f t="shared" si="7"/>
        <v/>
      </c>
      <c r="T32" s="94" t="str">
        <f>IF(OR($I32=1,AND($I32=0,$L32=1)),中間シート!T32,"")</f>
        <v/>
      </c>
      <c r="U32" s="96" t="str">
        <f>IF(OR($I32=1,AND($I32=0,$L32=1)),中間シート!U32,"")</f>
        <v/>
      </c>
      <c r="V32" s="96" t="str">
        <f>IF(OR($I32=1,AND($I32=0,$L32=1)),中間シート!V32,"")</f>
        <v/>
      </c>
      <c r="W32" s="96" t="str">
        <f>IF(OR($I32=1,AND($I32=0,$L32=1)),中間シート!W32,"")</f>
        <v/>
      </c>
      <c r="X32" s="96" t="str">
        <f>IF(OR($I32=1,AND($I32=0,$L32=1)),中間シート!X32,"")</f>
        <v/>
      </c>
      <c r="Y32" s="96" t="str">
        <f>IF(OR($I32=1,AND($I32=0,$L32=1)),中間シート!Y32,"")</f>
        <v/>
      </c>
      <c r="Z32" s="96" t="str">
        <f>IF(OR($I32=1,AND($I32=0,$L32=1)),中間シート!Z32,"")</f>
        <v/>
      </c>
      <c r="AA32" s="96" t="str">
        <f>IF(OR($I32=1,AND($I32=0,$L32=1)),中間シート!AA32,"")</f>
        <v/>
      </c>
      <c r="AB32" s="96" t="str">
        <f>IF(OR($I32=1,AND($I32=0,$L32=1)),中間シート!AB32,"")</f>
        <v/>
      </c>
      <c r="AC32" s="96" t="str">
        <f>IF(OR($I32=1,AND($I32=0,$L32=1)),中間シート!AC32,"")</f>
        <v/>
      </c>
      <c r="AD32" s="96" t="str">
        <f>IF(OR($I32=1,AND($I32=0,$L32=1)),中間シート!AD32,"")</f>
        <v/>
      </c>
      <c r="AE32" s="96" t="str">
        <f>IF(OR($I32=1,AND($I32=0,$L32=1)),中間シート!AE32,"")</f>
        <v/>
      </c>
      <c r="AF32" s="229"/>
      <c r="AG32" s="96" t="str">
        <f>IF(OR($I32=1,AND($I32=0,$L32=1)),中間シート!AG32,"")</f>
        <v/>
      </c>
      <c r="AH32" s="96" t="str">
        <f>IF(OR($I32=1,AND($I32=0,$L32=1)),中間シート!AH32,"")</f>
        <v/>
      </c>
      <c r="AI32" s="96" t="str">
        <f>IF(OR($I32=1,AND($I32=0,$L32=1)),中間シート!AI32,"")</f>
        <v/>
      </c>
      <c r="AJ32" s="96" t="str">
        <f>IF(OR($I32=1,AND($I32=0,$L32=1)),中間シート!AJ32,"")</f>
        <v/>
      </c>
      <c r="AK32" s="96" t="str">
        <f>IF(OR($I32=1,AND($I32=0,$L32=1)),中間シート!AK32,"")</f>
        <v/>
      </c>
      <c r="AL32" s="96" t="str">
        <f>IF($H32=1,中間シート!AL32,"")</f>
        <v/>
      </c>
      <c r="AM32" s="96" t="str">
        <f>IF($H32=1,中間シート!AM32,"")</f>
        <v/>
      </c>
      <c r="AN32" s="96" t="str">
        <f>IF($H32=1,中間シート!AN32,"")</f>
        <v/>
      </c>
      <c r="AO32" s="229"/>
      <c r="AP32" s="229"/>
      <c r="AQ32" s="96" t="str">
        <f>IF(OR($I32=1,AND($I32=0,$L32=1)),中間シート!AQ32,"")</f>
        <v/>
      </c>
      <c r="AR32" s="93"/>
      <c r="AS32" s="93"/>
      <c r="AT32" s="93"/>
      <c r="AU32" s="93">
        <f t="shared" si="6"/>
        <v>0</v>
      </c>
    </row>
    <row r="33" spans="1:47">
      <c r="A33" s="150">
        <f>中間シート!A33</f>
        <v>28</v>
      </c>
      <c r="B33" s="93">
        <f>中間シート!B33</f>
        <v>7</v>
      </c>
      <c r="C33" s="93" t="str">
        <f>中間シート!C33</f>
        <v/>
      </c>
      <c r="D33" s="93">
        <f>中間シート!D33</f>
        <v>0</v>
      </c>
      <c r="E33" s="93">
        <f>中間シート!E33</f>
        <v>0</v>
      </c>
      <c r="F33" s="93">
        <f>中間シート!F33</f>
        <v>0</v>
      </c>
      <c r="G33" s="93">
        <f>中間シート!G33</f>
        <v>4</v>
      </c>
      <c r="H33" s="93">
        <f>中間シート!H33</f>
        <v>0</v>
      </c>
      <c r="I33" s="93">
        <f>中間シート!I33</f>
        <v>0</v>
      </c>
      <c r="J33" s="93">
        <f>中間シート!J33</f>
        <v>0</v>
      </c>
      <c r="K33" s="93">
        <f>中間シート!K33</f>
        <v>0</v>
      </c>
      <c r="L33" s="92">
        <f>中間シート!L33</f>
        <v>0</v>
      </c>
      <c r="M33" s="150">
        <f>中間シート!M33</f>
        <v>0</v>
      </c>
      <c r="N33" s="94"/>
      <c r="O33" s="94"/>
      <c r="P33" s="94"/>
      <c r="Q33" s="95"/>
      <c r="R33" s="152" t="str">
        <f>IF(OR($I33=1,AND($I33=0,$L33=1)),中間シート!R33,"")</f>
        <v/>
      </c>
      <c r="S33" s="96" t="str">
        <f t="shared" si="7"/>
        <v/>
      </c>
      <c r="T33" s="94" t="str">
        <f>IF(OR($I33=1,AND($I33=0,$L33=1)),中間シート!T33,"")</f>
        <v/>
      </c>
      <c r="U33" s="96" t="str">
        <f>IF(OR($I33=1,AND($I33=0,$L33=1)),中間シート!U33,"")</f>
        <v/>
      </c>
      <c r="V33" s="96" t="str">
        <f>IF(OR($I33=1,AND($I33=0,$L33=1)),中間シート!V33,"")</f>
        <v/>
      </c>
      <c r="W33" s="96" t="str">
        <f>IF(OR($I33=1,AND($I33=0,$L33=1)),中間シート!W33,"")</f>
        <v/>
      </c>
      <c r="X33" s="96" t="str">
        <f>IF(OR($I33=1,AND($I33=0,$L33=1)),中間シート!X33,"")</f>
        <v/>
      </c>
      <c r="Y33" s="96" t="str">
        <f>IF(OR($I33=1,AND($I33=0,$L33=1)),中間シート!Y33,"")</f>
        <v/>
      </c>
      <c r="Z33" s="96" t="str">
        <f>IF(OR($I33=1,AND($I33=0,$L33=1)),中間シート!Z33,"")</f>
        <v/>
      </c>
      <c r="AA33" s="96" t="str">
        <f>IF(OR($I33=1,AND($I33=0,$L33=1)),中間シート!AA33,"")</f>
        <v/>
      </c>
      <c r="AB33" s="96" t="str">
        <f>IF(OR($I33=1,AND($I33=0,$L33=1)),中間シート!AB33,"")</f>
        <v/>
      </c>
      <c r="AC33" s="96" t="str">
        <f>IF(OR($I33=1,AND($I33=0,$L33=1)),中間シート!AC33,"")</f>
        <v/>
      </c>
      <c r="AD33" s="96" t="str">
        <f>IF(OR($I33=1,AND($I33=0,$L33=1)),中間シート!AD33,"")</f>
        <v/>
      </c>
      <c r="AE33" s="96" t="str">
        <f>IF(OR($I33=1,AND($I33=0,$L33=1)),中間シート!AE33,"")</f>
        <v/>
      </c>
      <c r="AF33" s="229"/>
      <c r="AG33" s="96" t="str">
        <f>IF(OR($I33=1,AND($I33=0,$L33=1)),中間シート!AG33,"")</f>
        <v/>
      </c>
      <c r="AH33" s="96" t="str">
        <f>IF(OR($I33=1,AND($I33=0,$L33=1)),中間シート!AH33,"")</f>
        <v/>
      </c>
      <c r="AI33" s="96" t="str">
        <f>IF(OR($I33=1,AND($I33=0,$L33=1)),中間シート!AI33,"")</f>
        <v/>
      </c>
      <c r="AJ33" s="96" t="str">
        <f>IF(OR($I33=1,AND($I33=0,$L33=1)),中間シート!AJ33,"")</f>
        <v/>
      </c>
      <c r="AK33" s="96" t="str">
        <f>IF(OR($I33=1,AND($I33=0,$L33=1)),中間シート!AK33,"")</f>
        <v/>
      </c>
      <c r="AL33" s="96" t="str">
        <f>IF($H33=1,中間シート!AL33,"")</f>
        <v/>
      </c>
      <c r="AM33" s="96" t="str">
        <f>IF($H33=1,中間シート!AM33,"")</f>
        <v/>
      </c>
      <c r="AN33" s="96" t="str">
        <f>IF($H33=1,中間シート!AN33,"")</f>
        <v/>
      </c>
      <c r="AO33" s="229"/>
      <c r="AP33" s="229"/>
      <c r="AQ33" s="96" t="str">
        <f>IF(OR($I33=1,AND($I33=0,$L33=1)),中間シート!AQ33,"")</f>
        <v/>
      </c>
      <c r="AR33" s="93"/>
      <c r="AS33" s="93"/>
      <c r="AT33" s="93"/>
      <c r="AU33" s="93">
        <f t="shared" si="6"/>
        <v>0</v>
      </c>
    </row>
    <row r="34" spans="1:47">
      <c r="A34" s="150">
        <f>中間シート!A34</f>
        <v>29</v>
      </c>
      <c r="B34" s="93">
        <f>中間シート!B34</f>
        <v>8</v>
      </c>
      <c r="C34" s="93" t="str">
        <f>中間シート!C34</f>
        <v/>
      </c>
      <c r="D34" s="93">
        <f>中間シート!D34</f>
        <v>0</v>
      </c>
      <c r="E34" s="93">
        <f>中間シート!E34</f>
        <v>0</v>
      </c>
      <c r="F34" s="93">
        <f>中間シート!F34</f>
        <v>0</v>
      </c>
      <c r="G34" s="93">
        <f>中間シート!G34</f>
        <v>1</v>
      </c>
      <c r="H34" s="93">
        <f>中間シート!H34</f>
        <v>0</v>
      </c>
      <c r="I34" s="93">
        <f>中間シート!I34</f>
        <v>0</v>
      </c>
      <c r="J34" s="93">
        <f>中間シート!J34</f>
        <v>0</v>
      </c>
      <c r="K34" s="93">
        <f>中間シート!K34</f>
        <v>0</v>
      </c>
      <c r="L34" s="92">
        <f>中間シート!L34</f>
        <v>0</v>
      </c>
      <c r="M34" s="150">
        <f>中間シート!M34</f>
        <v>0</v>
      </c>
      <c r="N34" s="94"/>
      <c r="O34" s="94"/>
      <c r="P34" s="94"/>
      <c r="Q34" s="95"/>
      <c r="R34" s="152" t="str">
        <f>IF(OR($I34=1,AND($I34=0,$L34=1)),中間シート!R34,"")</f>
        <v/>
      </c>
      <c r="S34" s="96" t="str">
        <f t="shared" si="7"/>
        <v/>
      </c>
      <c r="T34" s="94" t="str">
        <f>IF(OR($I34=1,AND($I34=0,$L34=1)),中間シート!T34,"")</f>
        <v/>
      </c>
      <c r="U34" s="96" t="str">
        <f>IF(OR($I34=1,AND($I34=0,$L34=1)),中間シート!U34,"")</f>
        <v/>
      </c>
      <c r="V34" s="96" t="str">
        <f>IF(OR($I34=1,AND($I34=0,$L34=1)),中間シート!V34,"")</f>
        <v/>
      </c>
      <c r="W34" s="96" t="str">
        <f>IF(OR($I34=1,AND($I34=0,$L34=1)),中間シート!W34,"")</f>
        <v/>
      </c>
      <c r="X34" s="96" t="str">
        <f>IF(OR($I34=1,AND($I34=0,$L34=1)),中間シート!X34,"")</f>
        <v/>
      </c>
      <c r="Y34" s="96" t="str">
        <f>IF(OR($I34=1,AND($I34=0,$L34=1)),中間シート!Y34,"")</f>
        <v/>
      </c>
      <c r="Z34" s="96" t="str">
        <f>IF(OR($I34=1,AND($I34=0,$L34=1)),中間シート!Z34,"")</f>
        <v/>
      </c>
      <c r="AA34" s="96" t="str">
        <f>IF(OR($I34=1,AND($I34=0,$L34=1)),中間シート!AA34,"")</f>
        <v/>
      </c>
      <c r="AB34" s="96" t="str">
        <f>IF(OR($I34=1,AND($I34=0,$L34=1)),中間シート!AB34,"")</f>
        <v/>
      </c>
      <c r="AC34" s="96" t="str">
        <f>IF(OR($I34=1,AND($I34=0,$L34=1)),中間シート!AC34,"")</f>
        <v/>
      </c>
      <c r="AD34" s="96" t="str">
        <f>IF(OR($I34=1,AND($I34=0,$L34=1)),中間シート!AD34,"")</f>
        <v/>
      </c>
      <c r="AE34" s="96" t="str">
        <f>IF(OR($I34=1,AND($I34=0,$L34=1)),中間シート!AE34,"")</f>
        <v/>
      </c>
      <c r="AF34" s="229"/>
      <c r="AG34" s="96" t="str">
        <f>IF(OR($I34=1,AND($I34=0,$L34=1)),中間シート!AG34,"")</f>
        <v/>
      </c>
      <c r="AH34" s="96" t="str">
        <f>IF(OR($I34=1,AND($I34=0,$L34=1)),中間シート!AH34,"")</f>
        <v/>
      </c>
      <c r="AI34" s="96" t="str">
        <f>IF(OR($I34=1,AND($I34=0,$L34=1)),中間シート!AI34,"")</f>
        <v/>
      </c>
      <c r="AJ34" s="96" t="str">
        <f>IF(OR($I34=1,AND($I34=0,$L34=1)),中間シート!AJ34,"")</f>
        <v/>
      </c>
      <c r="AK34" s="96" t="str">
        <f>IF(OR($I34=1,AND($I34=0,$L34=1)),中間シート!AK34,"")</f>
        <v/>
      </c>
      <c r="AL34" s="96" t="str">
        <f>IF($H34=1,中間シート!AL34,"")</f>
        <v/>
      </c>
      <c r="AM34" s="96" t="str">
        <f>IF($H34=1,中間シート!AM34,"")</f>
        <v/>
      </c>
      <c r="AN34" s="96" t="str">
        <f>IF($H34=1,中間シート!AN34,"")</f>
        <v/>
      </c>
      <c r="AO34" s="229"/>
      <c r="AP34" s="229"/>
      <c r="AQ34" s="96" t="str">
        <f>IF(OR($I34=1,AND($I34=0,$L34=1)),中間シート!AQ34,"")</f>
        <v/>
      </c>
      <c r="AR34" s="93"/>
      <c r="AS34" s="93"/>
      <c r="AT34" s="93"/>
      <c r="AU34" s="93">
        <f t="shared" si="6"/>
        <v>0</v>
      </c>
    </row>
    <row r="35" spans="1:47">
      <c r="A35" s="150">
        <f>中間シート!A35</f>
        <v>30</v>
      </c>
      <c r="B35" s="93">
        <f>中間シート!B35</f>
        <v>8</v>
      </c>
      <c r="C35" s="93" t="str">
        <f>中間シート!C35</f>
        <v/>
      </c>
      <c r="D35" s="93">
        <f>中間シート!D35</f>
        <v>0</v>
      </c>
      <c r="E35" s="93">
        <f>中間シート!E35</f>
        <v>0</v>
      </c>
      <c r="F35" s="93">
        <f>中間シート!F35</f>
        <v>0</v>
      </c>
      <c r="G35" s="93">
        <f>中間シート!G35</f>
        <v>2</v>
      </c>
      <c r="H35" s="93">
        <f>中間シート!H35</f>
        <v>0</v>
      </c>
      <c r="I35" s="93">
        <f>中間シート!I35</f>
        <v>0</v>
      </c>
      <c r="J35" s="93">
        <f>中間シート!J35</f>
        <v>0</v>
      </c>
      <c r="K35" s="93">
        <f>中間シート!K35</f>
        <v>0</v>
      </c>
      <c r="L35" s="92">
        <f>中間シート!L35</f>
        <v>0</v>
      </c>
      <c r="M35" s="150">
        <f>中間シート!M35</f>
        <v>0</v>
      </c>
      <c r="N35" s="94"/>
      <c r="O35" s="94"/>
      <c r="P35" s="94"/>
      <c r="Q35" s="95"/>
      <c r="R35" s="152" t="str">
        <f>IF(OR($I35=1,AND($I35=0,$L35=1)),中間シート!R35,"")</f>
        <v/>
      </c>
      <c r="S35" s="96" t="str">
        <f t="shared" si="7"/>
        <v/>
      </c>
      <c r="T35" s="94" t="str">
        <f>IF(OR($I35=1,AND($I35=0,$L35=1)),中間シート!T35,"")</f>
        <v/>
      </c>
      <c r="U35" s="96" t="str">
        <f>IF(OR($I35=1,AND($I35=0,$L35=1)),中間シート!U35,"")</f>
        <v/>
      </c>
      <c r="V35" s="96" t="str">
        <f>IF(OR($I35=1,AND($I35=0,$L35=1)),中間シート!V35,"")</f>
        <v/>
      </c>
      <c r="W35" s="96" t="str">
        <f>IF(OR($I35=1,AND($I35=0,$L35=1)),中間シート!W35,"")</f>
        <v/>
      </c>
      <c r="X35" s="96" t="str">
        <f>IF(OR($I35=1,AND($I35=0,$L35=1)),中間シート!X35,"")</f>
        <v/>
      </c>
      <c r="Y35" s="96" t="str">
        <f>IF(OR($I35=1,AND($I35=0,$L35=1)),中間シート!Y35,"")</f>
        <v/>
      </c>
      <c r="Z35" s="96" t="str">
        <f>IF(OR($I35=1,AND($I35=0,$L35=1)),中間シート!Z35,"")</f>
        <v/>
      </c>
      <c r="AA35" s="96" t="str">
        <f>IF(OR($I35=1,AND($I35=0,$L35=1)),中間シート!AA35,"")</f>
        <v/>
      </c>
      <c r="AB35" s="96" t="str">
        <f>IF(OR($I35=1,AND($I35=0,$L35=1)),中間シート!AB35,"")</f>
        <v/>
      </c>
      <c r="AC35" s="96" t="str">
        <f>IF(OR($I35=1,AND($I35=0,$L35=1)),中間シート!AC35,"")</f>
        <v/>
      </c>
      <c r="AD35" s="96" t="str">
        <f>IF(OR($I35=1,AND($I35=0,$L35=1)),中間シート!AD35,"")</f>
        <v/>
      </c>
      <c r="AE35" s="96" t="str">
        <f>IF(OR($I35=1,AND($I35=0,$L35=1)),中間シート!AE35,"")</f>
        <v/>
      </c>
      <c r="AF35" s="229"/>
      <c r="AG35" s="96" t="str">
        <f>IF(OR($I35=1,AND($I35=0,$L35=1)),中間シート!AG35,"")</f>
        <v/>
      </c>
      <c r="AH35" s="96" t="str">
        <f>IF(OR($I35=1,AND($I35=0,$L35=1)),中間シート!AH35,"")</f>
        <v/>
      </c>
      <c r="AI35" s="96" t="str">
        <f>IF(OR($I35=1,AND($I35=0,$L35=1)),中間シート!AI35,"")</f>
        <v/>
      </c>
      <c r="AJ35" s="96" t="str">
        <f>IF(OR($I35=1,AND($I35=0,$L35=1)),中間シート!AJ35,"")</f>
        <v/>
      </c>
      <c r="AK35" s="96" t="str">
        <f>IF(OR($I35=1,AND($I35=0,$L35=1)),中間シート!AK35,"")</f>
        <v/>
      </c>
      <c r="AL35" s="96" t="str">
        <f>IF($H35=1,中間シート!AL35,"")</f>
        <v/>
      </c>
      <c r="AM35" s="96" t="str">
        <f>IF($H35=1,中間シート!AM35,"")</f>
        <v/>
      </c>
      <c r="AN35" s="96" t="str">
        <f>IF($H35=1,中間シート!AN35,"")</f>
        <v/>
      </c>
      <c r="AO35" s="229"/>
      <c r="AP35" s="229"/>
      <c r="AQ35" s="96" t="str">
        <f>IF(OR($I35=1,AND($I35=0,$L35=1)),中間シート!AQ35,"")</f>
        <v/>
      </c>
      <c r="AR35" s="93"/>
      <c r="AS35" s="93"/>
      <c r="AT35" s="93"/>
      <c r="AU35" s="93">
        <f t="shared" si="6"/>
        <v>0</v>
      </c>
    </row>
    <row r="36" spans="1:47">
      <c r="A36" s="150">
        <f>中間シート!A36</f>
        <v>31</v>
      </c>
      <c r="B36" s="93">
        <f>中間シート!B36</f>
        <v>8</v>
      </c>
      <c r="C36" s="93" t="str">
        <f>中間シート!C36</f>
        <v/>
      </c>
      <c r="D36" s="93">
        <f>中間シート!D36</f>
        <v>0</v>
      </c>
      <c r="E36" s="93">
        <f>中間シート!E36</f>
        <v>0</v>
      </c>
      <c r="F36" s="93">
        <f>中間シート!F36</f>
        <v>0</v>
      </c>
      <c r="G36" s="93">
        <f>中間シート!G36</f>
        <v>3</v>
      </c>
      <c r="H36" s="93">
        <f>中間シート!H36</f>
        <v>0</v>
      </c>
      <c r="I36" s="93">
        <f>中間シート!I36</f>
        <v>0</v>
      </c>
      <c r="J36" s="93">
        <f>中間シート!J36</f>
        <v>0</v>
      </c>
      <c r="K36" s="93">
        <f>中間シート!K36</f>
        <v>0</v>
      </c>
      <c r="L36" s="92">
        <f>中間シート!L36</f>
        <v>0</v>
      </c>
      <c r="M36" s="150">
        <f>中間シート!M36</f>
        <v>0</v>
      </c>
      <c r="N36" s="94"/>
      <c r="O36" s="94"/>
      <c r="P36" s="94"/>
      <c r="Q36" s="95"/>
      <c r="R36" s="152" t="str">
        <f>IF(OR($I36=1,AND($I36=0,$L36=1)),中間シート!R36,"")</f>
        <v/>
      </c>
      <c r="S36" s="96" t="str">
        <f t="shared" si="7"/>
        <v/>
      </c>
      <c r="T36" s="94" t="str">
        <f>IF(OR($I36=1,AND($I36=0,$L36=1)),中間シート!T36,"")</f>
        <v/>
      </c>
      <c r="U36" s="96" t="str">
        <f>IF(OR($I36=1,AND($I36=0,$L36=1)),中間シート!U36,"")</f>
        <v/>
      </c>
      <c r="V36" s="96" t="str">
        <f>IF(OR($I36=1,AND($I36=0,$L36=1)),中間シート!V36,"")</f>
        <v/>
      </c>
      <c r="W36" s="96" t="str">
        <f>IF(OR($I36=1,AND($I36=0,$L36=1)),中間シート!W36,"")</f>
        <v/>
      </c>
      <c r="X36" s="96" t="str">
        <f>IF(OR($I36=1,AND($I36=0,$L36=1)),中間シート!X36,"")</f>
        <v/>
      </c>
      <c r="Y36" s="96" t="str">
        <f>IF(OR($I36=1,AND($I36=0,$L36=1)),中間シート!Y36,"")</f>
        <v/>
      </c>
      <c r="Z36" s="96" t="str">
        <f>IF(OR($I36=1,AND($I36=0,$L36=1)),中間シート!Z36,"")</f>
        <v/>
      </c>
      <c r="AA36" s="96" t="str">
        <f>IF(OR($I36=1,AND($I36=0,$L36=1)),中間シート!AA36,"")</f>
        <v/>
      </c>
      <c r="AB36" s="96" t="str">
        <f>IF(OR($I36=1,AND($I36=0,$L36=1)),中間シート!AB36,"")</f>
        <v/>
      </c>
      <c r="AC36" s="96" t="str">
        <f>IF(OR($I36=1,AND($I36=0,$L36=1)),中間シート!AC36,"")</f>
        <v/>
      </c>
      <c r="AD36" s="96" t="str">
        <f>IF(OR($I36=1,AND($I36=0,$L36=1)),中間シート!AD36,"")</f>
        <v/>
      </c>
      <c r="AE36" s="96" t="str">
        <f>IF(OR($I36=1,AND($I36=0,$L36=1)),中間シート!AE36,"")</f>
        <v/>
      </c>
      <c r="AF36" s="229"/>
      <c r="AG36" s="96" t="str">
        <f>IF(OR($I36=1,AND($I36=0,$L36=1)),中間シート!AG36,"")</f>
        <v/>
      </c>
      <c r="AH36" s="96" t="str">
        <f>IF(OR($I36=1,AND($I36=0,$L36=1)),中間シート!AH36,"")</f>
        <v/>
      </c>
      <c r="AI36" s="96" t="str">
        <f>IF(OR($I36=1,AND($I36=0,$L36=1)),中間シート!AI36,"")</f>
        <v/>
      </c>
      <c r="AJ36" s="96" t="str">
        <f>IF(OR($I36=1,AND($I36=0,$L36=1)),中間シート!AJ36,"")</f>
        <v/>
      </c>
      <c r="AK36" s="96" t="str">
        <f>IF(OR($I36=1,AND($I36=0,$L36=1)),中間シート!AK36,"")</f>
        <v/>
      </c>
      <c r="AL36" s="96" t="str">
        <f>IF($H36=1,中間シート!AL36,"")</f>
        <v/>
      </c>
      <c r="AM36" s="96" t="str">
        <f>IF($H36=1,中間シート!AM36,"")</f>
        <v/>
      </c>
      <c r="AN36" s="96" t="str">
        <f>IF($H36=1,中間シート!AN36,"")</f>
        <v/>
      </c>
      <c r="AO36" s="229"/>
      <c r="AP36" s="229"/>
      <c r="AQ36" s="96" t="str">
        <f>IF(OR($I36=1,AND($I36=0,$L36=1)),中間シート!AQ36,"")</f>
        <v/>
      </c>
      <c r="AR36" s="93"/>
      <c r="AS36" s="93"/>
      <c r="AT36" s="93"/>
      <c r="AU36" s="93">
        <f t="shared" si="6"/>
        <v>0</v>
      </c>
    </row>
    <row r="37" spans="1:47">
      <c r="A37" s="150">
        <f>中間シート!A37</f>
        <v>32</v>
      </c>
      <c r="B37" s="93">
        <f>中間シート!B37</f>
        <v>8</v>
      </c>
      <c r="C37" s="93" t="str">
        <f>中間シート!C37</f>
        <v/>
      </c>
      <c r="D37" s="93">
        <f>中間シート!D37</f>
        <v>0</v>
      </c>
      <c r="E37" s="93">
        <f>中間シート!E37</f>
        <v>0</v>
      </c>
      <c r="F37" s="93">
        <f>中間シート!F37</f>
        <v>0</v>
      </c>
      <c r="G37" s="93">
        <f>中間シート!G37</f>
        <v>4</v>
      </c>
      <c r="H37" s="93">
        <f>中間シート!H37</f>
        <v>0</v>
      </c>
      <c r="I37" s="93">
        <f>中間シート!I37</f>
        <v>0</v>
      </c>
      <c r="J37" s="93">
        <f>中間シート!J37</f>
        <v>0</v>
      </c>
      <c r="K37" s="93">
        <f>中間シート!K37</f>
        <v>0</v>
      </c>
      <c r="L37" s="92">
        <f>中間シート!L37</f>
        <v>0</v>
      </c>
      <c r="M37" s="150">
        <f>中間シート!M37</f>
        <v>0</v>
      </c>
      <c r="N37" s="94"/>
      <c r="O37" s="94"/>
      <c r="P37" s="94"/>
      <c r="Q37" s="95"/>
      <c r="R37" s="152" t="str">
        <f>IF(OR($I37=1,AND($I37=0,$L37=1)),中間シート!R37,"")</f>
        <v/>
      </c>
      <c r="S37" s="96" t="str">
        <f t="shared" si="7"/>
        <v/>
      </c>
      <c r="T37" s="94" t="str">
        <f>IF(OR($I37=1,AND($I37=0,$L37=1)),中間シート!T37,"")</f>
        <v/>
      </c>
      <c r="U37" s="96" t="str">
        <f>IF(OR($I37=1,AND($I37=0,$L37=1)),中間シート!U37,"")</f>
        <v/>
      </c>
      <c r="V37" s="96" t="str">
        <f>IF(OR($I37=1,AND($I37=0,$L37=1)),中間シート!V37,"")</f>
        <v/>
      </c>
      <c r="W37" s="96" t="str">
        <f>IF(OR($I37=1,AND($I37=0,$L37=1)),中間シート!W37,"")</f>
        <v/>
      </c>
      <c r="X37" s="96" t="str">
        <f>IF(OR($I37=1,AND($I37=0,$L37=1)),中間シート!X37,"")</f>
        <v/>
      </c>
      <c r="Y37" s="96" t="str">
        <f>IF(OR($I37=1,AND($I37=0,$L37=1)),中間シート!Y37,"")</f>
        <v/>
      </c>
      <c r="Z37" s="96" t="str">
        <f>IF(OR($I37=1,AND($I37=0,$L37=1)),中間シート!Z37,"")</f>
        <v/>
      </c>
      <c r="AA37" s="96" t="str">
        <f>IF(OR($I37=1,AND($I37=0,$L37=1)),中間シート!AA37,"")</f>
        <v/>
      </c>
      <c r="AB37" s="96" t="str">
        <f>IF(OR($I37=1,AND($I37=0,$L37=1)),中間シート!AB37,"")</f>
        <v/>
      </c>
      <c r="AC37" s="96" t="str">
        <f>IF(OR($I37=1,AND($I37=0,$L37=1)),中間シート!AC37,"")</f>
        <v/>
      </c>
      <c r="AD37" s="96" t="str">
        <f>IF(OR($I37=1,AND($I37=0,$L37=1)),中間シート!AD37,"")</f>
        <v/>
      </c>
      <c r="AE37" s="96" t="str">
        <f>IF(OR($I37=1,AND($I37=0,$L37=1)),中間シート!AE37,"")</f>
        <v/>
      </c>
      <c r="AF37" s="229"/>
      <c r="AG37" s="96" t="str">
        <f>IF(OR($I37=1,AND($I37=0,$L37=1)),中間シート!AG37,"")</f>
        <v/>
      </c>
      <c r="AH37" s="96" t="str">
        <f>IF(OR($I37=1,AND($I37=0,$L37=1)),中間シート!AH37,"")</f>
        <v/>
      </c>
      <c r="AI37" s="96" t="str">
        <f>IF(OR($I37=1,AND($I37=0,$L37=1)),中間シート!AI37,"")</f>
        <v/>
      </c>
      <c r="AJ37" s="96" t="str">
        <f>IF(OR($I37=1,AND($I37=0,$L37=1)),中間シート!AJ37,"")</f>
        <v/>
      </c>
      <c r="AK37" s="96" t="str">
        <f>IF(OR($I37=1,AND($I37=0,$L37=1)),中間シート!AK37,"")</f>
        <v/>
      </c>
      <c r="AL37" s="96" t="str">
        <f>IF($H37=1,中間シート!AL37,"")</f>
        <v/>
      </c>
      <c r="AM37" s="96" t="str">
        <f>IF($H37=1,中間シート!AM37,"")</f>
        <v/>
      </c>
      <c r="AN37" s="96" t="str">
        <f>IF($H37=1,中間シート!AN37,"")</f>
        <v/>
      </c>
      <c r="AO37" s="229"/>
      <c r="AP37" s="229"/>
      <c r="AQ37" s="96" t="str">
        <f>IF(OR($I37=1,AND($I37=0,$L37=1)),中間シート!AQ37,"")</f>
        <v/>
      </c>
      <c r="AR37" s="93"/>
      <c r="AS37" s="93"/>
      <c r="AT37" s="93"/>
      <c r="AU37" s="93">
        <f t="shared" si="6"/>
        <v>0</v>
      </c>
    </row>
    <row r="38" spans="1:47">
      <c r="A38" s="150">
        <f>中間シート!A38</f>
        <v>33</v>
      </c>
      <c r="B38" s="93">
        <f>中間シート!B38</f>
        <v>9</v>
      </c>
      <c r="C38" s="93" t="str">
        <f>中間シート!C38</f>
        <v/>
      </c>
      <c r="D38" s="93">
        <f>中間シート!D38</f>
        <v>0</v>
      </c>
      <c r="E38" s="93">
        <f>中間シート!E38</f>
        <v>0</v>
      </c>
      <c r="F38" s="93">
        <f>中間シート!F38</f>
        <v>0</v>
      </c>
      <c r="G38" s="93">
        <f>中間シート!G38</f>
        <v>1</v>
      </c>
      <c r="H38" s="93">
        <f>中間シート!H38</f>
        <v>0</v>
      </c>
      <c r="I38" s="93">
        <f>中間シート!I38</f>
        <v>0</v>
      </c>
      <c r="J38" s="93">
        <f>中間シート!J38</f>
        <v>0</v>
      </c>
      <c r="K38" s="93">
        <f>中間シート!K38</f>
        <v>0</v>
      </c>
      <c r="L38" s="92">
        <f>中間シート!L38</f>
        <v>0</v>
      </c>
      <c r="M38" s="150">
        <f>中間シート!M38</f>
        <v>0</v>
      </c>
      <c r="N38" s="94"/>
      <c r="O38" s="94"/>
      <c r="P38" s="94"/>
      <c r="Q38" s="95"/>
      <c r="R38" s="152" t="str">
        <f>IF(OR($I38=1,AND($I38=0,$L38=1)),中間シート!R38,"")</f>
        <v/>
      </c>
      <c r="S38" s="96" t="str">
        <f t="shared" si="7"/>
        <v/>
      </c>
      <c r="T38" s="94" t="str">
        <f>IF(OR($I38=1,AND($I38=0,$L38=1)),中間シート!T38,"")</f>
        <v/>
      </c>
      <c r="U38" s="96" t="str">
        <f>IF(OR($I38=1,AND($I38=0,$L38=1)),中間シート!U38,"")</f>
        <v/>
      </c>
      <c r="V38" s="96" t="str">
        <f>IF(OR($I38=1,AND($I38=0,$L38=1)),中間シート!V38,"")</f>
        <v/>
      </c>
      <c r="W38" s="96" t="str">
        <f>IF(OR($I38=1,AND($I38=0,$L38=1)),中間シート!W38,"")</f>
        <v/>
      </c>
      <c r="X38" s="96" t="str">
        <f>IF(OR($I38=1,AND($I38=0,$L38=1)),中間シート!X38,"")</f>
        <v/>
      </c>
      <c r="Y38" s="96" t="str">
        <f>IF(OR($I38=1,AND($I38=0,$L38=1)),中間シート!Y38,"")</f>
        <v/>
      </c>
      <c r="Z38" s="96" t="str">
        <f>IF(OR($I38=1,AND($I38=0,$L38=1)),中間シート!Z38,"")</f>
        <v/>
      </c>
      <c r="AA38" s="96" t="str">
        <f>IF(OR($I38=1,AND($I38=0,$L38=1)),中間シート!AA38,"")</f>
        <v/>
      </c>
      <c r="AB38" s="96" t="str">
        <f>IF(OR($I38=1,AND($I38=0,$L38=1)),中間シート!AB38,"")</f>
        <v/>
      </c>
      <c r="AC38" s="96" t="str">
        <f>IF(OR($I38=1,AND($I38=0,$L38=1)),中間シート!AC38,"")</f>
        <v/>
      </c>
      <c r="AD38" s="96" t="str">
        <f>IF(OR($I38=1,AND($I38=0,$L38=1)),中間シート!AD38,"")</f>
        <v/>
      </c>
      <c r="AE38" s="96" t="str">
        <f>IF(OR($I38=1,AND($I38=0,$L38=1)),中間シート!AE38,"")</f>
        <v/>
      </c>
      <c r="AF38" s="229"/>
      <c r="AG38" s="96" t="str">
        <f>IF(OR($I38=1,AND($I38=0,$L38=1)),中間シート!AG38,"")</f>
        <v/>
      </c>
      <c r="AH38" s="96" t="str">
        <f>IF(OR($I38=1,AND($I38=0,$L38=1)),中間シート!AH38,"")</f>
        <v/>
      </c>
      <c r="AI38" s="96" t="str">
        <f>IF(OR($I38=1,AND($I38=0,$L38=1)),中間シート!AI38,"")</f>
        <v/>
      </c>
      <c r="AJ38" s="96" t="str">
        <f>IF(OR($I38=1,AND($I38=0,$L38=1)),中間シート!AJ38,"")</f>
        <v/>
      </c>
      <c r="AK38" s="96" t="str">
        <f>IF(OR($I38=1,AND($I38=0,$L38=1)),中間シート!AK38,"")</f>
        <v/>
      </c>
      <c r="AL38" s="96" t="str">
        <f>IF($H38=1,中間シート!AL38,"")</f>
        <v/>
      </c>
      <c r="AM38" s="96" t="str">
        <f>IF($H38=1,中間シート!AM38,"")</f>
        <v/>
      </c>
      <c r="AN38" s="96" t="str">
        <f>IF($H38=1,中間シート!AN38,"")</f>
        <v/>
      </c>
      <c r="AO38" s="229"/>
      <c r="AP38" s="229"/>
      <c r="AQ38" s="96" t="str">
        <f>IF(OR($I38=1,AND($I38=0,$L38=1)),中間シート!AQ38,"")</f>
        <v/>
      </c>
      <c r="AR38" s="93"/>
      <c r="AS38" s="93"/>
      <c r="AT38" s="93"/>
      <c r="AU38" s="93">
        <f t="shared" si="6"/>
        <v>0</v>
      </c>
    </row>
    <row r="39" spans="1:47">
      <c r="A39" s="150">
        <f>中間シート!A39</f>
        <v>34</v>
      </c>
      <c r="B39" s="93">
        <f>中間シート!B39</f>
        <v>9</v>
      </c>
      <c r="C39" s="93" t="str">
        <f>中間シート!C39</f>
        <v/>
      </c>
      <c r="D39" s="93">
        <f>中間シート!D39</f>
        <v>0</v>
      </c>
      <c r="E39" s="93">
        <f>中間シート!E39</f>
        <v>0</v>
      </c>
      <c r="F39" s="93">
        <f>中間シート!F39</f>
        <v>0</v>
      </c>
      <c r="G39" s="93">
        <f>中間シート!G39</f>
        <v>2</v>
      </c>
      <c r="H39" s="93">
        <f>中間シート!H39</f>
        <v>0</v>
      </c>
      <c r="I39" s="93">
        <f>中間シート!I39</f>
        <v>0</v>
      </c>
      <c r="J39" s="93">
        <f>中間シート!J39</f>
        <v>0</v>
      </c>
      <c r="K39" s="93">
        <f>中間シート!K39</f>
        <v>0</v>
      </c>
      <c r="L39" s="92">
        <f>中間シート!L39</f>
        <v>0</v>
      </c>
      <c r="M39" s="150">
        <f>中間シート!M39</f>
        <v>0</v>
      </c>
      <c r="N39" s="94"/>
      <c r="O39" s="94"/>
      <c r="P39" s="94"/>
      <c r="Q39" s="95"/>
      <c r="R39" s="152" t="str">
        <f>IF(OR($I39=1,AND($I39=0,$L39=1)),中間シート!R39,"")</f>
        <v/>
      </c>
      <c r="S39" s="96" t="str">
        <f t="shared" si="7"/>
        <v/>
      </c>
      <c r="T39" s="94" t="str">
        <f>IF(OR($I39=1,AND($I39=0,$L39=1)),中間シート!T39,"")</f>
        <v/>
      </c>
      <c r="U39" s="96" t="str">
        <f>IF(OR($I39=1,AND($I39=0,$L39=1)),中間シート!U39,"")</f>
        <v/>
      </c>
      <c r="V39" s="96" t="str">
        <f>IF(OR($I39=1,AND($I39=0,$L39=1)),中間シート!V39,"")</f>
        <v/>
      </c>
      <c r="W39" s="96" t="str">
        <f>IF(OR($I39=1,AND($I39=0,$L39=1)),中間シート!W39,"")</f>
        <v/>
      </c>
      <c r="X39" s="96" t="str">
        <f>IF(OR($I39=1,AND($I39=0,$L39=1)),中間シート!X39,"")</f>
        <v/>
      </c>
      <c r="Y39" s="96" t="str">
        <f>IF(OR($I39=1,AND($I39=0,$L39=1)),中間シート!Y39,"")</f>
        <v/>
      </c>
      <c r="Z39" s="96" t="str">
        <f>IF(OR($I39=1,AND($I39=0,$L39=1)),中間シート!Z39,"")</f>
        <v/>
      </c>
      <c r="AA39" s="96" t="str">
        <f>IF(OR($I39=1,AND($I39=0,$L39=1)),中間シート!AA39,"")</f>
        <v/>
      </c>
      <c r="AB39" s="96" t="str">
        <f>IF(OR($I39=1,AND($I39=0,$L39=1)),中間シート!AB39,"")</f>
        <v/>
      </c>
      <c r="AC39" s="96" t="str">
        <f>IF(OR($I39=1,AND($I39=0,$L39=1)),中間シート!AC39,"")</f>
        <v/>
      </c>
      <c r="AD39" s="96" t="str">
        <f>IF(OR($I39=1,AND($I39=0,$L39=1)),中間シート!AD39,"")</f>
        <v/>
      </c>
      <c r="AE39" s="96" t="str">
        <f>IF(OR($I39=1,AND($I39=0,$L39=1)),中間シート!AE39,"")</f>
        <v/>
      </c>
      <c r="AF39" s="229"/>
      <c r="AG39" s="96" t="str">
        <f>IF(OR($I39=1,AND($I39=0,$L39=1)),中間シート!AG39,"")</f>
        <v/>
      </c>
      <c r="AH39" s="96" t="str">
        <f>IF(OR($I39=1,AND($I39=0,$L39=1)),中間シート!AH39,"")</f>
        <v/>
      </c>
      <c r="AI39" s="96" t="str">
        <f>IF(OR($I39=1,AND($I39=0,$L39=1)),中間シート!AI39,"")</f>
        <v/>
      </c>
      <c r="AJ39" s="96" t="str">
        <f>IF(OR($I39=1,AND($I39=0,$L39=1)),中間シート!AJ39,"")</f>
        <v/>
      </c>
      <c r="AK39" s="96" t="str">
        <f>IF(OR($I39=1,AND($I39=0,$L39=1)),中間シート!AK39,"")</f>
        <v/>
      </c>
      <c r="AL39" s="96" t="str">
        <f>IF($H39=1,中間シート!AL39,"")</f>
        <v/>
      </c>
      <c r="AM39" s="96" t="str">
        <f>IF($H39=1,中間シート!AM39,"")</f>
        <v/>
      </c>
      <c r="AN39" s="96" t="str">
        <f>IF($H39=1,中間シート!AN39,"")</f>
        <v/>
      </c>
      <c r="AO39" s="229"/>
      <c r="AP39" s="229"/>
      <c r="AQ39" s="96" t="str">
        <f>IF(OR($I39=1,AND($I39=0,$L39=1)),中間シート!AQ39,"")</f>
        <v/>
      </c>
      <c r="AR39" s="93"/>
      <c r="AS39" s="93"/>
      <c r="AT39" s="93"/>
      <c r="AU39" s="93">
        <f t="shared" si="6"/>
        <v>0</v>
      </c>
    </row>
    <row r="40" spans="1:47">
      <c r="A40" s="150">
        <f>中間シート!A40</f>
        <v>35</v>
      </c>
      <c r="B40" s="93">
        <f>中間シート!B40</f>
        <v>9</v>
      </c>
      <c r="C40" s="93" t="str">
        <f>中間シート!C40</f>
        <v/>
      </c>
      <c r="D40" s="93">
        <f>中間シート!D40</f>
        <v>0</v>
      </c>
      <c r="E40" s="93">
        <f>中間シート!E40</f>
        <v>0</v>
      </c>
      <c r="F40" s="93">
        <f>中間シート!F40</f>
        <v>0</v>
      </c>
      <c r="G40" s="93">
        <f>中間シート!G40</f>
        <v>3</v>
      </c>
      <c r="H40" s="93">
        <f>中間シート!H40</f>
        <v>0</v>
      </c>
      <c r="I40" s="93">
        <f>中間シート!I40</f>
        <v>0</v>
      </c>
      <c r="J40" s="93">
        <f>中間シート!J40</f>
        <v>0</v>
      </c>
      <c r="K40" s="93">
        <f>中間シート!K40</f>
        <v>0</v>
      </c>
      <c r="L40" s="92">
        <f>中間シート!L40</f>
        <v>0</v>
      </c>
      <c r="M40" s="150">
        <f>中間シート!M40</f>
        <v>0</v>
      </c>
      <c r="N40" s="94"/>
      <c r="O40" s="94"/>
      <c r="P40" s="94"/>
      <c r="Q40" s="95"/>
      <c r="R40" s="152" t="str">
        <f>IF(OR($I40=1,AND($I40=0,$L40=1)),中間シート!R40,"")</f>
        <v/>
      </c>
      <c r="S40" s="96" t="str">
        <f t="shared" si="7"/>
        <v/>
      </c>
      <c r="T40" s="94" t="str">
        <f>IF(OR($I40=1,AND($I40=0,$L40=1)),中間シート!T40,"")</f>
        <v/>
      </c>
      <c r="U40" s="96" t="str">
        <f>IF(OR($I40=1,AND($I40=0,$L40=1)),中間シート!U40,"")</f>
        <v/>
      </c>
      <c r="V40" s="96" t="str">
        <f>IF(OR($I40=1,AND($I40=0,$L40=1)),中間シート!V40,"")</f>
        <v/>
      </c>
      <c r="W40" s="96" t="str">
        <f>IF(OR($I40=1,AND($I40=0,$L40=1)),中間シート!W40,"")</f>
        <v/>
      </c>
      <c r="X40" s="96" t="str">
        <f>IF(OR($I40=1,AND($I40=0,$L40=1)),中間シート!X40,"")</f>
        <v/>
      </c>
      <c r="Y40" s="96" t="str">
        <f>IF(OR($I40=1,AND($I40=0,$L40=1)),中間シート!Y40,"")</f>
        <v/>
      </c>
      <c r="Z40" s="96" t="str">
        <f>IF(OR($I40=1,AND($I40=0,$L40=1)),中間シート!Z40,"")</f>
        <v/>
      </c>
      <c r="AA40" s="96" t="str">
        <f>IF(OR($I40=1,AND($I40=0,$L40=1)),中間シート!AA40,"")</f>
        <v/>
      </c>
      <c r="AB40" s="96" t="str">
        <f>IF(OR($I40=1,AND($I40=0,$L40=1)),中間シート!AB40,"")</f>
        <v/>
      </c>
      <c r="AC40" s="96" t="str">
        <f>IF(OR($I40=1,AND($I40=0,$L40=1)),中間シート!AC40,"")</f>
        <v/>
      </c>
      <c r="AD40" s="96" t="str">
        <f>IF(OR($I40=1,AND($I40=0,$L40=1)),中間シート!AD40,"")</f>
        <v/>
      </c>
      <c r="AE40" s="96" t="str">
        <f>IF(OR($I40=1,AND($I40=0,$L40=1)),中間シート!AE40,"")</f>
        <v/>
      </c>
      <c r="AF40" s="229"/>
      <c r="AG40" s="96" t="str">
        <f>IF(OR($I40=1,AND($I40=0,$L40=1)),中間シート!AG40,"")</f>
        <v/>
      </c>
      <c r="AH40" s="96" t="str">
        <f>IF(OR($I40=1,AND($I40=0,$L40=1)),中間シート!AH40,"")</f>
        <v/>
      </c>
      <c r="AI40" s="96" t="str">
        <f>IF(OR($I40=1,AND($I40=0,$L40=1)),中間シート!AI40,"")</f>
        <v/>
      </c>
      <c r="AJ40" s="96" t="str">
        <f>IF(OR($I40=1,AND($I40=0,$L40=1)),中間シート!AJ40,"")</f>
        <v/>
      </c>
      <c r="AK40" s="96" t="str">
        <f>IF(OR($I40=1,AND($I40=0,$L40=1)),中間シート!AK40,"")</f>
        <v/>
      </c>
      <c r="AL40" s="96" t="str">
        <f>IF($H40=1,中間シート!AL40,"")</f>
        <v/>
      </c>
      <c r="AM40" s="96" t="str">
        <f>IF($H40=1,中間シート!AM40,"")</f>
        <v/>
      </c>
      <c r="AN40" s="96" t="str">
        <f>IF($H40=1,中間シート!AN40,"")</f>
        <v/>
      </c>
      <c r="AO40" s="229"/>
      <c r="AP40" s="229"/>
      <c r="AQ40" s="96" t="str">
        <f>IF(OR($I40=1,AND($I40=0,$L40=1)),中間シート!AQ40,"")</f>
        <v/>
      </c>
      <c r="AR40" s="93"/>
      <c r="AS40" s="93"/>
      <c r="AT40" s="93"/>
      <c r="AU40" s="93">
        <f t="shared" si="6"/>
        <v>0</v>
      </c>
    </row>
    <row r="41" spans="1:47">
      <c r="A41" s="150">
        <f>中間シート!A41</f>
        <v>36</v>
      </c>
      <c r="B41" s="93">
        <f>中間シート!B41</f>
        <v>9</v>
      </c>
      <c r="C41" s="93" t="str">
        <f>中間シート!C41</f>
        <v/>
      </c>
      <c r="D41" s="93">
        <f>中間シート!D41</f>
        <v>0</v>
      </c>
      <c r="E41" s="93">
        <f>中間シート!E41</f>
        <v>0</v>
      </c>
      <c r="F41" s="93">
        <f>中間シート!F41</f>
        <v>0</v>
      </c>
      <c r="G41" s="93">
        <f>中間シート!G41</f>
        <v>4</v>
      </c>
      <c r="H41" s="93">
        <f>中間シート!H41</f>
        <v>0</v>
      </c>
      <c r="I41" s="93">
        <f>中間シート!I41</f>
        <v>0</v>
      </c>
      <c r="J41" s="93">
        <f>中間シート!J41</f>
        <v>0</v>
      </c>
      <c r="K41" s="93">
        <f>中間シート!K41</f>
        <v>0</v>
      </c>
      <c r="L41" s="92">
        <f>中間シート!L41</f>
        <v>0</v>
      </c>
      <c r="M41" s="150">
        <f>中間シート!M41</f>
        <v>0</v>
      </c>
      <c r="N41" s="94"/>
      <c r="O41" s="94"/>
      <c r="P41" s="94"/>
      <c r="Q41" s="95"/>
      <c r="R41" s="152" t="str">
        <f>IF(OR($I41=1,AND($I41=0,$L41=1)),中間シート!R41,"")</f>
        <v/>
      </c>
      <c r="S41" s="96" t="str">
        <f t="shared" si="7"/>
        <v/>
      </c>
      <c r="T41" s="94" t="str">
        <f>IF(OR($I41=1,AND($I41=0,$L41=1)),中間シート!T41,"")</f>
        <v/>
      </c>
      <c r="U41" s="96" t="str">
        <f>IF(OR($I41=1,AND($I41=0,$L41=1)),中間シート!U41,"")</f>
        <v/>
      </c>
      <c r="V41" s="96" t="str">
        <f>IF(OR($I41=1,AND($I41=0,$L41=1)),中間シート!V41,"")</f>
        <v/>
      </c>
      <c r="W41" s="96" t="str">
        <f>IF(OR($I41=1,AND($I41=0,$L41=1)),中間シート!W41,"")</f>
        <v/>
      </c>
      <c r="X41" s="96" t="str">
        <f>IF(OR($I41=1,AND($I41=0,$L41=1)),中間シート!X41,"")</f>
        <v/>
      </c>
      <c r="Y41" s="96" t="str">
        <f>IF(OR($I41=1,AND($I41=0,$L41=1)),中間シート!Y41,"")</f>
        <v/>
      </c>
      <c r="Z41" s="96" t="str">
        <f>IF(OR($I41=1,AND($I41=0,$L41=1)),中間シート!Z41,"")</f>
        <v/>
      </c>
      <c r="AA41" s="96" t="str">
        <f>IF(OR($I41=1,AND($I41=0,$L41=1)),中間シート!AA41,"")</f>
        <v/>
      </c>
      <c r="AB41" s="96" t="str">
        <f>IF(OR($I41=1,AND($I41=0,$L41=1)),中間シート!AB41,"")</f>
        <v/>
      </c>
      <c r="AC41" s="96" t="str">
        <f>IF(OR($I41=1,AND($I41=0,$L41=1)),中間シート!AC41,"")</f>
        <v/>
      </c>
      <c r="AD41" s="96" t="str">
        <f>IF(OR($I41=1,AND($I41=0,$L41=1)),中間シート!AD41,"")</f>
        <v/>
      </c>
      <c r="AE41" s="96" t="str">
        <f>IF(OR($I41=1,AND($I41=0,$L41=1)),中間シート!AE41,"")</f>
        <v/>
      </c>
      <c r="AF41" s="229"/>
      <c r="AG41" s="96" t="str">
        <f>IF(OR($I41=1,AND($I41=0,$L41=1)),中間シート!AG41,"")</f>
        <v/>
      </c>
      <c r="AH41" s="96" t="str">
        <f>IF(OR($I41=1,AND($I41=0,$L41=1)),中間シート!AH41,"")</f>
        <v/>
      </c>
      <c r="AI41" s="96" t="str">
        <f>IF(OR($I41=1,AND($I41=0,$L41=1)),中間シート!AI41,"")</f>
        <v/>
      </c>
      <c r="AJ41" s="96" t="str">
        <f>IF(OR($I41=1,AND($I41=0,$L41=1)),中間シート!AJ41,"")</f>
        <v/>
      </c>
      <c r="AK41" s="96" t="str">
        <f>IF(OR($I41=1,AND($I41=0,$L41=1)),中間シート!AK41,"")</f>
        <v/>
      </c>
      <c r="AL41" s="96" t="str">
        <f>IF($H41=1,中間シート!AL41,"")</f>
        <v/>
      </c>
      <c r="AM41" s="96" t="str">
        <f>IF($H41=1,中間シート!AM41,"")</f>
        <v/>
      </c>
      <c r="AN41" s="96" t="str">
        <f>IF($H41=1,中間シート!AN41,"")</f>
        <v/>
      </c>
      <c r="AO41" s="229"/>
      <c r="AP41" s="229"/>
      <c r="AQ41" s="96" t="str">
        <f>IF(OR($I41=1,AND($I41=0,$L41=1)),中間シート!AQ41,"")</f>
        <v/>
      </c>
      <c r="AR41" s="93"/>
      <c r="AS41" s="93"/>
      <c r="AT41" s="93"/>
      <c r="AU41" s="93">
        <f t="shared" si="6"/>
        <v>0</v>
      </c>
    </row>
    <row r="42" spans="1:47">
      <c r="A42" s="150">
        <f>中間シート!A42</f>
        <v>37</v>
      </c>
      <c r="B42" s="93">
        <f>中間シート!B42</f>
        <v>10</v>
      </c>
      <c r="C42" s="93" t="str">
        <f>中間シート!C42</f>
        <v/>
      </c>
      <c r="D42" s="93">
        <f>中間シート!D42</f>
        <v>0</v>
      </c>
      <c r="E42" s="93">
        <f>中間シート!E42</f>
        <v>0</v>
      </c>
      <c r="F42" s="93">
        <f>中間シート!F42</f>
        <v>0</v>
      </c>
      <c r="G42" s="93">
        <f>中間シート!G42</f>
        <v>1</v>
      </c>
      <c r="H42" s="93">
        <f>中間シート!H42</f>
        <v>0</v>
      </c>
      <c r="I42" s="93">
        <f>中間シート!I42</f>
        <v>0</v>
      </c>
      <c r="J42" s="93">
        <f>中間シート!J42</f>
        <v>0</v>
      </c>
      <c r="K42" s="93">
        <f>中間シート!K42</f>
        <v>0</v>
      </c>
      <c r="L42" s="92">
        <f>中間シート!L42</f>
        <v>0</v>
      </c>
      <c r="M42" s="150">
        <f>中間シート!M42</f>
        <v>0</v>
      </c>
      <c r="N42" s="94"/>
      <c r="O42" s="94"/>
      <c r="P42" s="94"/>
      <c r="Q42" s="95"/>
      <c r="R42" s="152" t="str">
        <f>IF(OR($I42=1,AND($I42=0,$L42=1)),中間シート!R42,"")</f>
        <v/>
      </c>
      <c r="S42" s="96" t="str">
        <f t="shared" ref="S42:S78" si="8">IF(K42=0,"",K42)</f>
        <v/>
      </c>
      <c r="T42" s="94" t="str">
        <f>IF(OR($I42=1,AND($I42=0,$L42=1)),中間シート!T42,"")</f>
        <v/>
      </c>
      <c r="U42" s="96" t="str">
        <f>IF(OR($I42=1,AND($I42=0,$L42=1)),中間シート!U42,"")</f>
        <v/>
      </c>
      <c r="V42" s="96" t="str">
        <f>IF(OR($I42=1,AND($I42=0,$L42=1)),中間シート!V42,"")</f>
        <v/>
      </c>
      <c r="W42" s="96" t="str">
        <f>IF(OR($I42=1,AND($I42=0,$L42=1)),中間シート!W42,"")</f>
        <v/>
      </c>
      <c r="X42" s="96" t="str">
        <f>IF(OR($I42=1,AND($I42=0,$L42=1)),中間シート!X42,"")</f>
        <v/>
      </c>
      <c r="Y42" s="96" t="str">
        <f>IF(OR($I42=1,AND($I42=0,$L42=1)),中間シート!Y42,"")</f>
        <v/>
      </c>
      <c r="Z42" s="96" t="str">
        <f>IF(OR($I42=1,AND($I42=0,$L42=1)),中間シート!Z42,"")</f>
        <v/>
      </c>
      <c r="AA42" s="96" t="str">
        <f>IF(OR($I42=1,AND($I42=0,$L42=1)),中間シート!AA42,"")</f>
        <v/>
      </c>
      <c r="AB42" s="96" t="str">
        <f>IF(OR($I42=1,AND($I42=0,$L42=1)),中間シート!AB42,"")</f>
        <v/>
      </c>
      <c r="AC42" s="96" t="str">
        <f>IF(OR($I42=1,AND($I42=0,$L42=1)),中間シート!AC42,"")</f>
        <v/>
      </c>
      <c r="AD42" s="96" t="str">
        <f>IF(OR($I42=1,AND($I42=0,$L42=1)),中間シート!AD42,"")</f>
        <v/>
      </c>
      <c r="AE42" s="96" t="str">
        <f>IF(OR($I42=1,AND($I42=0,$L42=1)),中間シート!AE42,"")</f>
        <v/>
      </c>
      <c r="AF42" s="229"/>
      <c r="AG42" s="96" t="str">
        <f>IF(OR($I42=1,AND($I42=0,$L42=1)),中間シート!AG42,"")</f>
        <v/>
      </c>
      <c r="AH42" s="96" t="str">
        <f>IF(OR($I42=1,AND($I42=0,$L42=1)),中間シート!AH42,"")</f>
        <v/>
      </c>
      <c r="AI42" s="96" t="str">
        <f>IF(OR($I42=1,AND($I42=0,$L42=1)),中間シート!AI42,"")</f>
        <v/>
      </c>
      <c r="AJ42" s="96" t="str">
        <f>IF(OR($I42=1,AND($I42=0,$L42=1)),中間シート!AJ42,"")</f>
        <v/>
      </c>
      <c r="AK42" s="96" t="str">
        <f>IF(OR($I42=1,AND($I42=0,$L42=1)),中間シート!AK42,"")</f>
        <v/>
      </c>
      <c r="AL42" s="96" t="str">
        <f>IF($H42=1,中間シート!AL42,"")</f>
        <v/>
      </c>
      <c r="AM42" s="96" t="str">
        <f>IF($H42=1,中間シート!AM42,"")</f>
        <v/>
      </c>
      <c r="AN42" s="96" t="str">
        <f>IF($H42=1,中間シート!AN42,"")</f>
        <v/>
      </c>
      <c r="AO42" s="229"/>
      <c r="AP42" s="229"/>
      <c r="AQ42" s="96" t="str">
        <f>IF(OR($I42=1,AND($I42=0,$L42=1)),中間シート!AQ42,"")</f>
        <v/>
      </c>
      <c r="AR42" s="93"/>
      <c r="AS42" s="93"/>
      <c r="AT42" s="93"/>
      <c r="AU42" s="93"/>
    </row>
    <row r="43" spans="1:47">
      <c r="A43" s="150">
        <f>中間シート!A43</f>
        <v>38</v>
      </c>
      <c r="B43" s="93">
        <f>中間シート!B43</f>
        <v>10</v>
      </c>
      <c r="C43" s="93" t="str">
        <f>中間シート!C43</f>
        <v/>
      </c>
      <c r="D43" s="93">
        <f>中間シート!D43</f>
        <v>0</v>
      </c>
      <c r="E43" s="93">
        <f>中間シート!E43</f>
        <v>0</v>
      </c>
      <c r="F43" s="93">
        <f>中間シート!F43</f>
        <v>0</v>
      </c>
      <c r="G43" s="93">
        <f>中間シート!G43</f>
        <v>2</v>
      </c>
      <c r="H43" s="93">
        <f>中間シート!H43</f>
        <v>0</v>
      </c>
      <c r="I43" s="93">
        <f>中間シート!I43</f>
        <v>0</v>
      </c>
      <c r="J43" s="93">
        <f>中間シート!J43</f>
        <v>0</v>
      </c>
      <c r="K43" s="93">
        <f>中間シート!K43</f>
        <v>0</v>
      </c>
      <c r="L43" s="92">
        <f>中間シート!L43</f>
        <v>0</v>
      </c>
      <c r="M43" s="150">
        <f>中間シート!M43</f>
        <v>0</v>
      </c>
      <c r="N43" s="94"/>
      <c r="O43" s="94"/>
      <c r="P43" s="94"/>
      <c r="Q43" s="95"/>
      <c r="R43" s="152" t="str">
        <f>IF(OR($I43=1,AND($I43=0,$L43=1)),中間シート!R43,"")</f>
        <v/>
      </c>
      <c r="S43" s="96" t="str">
        <f t="shared" si="8"/>
        <v/>
      </c>
      <c r="T43" s="94" t="str">
        <f>IF(OR($I43=1,AND($I43=0,$L43=1)),中間シート!T43,"")</f>
        <v/>
      </c>
      <c r="U43" s="96" t="str">
        <f>IF(OR($I43=1,AND($I43=0,$L43=1)),中間シート!U43,"")</f>
        <v/>
      </c>
      <c r="V43" s="96" t="str">
        <f>IF(OR($I43=1,AND($I43=0,$L43=1)),中間シート!V43,"")</f>
        <v/>
      </c>
      <c r="W43" s="96" t="str">
        <f>IF(OR($I43=1,AND($I43=0,$L43=1)),中間シート!W43,"")</f>
        <v/>
      </c>
      <c r="X43" s="96" t="str">
        <f>IF(OR($I43=1,AND($I43=0,$L43=1)),中間シート!X43,"")</f>
        <v/>
      </c>
      <c r="Y43" s="96" t="str">
        <f>IF(OR($I43=1,AND($I43=0,$L43=1)),中間シート!Y43,"")</f>
        <v/>
      </c>
      <c r="Z43" s="96" t="str">
        <f>IF(OR($I43=1,AND($I43=0,$L43=1)),中間シート!Z43,"")</f>
        <v/>
      </c>
      <c r="AA43" s="96" t="str">
        <f>IF(OR($I43=1,AND($I43=0,$L43=1)),中間シート!AA43,"")</f>
        <v/>
      </c>
      <c r="AB43" s="96" t="str">
        <f>IF(OR($I43=1,AND($I43=0,$L43=1)),中間シート!AB43,"")</f>
        <v/>
      </c>
      <c r="AC43" s="96" t="str">
        <f>IF(OR($I43=1,AND($I43=0,$L43=1)),中間シート!AC43,"")</f>
        <v/>
      </c>
      <c r="AD43" s="96" t="str">
        <f>IF(OR($I43=1,AND($I43=0,$L43=1)),中間シート!AD43,"")</f>
        <v/>
      </c>
      <c r="AE43" s="96" t="str">
        <f>IF(OR($I43=1,AND($I43=0,$L43=1)),中間シート!AE43,"")</f>
        <v/>
      </c>
      <c r="AF43" s="229"/>
      <c r="AG43" s="96" t="str">
        <f>IF(OR($I43=1,AND($I43=0,$L43=1)),中間シート!AG43,"")</f>
        <v/>
      </c>
      <c r="AH43" s="96" t="str">
        <f>IF(OR($I43=1,AND($I43=0,$L43=1)),中間シート!AH43,"")</f>
        <v/>
      </c>
      <c r="AI43" s="96" t="str">
        <f>IF(OR($I43=1,AND($I43=0,$L43=1)),中間シート!AI43,"")</f>
        <v/>
      </c>
      <c r="AJ43" s="96" t="str">
        <f>IF(OR($I43=1,AND($I43=0,$L43=1)),中間シート!AJ43,"")</f>
        <v/>
      </c>
      <c r="AK43" s="96" t="str">
        <f>IF(OR($I43=1,AND($I43=0,$L43=1)),中間シート!AK43,"")</f>
        <v/>
      </c>
      <c r="AL43" s="96" t="str">
        <f>IF($H43=1,中間シート!AL43,"")</f>
        <v/>
      </c>
      <c r="AM43" s="96" t="str">
        <f>IF($H43=1,中間シート!AM43,"")</f>
        <v/>
      </c>
      <c r="AN43" s="96" t="str">
        <f>IF($H43=1,中間シート!AN43,"")</f>
        <v/>
      </c>
      <c r="AO43" s="229"/>
      <c r="AP43" s="229"/>
      <c r="AQ43" s="96" t="str">
        <f>IF(OR($I43=1,AND($I43=0,$L43=1)),中間シート!AQ43,"")</f>
        <v/>
      </c>
      <c r="AR43" s="93"/>
      <c r="AS43" s="93"/>
      <c r="AT43" s="93"/>
      <c r="AU43" s="93"/>
    </row>
    <row r="44" spans="1:47">
      <c r="A44" s="150">
        <f>中間シート!A44</f>
        <v>39</v>
      </c>
      <c r="B44" s="93">
        <f>中間シート!B44</f>
        <v>10</v>
      </c>
      <c r="C44" s="93" t="str">
        <f>中間シート!C44</f>
        <v/>
      </c>
      <c r="D44" s="93">
        <f>中間シート!D44</f>
        <v>0</v>
      </c>
      <c r="E44" s="93">
        <f>中間シート!E44</f>
        <v>0</v>
      </c>
      <c r="F44" s="93">
        <f>中間シート!F44</f>
        <v>0</v>
      </c>
      <c r="G44" s="93">
        <f>中間シート!G44</f>
        <v>3</v>
      </c>
      <c r="H44" s="93">
        <f>中間シート!H44</f>
        <v>0</v>
      </c>
      <c r="I44" s="93">
        <f>中間シート!I44</f>
        <v>0</v>
      </c>
      <c r="J44" s="93">
        <f>中間シート!J44</f>
        <v>0</v>
      </c>
      <c r="K44" s="93">
        <f>中間シート!K44</f>
        <v>0</v>
      </c>
      <c r="L44" s="92">
        <f>中間シート!L44</f>
        <v>0</v>
      </c>
      <c r="M44" s="150">
        <f>中間シート!M44</f>
        <v>0</v>
      </c>
      <c r="N44" s="94"/>
      <c r="O44" s="94"/>
      <c r="P44" s="94"/>
      <c r="Q44" s="95"/>
      <c r="R44" s="152" t="str">
        <f>IF(OR($I44=1,AND($I44=0,$L44=1)),中間シート!R44,"")</f>
        <v/>
      </c>
      <c r="S44" s="96" t="str">
        <f t="shared" si="8"/>
        <v/>
      </c>
      <c r="T44" s="94" t="str">
        <f>IF(OR($I44=1,AND($I44=0,$L44=1)),中間シート!T44,"")</f>
        <v/>
      </c>
      <c r="U44" s="96" t="str">
        <f>IF(OR($I44=1,AND($I44=0,$L44=1)),中間シート!U44,"")</f>
        <v/>
      </c>
      <c r="V44" s="96" t="str">
        <f>IF(OR($I44=1,AND($I44=0,$L44=1)),中間シート!V44,"")</f>
        <v/>
      </c>
      <c r="W44" s="96" t="str">
        <f>IF(OR($I44=1,AND($I44=0,$L44=1)),中間シート!W44,"")</f>
        <v/>
      </c>
      <c r="X44" s="96" t="str">
        <f>IF(OR($I44=1,AND($I44=0,$L44=1)),中間シート!X44,"")</f>
        <v/>
      </c>
      <c r="Y44" s="96" t="str">
        <f>IF(OR($I44=1,AND($I44=0,$L44=1)),中間シート!Y44,"")</f>
        <v/>
      </c>
      <c r="Z44" s="96" t="str">
        <f>IF(OR($I44=1,AND($I44=0,$L44=1)),中間シート!Z44,"")</f>
        <v/>
      </c>
      <c r="AA44" s="96" t="str">
        <f>IF(OR($I44=1,AND($I44=0,$L44=1)),中間シート!AA44,"")</f>
        <v/>
      </c>
      <c r="AB44" s="96" t="str">
        <f>IF(OR($I44=1,AND($I44=0,$L44=1)),中間シート!AB44,"")</f>
        <v/>
      </c>
      <c r="AC44" s="96" t="str">
        <f>IF(OR($I44=1,AND($I44=0,$L44=1)),中間シート!AC44,"")</f>
        <v/>
      </c>
      <c r="AD44" s="96" t="str">
        <f>IF(OR($I44=1,AND($I44=0,$L44=1)),中間シート!AD44,"")</f>
        <v/>
      </c>
      <c r="AE44" s="96" t="str">
        <f>IF(OR($I44=1,AND($I44=0,$L44=1)),中間シート!AE44,"")</f>
        <v/>
      </c>
      <c r="AF44" s="229"/>
      <c r="AG44" s="96" t="str">
        <f>IF(OR($I44=1,AND($I44=0,$L44=1)),中間シート!AG44,"")</f>
        <v/>
      </c>
      <c r="AH44" s="96" t="str">
        <f>IF(OR($I44=1,AND($I44=0,$L44=1)),中間シート!AH44,"")</f>
        <v/>
      </c>
      <c r="AI44" s="96" t="str">
        <f>IF(OR($I44=1,AND($I44=0,$L44=1)),中間シート!AI44,"")</f>
        <v/>
      </c>
      <c r="AJ44" s="96" t="str">
        <f>IF(OR($I44=1,AND($I44=0,$L44=1)),中間シート!AJ44,"")</f>
        <v/>
      </c>
      <c r="AK44" s="96" t="str">
        <f>IF(OR($I44=1,AND($I44=0,$L44=1)),中間シート!AK44,"")</f>
        <v/>
      </c>
      <c r="AL44" s="96" t="str">
        <f>IF($H44=1,中間シート!AL44,"")</f>
        <v/>
      </c>
      <c r="AM44" s="96" t="str">
        <f>IF($H44=1,中間シート!AM44,"")</f>
        <v/>
      </c>
      <c r="AN44" s="96" t="str">
        <f>IF($H44=1,中間シート!AN44,"")</f>
        <v/>
      </c>
      <c r="AO44" s="229"/>
      <c r="AP44" s="229"/>
      <c r="AQ44" s="96" t="str">
        <f>IF(OR($I44=1,AND($I44=0,$L44=1)),中間シート!AQ44,"")</f>
        <v/>
      </c>
      <c r="AR44" s="93"/>
      <c r="AS44" s="93"/>
      <c r="AT44" s="93"/>
      <c r="AU44" s="93"/>
    </row>
    <row r="45" spans="1:47">
      <c r="A45" s="150">
        <f>中間シート!A45</f>
        <v>40</v>
      </c>
      <c r="B45" s="93">
        <f>中間シート!B45</f>
        <v>10</v>
      </c>
      <c r="C45" s="93" t="str">
        <f>中間シート!C45</f>
        <v/>
      </c>
      <c r="D45" s="93">
        <f>中間シート!D45</f>
        <v>0</v>
      </c>
      <c r="E45" s="93">
        <f>中間シート!E45</f>
        <v>0</v>
      </c>
      <c r="F45" s="93">
        <f>中間シート!F45</f>
        <v>0</v>
      </c>
      <c r="G45" s="93">
        <f>中間シート!G45</f>
        <v>4</v>
      </c>
      <c r="H45" s="93">
        <f>中間シート!H45</f>
        <v>0</v>
      </c>
      <c r="I45" s="93">
        <f>中間シート!I45</f>
        <v>0</v>
      </c>
      <c r="J45" s="93">
        <f>中間シート!J45</f>
        <v>0</v>
      </c>
      <c r="K45" s="93">
        <f>中間シート!K45</f>
        <v>0</v>
      </c>
      <c r="L45" s="92">
        <f>中間シート!L45</f>
        <v>0</v>
      </c>
      <c r="M45" s="150">
        <f>中間シート!M45</f>
        <v>0</v>
      </c>
      <c r="N45" s="94"/>
      <c r="O45" s="94"/>
      <c r="P45" s="94"/>
      <c r="Q45" s="95"/>
      <c r="R45" s="152" t="str">
        <f>IF(OR($I45=1,AND($I45=0,$L45=1)),中間シート!R45,"")</f>
        <v/>
      </c>
      <c r="S45" s="96" t="str">
        <f t="shared" si="8"/>
        <v/>
      </c>
      <c r="T45" s="94" t="str">
        <f>IF(OR($I45=1,AND($I45=0,$L45=1)),中間シート!T45,"")</f>
        <v/>
      </c>
      <c r="U45" s="96" t="str">
        <f>IF(OR($I45=1,AND($I45=0,$L45=1)),中間シート!U45,"")</f>
        <v/>
      </c>
      <c r="V45" s="96" t="str">
        <f>IF(OR($I45=1,AND($I45=0,$L45=1)),中間シート!V45,"")</f>
        <v/>
      </c>
      <c r="W45" s="96" t="str">
        <f>IF(OR($I45=1,AND($I45=0,$L45=1)),中間シート!W45,"")</f>
        <v/>
      </c>
      <c r="X45" s="96" t="str">
        <f>IF(OR($I45=1,AND($I45=0,$L45=1)),中間シート!X45,"")</f>
        <v/>
      </c>
      <c r="Y45" s="96" t="str">
        <f>IF(OR($I45=1,AND($I45=0,$L45=1)),中間シート!Y45,"")</f>
        <v/>
      </c>
      <c r="Z45" s="96" t="str">
        <f>IF(OR($I45=1,AND($I45=0,$L45=1)),中間シート!Z45,"")</f>
        <v/>
      </c>
      <c r="AA45" s="96" t="str">
        <f>IF(OR($I45=1,AND($I45=0,$L45=1)),中間シート!AA45,"")</f>
        <v/>
      </c>
      <c r="AB45" s="96" t="str">
        <f>IF(OR($I45=1,AND($I45=0,$L45=1)),中間シート!AB45,"")</f>
        <v/>
      </c>
      <c r="AC45" s="96" t="str">
        <f>IF(OR($I45=1,AND($I45=0,$L45=1)),中間シート!AC45,"")</f>
        <v/>
      </c>
      <c r="AD45" s="96" t="str">
        <f>IF(OR($I45=1,AND($I45=0,$L45=1)),中間シート!AD45,"")</f>
        <v/>
      </c>
      <c r="AE45" s="96" t="str">
        <f>IF(OR($I45=1,AND($I45=0,$L45=1)),中間シート!AE45,"")</f>
        <v/>
      </c>
      <c r="AF45" s="229"/>
      <c r="AG45" s="96" t="str">
        <f>IF(OR($I45=1,AND($I45=0,$L45=1)),中間シート!AG45,"")</f>
        <v/>
      </c>
      <c r="AH45" s="96" t="str">
        <f>IF(OR($I45=1,AND($I45=0,$L45=1)),中間シート!AH45,"")</f>
        <v/>
      </c>
      <c r="AI45" s="96" t="str">
        <f>IF(OR($I45=1,AND($I45=0,$L45=1)),中間シート!AI45,"")</f>
        <v/>
      </c>
      <c r="AJ45" s="96" t="str">
        <f>IF(OR($I45=1,AND($I45=0,$L45=1)),中間シート!AJ45,"")</f>
        <v/>
      </c>
      <c r="AK45" s="96" t="str">
        <f>IF(OR($I45=1,AND($I45=0,$L45=1)),中間シート!AK45,"")</f>
        <v/>
      </c>
      <c r="AL45" s="96" t="str">
        <f>IF($H45=1,中間シート!AL45,"")</f>
        <v/>
      </c>
      <c r="AM45" s="96" t="str">
        <f>IF($H45=1,中間シート!AM45,"")</f>
        <v/>
      </c>
      <c r="AN45" s="96" t="str">
        <f>IF($H45=1,中間シート!AN45,"")</f>
        <v/>
      </c>
      <c r="AO45" s="229"/>
      <c r="AP45" s="229"/>
      <c r="AQ45" s="96" t="str">
        <f>IF(OR($I45=1,AND($I45=0,$L45=1)),中間シート!AQ45,"")</f>
        <v/>
      </c>
      <c r="AR45" s="93"/>
      <c r="AS45" s="93"/>
      <c r="AT45" s="93"/>
      <c r="AU45" s="93"/>
    </row>
    <row r="46" spans="1:47">
      <c r="A46" s="150">
        <f>中間シート!A46</f>
        <v>41</v>
      </c>
      <c r="B46" s="93">
        <f>中間シート!B46</f>
        <v>11</v>
      </c>
      <c r="C46" s="93" t="str">
        <f>中間シート!C46</f>
        <v/>
      </c>
      <c r="D46" s="93">
        <f>中間シート!D46</f>
        <v>0</v>
      </c>
      <c r="E46" s="93">
        <f>中間シート!E46</f>
        <v>0</v>
      </c>
      <c r="F46" s="93">
        <f>中間シート!F46</f>
        <v>0</v>
      </c>
      <c r="G46" s="93">
        <f>中間シート!G46</f>
        <v>1</v>
      </c>
      <c r="H46" s="93">
        <f>中間シート!H46</f>
        <v>0</v>
      </c>
      <c r="I46" s="93">
        <f>中間シート!I46</f>
        <v>0</v>
      </c>
      <c r="J46" s="93">
        <f>中間シート!J46</f>
        <v>0</v>
      </c>
      <c r="K46" s="93">
        <f>中間シート!K46</f>
        <v>0</v>
      </c>
      <c r="L46" s="92">
        <f>中間シート!L46</f>
        <v>0</v>
      </c>
      <c r="M46" s="150">
        <f>中間シート!M46</f>
        <v>0</v>
      </c>
      <c r="N46" s="94"/>
      <c r="O46" s="94"/>
      <c r="P46" s="94"/>
      <c r="Q46" s="95"/>
      <c r="R46" s="152" t="str">
        <f>IF(OR($I46=1,AND($I46=0,$L46=1)),中間シート!R46,"")</f>
        <v/>
      </c>
      <c r="S46" s="96" t="str">
        <f t="shared" si="8"/>
        <v/>
      </c>
      <c r="T46" s="94" t="str">
        <f>IF(OR($I46=1,AND($I46=0,$L46=1)),中間シート!T46,"")</f>
        <v/>
      </c>
      <c r="U46" s="96" t="str">
        <f>IF(OR($I46=1,AND($I46=0,$L46=1)),中間シート!U46,"")</f>
        <v/>
      </c>
      <c r="V46" s="96" t="str">
        <f>IF(OR($I46=1,AND($I46=0,$L46=1)),中間シート!V46,"")</f>
        <v/>
      </c>
      <c r="W46" s="96" t="str">
        <f>IF(OR($I46=1,AND($I46=0,$L46=1)),中間シート!W46,"")</f>
        <v/>
      </c>
      <c r="X46" s="96" t="str">
        <f>IF(OR($I46=1,AND($I46=0,$L46=1)),中間シート!X46,"")</f>
        <v/>
      </c>
      <c r="Y46" s="96" t="str">
        <f>IF(OR($I46=1,AND($I46=0,$L46=1)),中間シート!Y46,"")</f>
        <v/>
      </c>
      <c r="Z46" s="96" t="str">
        <f>IF(OR($I46=1,AND($I46=0,$L46=1)),中間シート!Z46,"")</f>
        <v/>
      </c>
      <c r="AA46" s="96" t="str">
        <f>IF(OR($I46=1,AND($I46=0,$L46=1)),中間シート!AA46,"")</f>
        <v/>
      </c>
      <c r="AB46" s="96" t="str">
        <f>IF(OR($I46=1,AND($I46=0,$L46=1)),中間シート!AB46,"")</f>
        <v/>
      </c>
      <c r="AC46" s="96" t="str">
        <f>IF(OR($I46=1,AND($I46=0,$L46=1)),中間シート!AC46,"")</f>
        <v/>
      </c>
      <c r="AD46" s="96" t="str">
        <f>IF(OR($I46=1,AND($I46=0,$L46=1)),中間シート!AD46,"")</f>
        <v/>
      </c>
      <c r="AE46" s="96" t="str">
        <f>IF(OR($I46=1,AND($I46=0,$L46=1)),中間シート!AE46,"")</f>
        <v/>
      </c>
      <c r="AF46" s="229"/>
      <c r="AG46" s="96" t="str">
        <f>IF(OR($I46=1,AND($I46=0,$L46=1)),中間シート!AG46,"")</f>
        <v/>
      </c>
      <c r="AH46" s="96" t="str">
        <f>IF(OR($I46=1,AND($I46=0,$L46=1)),中間シート!AH46,"")</f>
        <v/>
      </c>
      <c r="AI46" s="96" t="str">
        <f>IF(OR($I46=1,AND($I46=0,$L46=1)),中間シート!AI46,"")</f>
        <v/>
      </c>
      <c r="AJ46" s="96" t="str">
        <f>IF(OR($I46=1,AND($I46=0,$L46=1)),中間シート!AJ46,"")</f>
        <v/>
      </c>
      <c r="AK46" s="96" t="str">
        <f>IF(OR($I46=1,AND($I46=0,$L46=1)),中間シート!AK46,"")</f>
        <v/>
      </c>
      <c r="AL46" s="96" t="str">
        <f>IF($H46=1,中間シート!AL46,"")</f>
        <v/>
      </c>
      <c r="AM46" s="96" t="str">
        <f>IF($H46=1,中間シート!AM46,"")</f>
        <v/>
      </c>
      <c r="AN46" s="96" t="str">
        <f>IF($H46=1,中間シート!AN46,"")</f>
        <v/>
      </c>
      <c r="AO46" s="229"/>
      <c r="AP46" s="229"/>
      <c r="AQ46" s="96" t="str">
        <f>IF(OR($I46=1,AND($I46=0,$L46=1)),中間シート!AQ46,"")</f>
        <v/>
      </c>
      <c r="AR46" s="93"/>
      <c r="AS46" s="93"/>
      <c r="AT46" s="93"/>
      <c r="AU46" s="93"/>
    </row>
    <row r="47" spans="1:47">
      <c r="A47" s="150">
        <f>中間シート!A47</f>
        <v>42</v>
      </c>
      <c r="B47" s="93">
        <f>中間シート!B47</f>
        <v>11</v>
      </c>
      <c r="C47" s="93" t="str">
        <f>中間シート!C47</f>
        <v/>
      </c>
      <c r="D47" s="93">
        <f>中間シート!D47</f>
        <v>0</v>
      </c>
      <c r="E47" s="93">
        <f>中間シート!E47</f>
        <v>0</v>
      </c>
      <c r="F47" s="93">
        <f>中間シート!F47</f>
        <v>0</v>
      </c>
      <c r="G47" s="93">
        <f>中間シート!G47</f>
        <v>2</v>
      </c>
      <c r="H47" s="93">
        <f>中間シート!H47</f>
        <v>0</v>
      </c>
      <c r="I47" s="93">
        <f>中間シート!I47</f>
        <v>0</v>
      </c>
      <c r="J47" s="93">
        <f>中間シート!J47</f>
        <v>0</v>
      </c>
      <c r="K47" s="93">
        <f>中間シート!K47</f>
        <v>0</v>
      </c>
      <c r="L47" s="92">
        <f>中間シート!L47</f>
        <v>0</v>
      </c>
      <c r="M47" s="150">
        <f>中間シート!M47</f>
        <v>0</v>
      </c>
      <c r="N47" s="94"/>
      <c r="O47" s="94"/>
      <c r="P47" s="94"/>
      <c r="Q47" s="95"/>
      <c r="R47" s="152" t="str">
        <f>IF(OR($I47=1,AND($I47=0,$L47=1)),中間シート!R47,"")</f>
        <v/>
      </c>
      <c r="S47" s="96" t="str">
        <f t="shared" si="8"/>
        <v/>
      </c>
      <c r="T47" s="94" t="str">
        <f>IF(OR($I47=1,AND($I47=0,$L47=1)),中間シート!T47,"")</f>
        <v/>
      </c>
      <c r="U47" s="96" t="str">
        <f>IF(OR($I47=1,AND($I47=0,$L47=1)),中間シート!U47,"")</f>
        <v/>
      </c>
      <c r="V47" s="96" t="str">
        <f>IF(OR($I47=1,AND($I47=0,$L47=1)),中間シート!V47,"")</f>
        <v/>
      </c>
      <c r="W47" s="96" t="str">
        <f>IF(OR($I47=1,AND($I47=0,$L47=1)),中間シート!W47,"")</f>
        <v/>
      </c>
      <c r="X47" s="96" t="str">
        <f>IF(OR($I47=1,AND($I47=0,$L47=1)),中間シート!X47,"")</f>
        <v/>
      </c>
      <c r="Y47" s="96" t="str">
        <f>IF(OR($I47=1,AND($I47=0,$L47=1)),中間シート!Y47,"")</f>
        <v/>
      </c>
      <c r="Z47" s="96" t="str">
        <f>IF(OR($I47=1,AND($I47=0,$L47=1)),中間シート!Z47,"")</f>
        <v/>
      </c>
      <c r="AA47" s="96" t="str">
        <f>IF(OR($I47=1,AND($I47=0,$L47=1)),中間シート!AA47,"")</f>
        <v/>
      </c>
      <c r="AB47" s="96" t="str">
        <f>IF(OR($I47=1,AND($I47=0,$L47=1)),中間シート!AB47,"")</f>
        <v/>
      </c>
      <c r="AC47" s="96" t="str">
        <f>IF(OR($I47=1,AND($I47=0,$L47=1)),中間シート!AC47,"")</f>
        <v/>
      </c>
      <c r="AD47" s="96" t="str">
        <f>IF(OR($I47=1,AND($I47=0,$L47=1)),中間シート!AD47,"")</f>
        <v/>
      </c>
      <c r="AE47" s="96" t="str">
        <f>IF(OR($I47=1,AND($I47=0,$L47=1)),中間シート!AE47,"")</f>
        <v/>
      </c>
      <c r="AF47" s="229"/>
      <c r="AG47" s="96" t="str">
        <f>IF(OR($I47=1,AND($I47=0,$L47=1)),中間シート!AG47,"")</f>
        <v/>
      </c>
      <c r="AH47" s="96" t="str">
        <f>IF(OR($I47=1,AND($I47=0,$L47=1)),中間シート!AH47,"")</f>
        <v/>
      </c>
      <c r="AI47" s="96" t="str">
        <f>IF(OR($I47=1,AND($I47=0,$L47=1)),中間シート!AI47,"")</f>
        <v/>
      </c>
      <c r="AJ47" s="96" t="str">
        <f>IF(OR($I47=1,AND($I47=0,$L47=1)),中間シート!AJ47,"")</f>
        <v/>
      </c>
      <c r="AK47" s="96" t="str">
        <f>IF(OR($I47=1,AND($I47=0,$L47=1)),中間シート!AK47,"")</f>
        <v/>
      </c>
      <c r="AL47" s="96" t="str">
        <f>IF($H47=1,中間シート!AL47,"")</f>
        <v/>
      </c>
      <c r="AM47" s="96" t="str">
        <f>IF($H47=1,中間シート!AM47,"")</f>
        <v/>
      </c>
      <c r="AN47" s="96" t="str">
        <f>IF($H47=1,中間シート!AN47,"")</f>
        <v/>
      </c>
      <c r="AO47" s="229"/>
      <c r="AP47" s="229"/>
      <c r="AQ47" s="96" t="str">
        <f>IF(OR($I47=1,AND($I47=0,$L47=1)),中間シート!AQ47,"")</f>
        <v/>
      </c>
      <c r="AR47" s="93"/>
      <c r="AS47" s="93"/>
      <c r="AT47" s="93"/>
      <c r="AU47" s="93"/>
    </row>
    <row r="48" spans="1:47">
      <c r="A48" s="150">
        <f>中間シート!A48</f>
        <v>43</v>
      </c>
      <c r="B48" s="93">
        <f>中間シート!B48</f>
        <v>11</v>
      </c>
      <c r="C48" s="93" t="str">
        <f>中間シート!C48</f>
        <v/>
      </c>
      <c r="D48" s="93">
        <f>中間シート!D48</f>
        <v>0</v>
      </c>
      <c r="E48" s="93">
        <f>中間シート!E48</f>
        <v>0</v>
      </c>
      <c r="F48" s="93">
        <f>中間シート!F48</f>
        <v>0</v>
      </c>
      <c r="G48" s="93">
        <f>中間シート!G48</f>
        <v>3</v>
      </c>
      <c r="H48" s="93">
        <f>中間シート!H48</f>
        <v>0</v>
      </c>
      <c r="I48" s="93">
        <f>中間シート!I48</f>
        <v>0</v>
      </c>
      <c r="J48" s="93">
        <f>中間シート!J48</f>
        <v>0</v>
      </c>
      <c r="K48" s="93">
        <f>中間シート!K48</f>
        <v>0</v>
      </c>
      <c r="L48" s="92">
        <f>中間シート!L48</f>
        <v>0</v>
      </c>
      <c r="M48" s="150">
        <f>中間シート!M48</f>
        <v>0</v>
      </c>
      <c r="N48" s="94"/>
      <c r="O48" s="94"/>
      <c r="P48" s="94"/>
      <c r="Q48" s="95"/>
      <c r="R48" s="152" t="str">
        <f>IF(OR($I48=1,AND($I48=0,$L48=1)),中間シート!R48,"")</f>
        <v/>
      </c>
      <c r="S48" s="96" t="str">
        <f t="shared" si="8"/>
        <v/>
      </c>
      <c r="T48" s="94" t="str">
        <f>IF(OR($I48=1,AND($I48=0,$L48=1)),中間シート!T48,"")</f>
        <v/>
      </c>
      <c r="U48" s="96" t="str">
        <f>IF(OR($I48=1,AND($I48=0,$L48=1)),中間シート!U48,"")</f>
        <v/>
      </c>
      <c r="V48" s="96" t="str">
        <f>IF(OR($I48=1,AND($I48=0,$L48=1)),中間シート!V48,"")</f>
        <v/>
      </c>
      <c r="W48" s="96" t="str">
        <f>IF(OR($I48=1,AND($I48=0,$L48=1)),中間シート!W48,"")</f>
        <v/>
      </c>
      <c r="X48" s="96" t="str">
        <f>IF(OR($I48=1,AND($I48=0,$L48=1)),中間シート!X48,"")</f>
        <v/>
      </c>
      <c r="Y48" s="96" t="str">
        <f>IF(OR($I48=1,AND($I48=0,$L48=1)),中間シート!Y48,"")</f>
        <v/>
      </c>
      <c r="Z48" s="96" t="str">
        <f>IF(OR($I48=1,AND($I48=0,$L48=1)),中間シート!Z48,"")</f>
        <v/>
      </c>
      <c r="AA48" s="96" t="str">
        <f>IF(OR($I48=1,AND($I48=0,$L48=1)),中間シート!AA48,"")</f>
        <v/>
      </c>
      <c r="AB48" s="96" t="str">
        <f>IF(OR($I48=1,AND($I48=0,$L48=1)),中間シート!AB48,"")</f>
        <v/>
      </c>
      <c r="AC48" s="96" t="str">
        <f>IF(OR($I48=1,AND($I48=0,$L48=1)),中間シート!AC48,"")</f>
        <v/>
      </c>
      <c r="AD48" s="96" t="str">
        <f>IF(OR($I48=1,AND($I48=0,$L48=1)),中間シート!AD48,"")</f>
        <v/>
      </c>
      <c r="AE48" s="96" t="str">
        <f>IF(OR($I48=1,AND($I48=0,$L48=1)),中間シート!AE48,"")</f>
        <v/>
      </c>
      <c r="AF48" s="229"/>
      <c r="AG48" s="96" t="str">
        <f>IF(OR($I48=1,AND($I48=0,$L48=1)),中間シート!AG48,"")</f>
        <v/>
      </c>
      <c r="AH48" s="96" t="str">
        <f>IF(OR($I48=1,AND($I48=0,$L48=1)),中間シート!AH48,"")</f>
        <v/>
      </c>
      <c r="AI48" s="96" t="str">
        <f>IF(OR($I48=1,AND($I48=0,$L48=1)),中間シート!AI48,"")</f>
        <v/>
      </c>
      <c r="AJ48" s="96" t="str">
        <f>IF(OR($I48=1,AND($I48=0,$L48=1)),中間シート!AJ48,"")</f>
        <v/>
      </c>
      <c r="AK48" s="96" t="str">
        <f>IF(OR($I48=1,AND($I48=0,$L48=1)),中間シート!AK48,"")</f>
        <v/>
      </c>
      <c r="AL48" s="96" t="str">
        <f>IF($H48=1,中間シート!AL48,"")</f>
        <v/>
      </c>
      <c r="AM48" s="96" t="str">
        <f>IF($H48=1,中間シート!AM48,"")</f>
        <v/>
      </c>
      <c r="AN48" s="96" t="str">
        <f>IF($H48=1,中間シート!AN48,"")</f>
        <v/>
      </c>
      <c r="AO48" s="229"/>
      <c r="AP48" s="229"/>
      <c r="AQ48" s="96" t="str">
        <f>IF(OR($I48=1,AND($I48=0,$L48=1)),中間シート!AQ48,"")</f>
        <v/>
      </c>
      <c r="AR48" s="93"/>
      <c r="AS48" s="93"/>
      <c r="AT48" s="93"/>
      <c r="AU48" s="93"/>
    </row>
    <row r="49" spans="1:47">
      <c r="A49" s="150">
        <f>中間シート!A49</f>
        <v>44</v>
      </c>
      <c r="B49" s="93">
        <f>中間シート!B49</f>
        <v>11</v>
      </c>
      <c r="C49" s="93" t="str">
        <f>中間シート!C49</f>
        <v/>
      </c>
      <c r="D49" s="93">
        <f>中間シート!D49</f>
        <v>0</v>
      </c>
      <c r="E49" s="93">
        <f>中間シート!E49</f>
        <v>0</v>
      </c>
      <c r="F49" s="93">
        <f>中間シート!F49</f>
        <v>0</v>
      </c>
      <c r="G49" s="93">
        <f>中間シート!G49</f>
        <v>4</v>
      </c>
      <c r="H49" s="93">
        <f>中間シート!H49</f>
        <v>0</v>
      </c>
      <c r="I49" s="93">
        <f>中間シート!I49</f>
        <v>0</v>
      </c>
      <c r="J49" s="93">
        <f>中間シート!J49</f>
        <v>0</v>
      </c>
      <c r="K49" s="93">
        <f>中間シート!K49</f>
        <v>0</v>
      </c>
      <c r="L49" s="92">
        <f>中間シート!L49</f>
        <v>0</v>
      </c>
      <c r="M49" s="150">
        <f>中間シート!M49</f>
        <v>0</v>
      </c>
      <c r="N49" s="94"/>
      <c r="O49" s="94"/>
      <c r="P49" s="94"/>
      <c r="Q49" s="95"/>
      <c r="R49" s="152" t="str">
        <f>IF(OR($I49=1,AND($I49=0,$L49=1)),中間シート!R49,"")</f>
        <v/>
      </c>
      <c r="S49" s="96" t="str">
        <f t="shared" si="8"/>
        <v/>
      </c>
      <c r="T49" s="94" t="str">
        <f>IF(OR($I49=1,AND($I49=0,$L49=1)),中間シート!T49,"")</f>
        <v/>
      </c>
      <c r="U49" s="96" t="str">
        <f>IF(OR($I49=1,AND($I49=0,$L49=1)),中間シート!U49,"")</f>
        <v/>
      </c>
      <c r="V49" s="96" t="str">
        <f>IF(OR($I49=1,AND($I49=0,$L49=1)),中間シート!V49,"")</f>
        <v/>
      </c>
      <c r="W49" s="96" t="str">
        <f>IF(OR($I49=1,AND($I49=0,$L49=1)),中間シート!W49,"")</f>
        <v/>
      </c>
      <c r="X49" s="96" t="str">
        <f>IF(OR($I49=1,AND($I49=0,$L49=1)),中間シート!X49,"")</f>
        <v/>
      </c>
      <c r="Y49" s="96" t="str">
        <f>IF(OR($I49=1,AND($I49=0,$L49=1)),中間シート!Y49,"")</f>
        <v/>
      </c>
      <c r="Z49" s="96" t="str">
        <f>IF(OR($I49=1,AND($I49=0,$L49=1)),中間シート!Z49,"")</f>
        <v/>
      </c>
      <c r="AA49" s="96" t="str">
        <f>IF(OR($I49=1,AND($I49=0,$L49=1)),中間シート!AA49,"")</f>
        <v/>
      </c>
      <c r="AB49" s="96" t="str">
        <f>IF(OR($I49=1,AND($I49=0,$L49=1)),中間シート!AB49,"")</f>
        <v/>
      </c>
      <c r="AC49" s="96" t="str">
        <f>IF(OR($I49=1,AND($I49=0,$L49=1)),中間シート!AC49,"")</f>
        <v/>
      </c>
      <c r="AD49" s="96" t="str">
        <f>IF(OR($I49=1,AND($I49=0,$L49=1)),中間シート!AD49,"")</f>
        <v/>
      </c>
      <c r="AE49" s="96" t="str">
        <f>IF(OR($I49=1,AND($I49=0,$L49=1)),中間シート!AE49,"")</f>
        <v/>
      </c>
      <c r="AF49" s="229"/>
      <c r="AG49" s="96" t="str">
        <f>IF(OR($I49=1,AND($I49=0,$L49=1)),中間シート!AG49,"")</f>
        <v/>
      </c>
      <c r="AH49" s="96" t="str">
        <f>IF(OR($I49=1,AND($I49=0,$L49=1)),中間シート!AH49,"")</f>
        <v/>
      </c>
      <c r="AI49" s="96" t="str">
        <f>IF(OR($I49=1,AND($I49=0,$L49=1)),中間シート!AI49,"")</f>
        <v/>
      </c>
      <c r="AJ49" s="96" t="str">
        <f>IF(OR($I49=1,AND($I49=0,$L49=1)),中間シート!AJ49,"")</f>
        <v/>
      </c>
      <c r="AK49" s="96" t="str">
        <f>IF(OR($I49=1,AND($I49=0,$L49=1)),中間シート!AK49,"")</f>
        <v/>
      </c>
      <c r="AL49" s="96" t="str">
        <f>IF($H49=1,中間シート!AL49,"")</f>
        <v/>
      </c>
      <c r="AM49" s="96" t="str">
        <f>IF($H49=1,中間シート!AM49,"")</f>
        <v/>
      </c>
      <c r="AN49" s="96" t="str">
        <f>IF($H49=1,中間シート!AN49,"")</f>
        <v/>
      </c>
      <c r="AO49" s="229"/>
      <c r="AP49" s="229"/>
      <c r="AQ49" s="96" t="str">
        <f>IF(OR($I49=1,AND($I49=0,$L49=1)),中間シート!AQ49,"")</f>
        <v/>
      </c>
      <c r="AR49" s="93"/>
      <c r="AS49" s="93"/>
      <c r="AT49" s="93"/>
      <c r="AU49" s="93"/>
    </row>
    <row r="50" spans="1:47">
      <c r="A50" s="150">
        <f>中間シート!A50</f>
        <v>45</v>
      </c>
      <c r="B50" s="93">
        <f>中間シート!B50</f>
        <v>12</v>
      </c>
      <c r="C50" s="93" t="str">
        <f>中間シート!C50</f>
        <v/>
      </c>
      <c r="D50" s="93">
        <f>中間シート!D50</f>
        <v>0</v>
      </c>
      <c r="E50" s="93">
        <f>中間シート!E50</f>
        <v>0</v>
      </c>
      <c r="F50" s="93">
        <f>中間シート!F50</f>
        <v>0</v>
      </c>
      <c r="G50" s="93">
        <f>中間シート!G50</f>
        <v>1</v>
      </c>
      <c r="H50" s="93">
        <f>中間シート!H50</f>
        <v>0</v>
      </c>
      <c r="I50" s="93">
        <f>中間シート!I50</f>
        <v>0</v>
      </c>
      <c r="J50" s="93">
        <f>中間シート!J50</f>
        <v>0</v>
      </c>
      <c r="K50" s="93">
        <f>中間シート!K50</f>
        <v>0</v>
      </c>
      <c r="L50" s="92">
        <f>中間シート!L50</f>
        <v>0</v>
      </c>
      <c r="M50" s="150">
        <f>中間シート!M50</f>
        <v>0</v>
      </c>
      <c r="N50" s="94"/>
      <c r="O50" s="94"/>
      <c r="P50" s="94"/>
      <c r="Q50" s="95"/>
      <c r="R50" s="152" t="str">
        <f>IF(OR($I50=1,AND($I50=0,$L50=1)),中間シート!R50,"")</f>
        <v/>
      </c>
      <c r="S50" s="96" t="str">
        <f t="shared" si="8"/>
        <v/>
      </c>
      <c r="T50" s="94" t="str">
        <f>IF(OR($I50=1,AND($I50=0,$L50=1)),中間シート!T50,"")</f>
        <v/>
      </c>
      <c r="U50" s="96" t="str">
        <f>IF(OR($I50=1,AND($I50=0,$L50=1)),中間シート!U50,"")</f>
        <v/>
      </c>
      <c r="V50" s="96" t="str">
        <f>IF(OR($I50=1,AND($I50=0,$L50=1)),中間シート!V50,"")</f>
        <v/>
      </c>
      <c r="W50" s="96" t="str">
        <f>IF(OR($I50=1,AND($I50=0,$L50=1)),中間シート!W50,"")</f>
        <v/>
      </c>
      <c r="X50" s="96" t="str">
        <f>IF(OR($I50=1,AND($I50=0,$L50=1)),中間シート!X50,"")</f>
        <v/>
      </c>
      <c r="Y50" s="96" t="str">
        <f>IF(OR($I50=1,AND($I50=0,$L50=1)),中間シート!Y50,"")</f>
        <v/>
      </c>
      <c r="Z50" s="96" t="str">
        <f>IF(OR($I50=1,AND($I50=0,$L50=1)),中間シート!Z50,"")</f>
        <v/>
      </c>
      <c r="AA50" s="96" t="str">
        <f>IF(OR($I50=1,AND($I50=0,$L50=1)),中間シート!AA50,"")</f>
        <v/>
      </c>
      <c r="AB50" s="96" t="str">
        <f>IF(OR($I50=1,AND($I50=0,$L50=1)),中間シート!AB50,"")</f>
        <v/>
      </c>
      <c r="AC50" s="96" t="str">
        <f>IF(OR($I50=1,AND($I50=0,$L50=1)),中間シート!AC50,"")</f>
        <v/>
      </c>
      <c r="AD50" s="96" t="str">
        <f>IF(OR($I50=1,AND($I50=0,$L50=1)),中間シート!AD50,"")</f>
        <v/>
      </c>
      <c r="AE50" s="96" t="str">
        <f>IF(OR($I50=1,AND($I50=0,$L50=1)),中間シート!AE50,"")</f>
        <v/>
      </c>
      <c r="AF50" s="229"/>
      <c r="AG50" s="96" t="str">
        <f>IF(OR($I50=1,AND($I50=0,$L50=1)),中間シート!AG50,"")</f>
        <v/>
      </c>
      <c r="AH50" s="96" t="str">
        <f>IF(OR($I50=1,AND($I50=0,$L50=1)),中間シート!AH50,"")</f>
        <v/>
      </c>
      <c r="AI50" s="96" t="str">
        <f>IF(OR($I50=1,AND($I50=0,$L50=1)),中間シート!AI50,"")</f>
        <v/>
      </c>
      <c r="AJ50" s="96" t="str">
        <f>IF(OR($I50=1,AND($I50=0,$L50=1)),中間シート!AJ50,"")</f>
        <v/>
      </c>
      <c r="AK50" s="96" t="str">
        <f>IF(OR($I50=1,AND($I50=0,$L50=1)),中間シート!AK50,"")</f>
        <v/>
      </c>
      <c r="AL50" s="96" t="str">
        <f>IF($H50=1,中間シート!AL50,"")</f>
        <v/>
      </c>
      <c r="AM50" s="96" t="str">
        <f>IF($H50=1,中間シート!AM50,"")</f>
        <v/>
      </c>
      <c r="AN50" s="96" t="str">
        <f>IF($H50=1,中間シート!AN50,"")</f>
        <v/>
      </c>
      <c r="AO50" s="229"/>
      <c r="AP50" s="229"/>
      <c r="AQ50" s="96" t="str">
        <f>IF(OR($I50=1,AND($I50=0,$L50=1)),中間シート!AQ50,"")</f>
        <v/>
      </c>
      <c r="AR50" s="93"/>
      <c r="AS50" s="93"/>
      <c r="AT50" s="93"/>
      <c r="AU50" s="93"/>
    </row>
    <row r="51" spans="1:47">
      <c r="A51" s="150">
        <f>中間シート!A51</f>
        <v>46</v>
      </c>
      <c r="B51" s="93">
        <f>中間シート!B51</f>
        <v>12</v>
      </c>
      <c r="C51" s="93" t="str">
        <f>中間シート!C51</f>
        <v/>
      </c>
      <c r="D51" s="93">
        <f>中間シート!D51</f>
        <v>0</v>
      </c>
      <c r="E51" s="93">
        <f>中間シート!E51</f>
        <v>0</v>
      </c>
      <c r="F51" s="93">
        <f>中間シート!F51</f>
        <v>0</v>
      </c>
      <c r="G51" s="93">
        <f>中間シート!G51</f>
        <v>2</v>
      </c>
      <c r="H51" s="93">
        <f>中間シート!H51</f>
        <v>0</v>
      </c>
      <c r="I51" s="93">
        <f>中間シート!I51</f>
        <v>0</v>
      </c>
      <c r="J51" s="93">
        <f>中間シート!J51</f>
        <v>0</v>
      </c>
      <c r="K51" s="93">
        <f>中間シート!K51</f>
        <v>0</v>
      </c>
      <c r="L51" s="92">
        <f>中間シート!L51</f>
        <v>0</v>
      </c>
      <c r="M51" s="150">
        <f>中間シート!M51</f>
        <v>0</v>
      </c>
      <c r="N51" s="94"/>
      <c r="O51" s="94"/>
      <c r="P51" s="94"/>
      <c r="Q51" s="95"/>
      <c r="R51" s="152" t="str">
        <f>IF(OR($I51=1,AND($I51=0,$L51=1)),中間シート!R51,"")</f>
        <v/>
      </c>
      <c r="S51" s="96" t="str">
        <f t="shared" si="8"/>
        <v/>
      </c>
      <c r="T51" s="94" t="str">
        <f>IF(OR($I51=1,AND($I51=0,$L51=1)),中間シート!T51,"")</f>
        <v/>
      </c>
      <c r="U51" s="96" t="str">
        <f>IF(OR($I51=1,AND($I51=0,$L51=1)),中間シート!U51,"")</f>
        <v/>
      </c>
      <c r="V51" s="96" t="str">
        <f>IF(OR($I51=1,AND($I51=0,$L51=1)),中間シート!V51,"")</f>
        <v/>
      </c>
      <c r="W51" s="96" t="str">
        <f>IF(OR($I51=1,AND($I51=0,$L51=1)),中間シート!W51,"")</f>
        <v/>
      </c>
      <c r="X51" s="96" t="str">
        <f>IF(OR($I51=1,AND($I51=0,$L51=1)),中間シート!X51,"")</f>
        <v/>
      </c>
      <c r="Y51" s="96" t="str">
        <f>IF(OR($I51=1,AND($I51=0,$L51=1)),中間シート!Y51,"")</f>
        <v/>
      </c>
      <c r="Z51" s="96" t="str">
        <f>IF(OR($I51=1,AND($I51=0,$L51=1)),中間シート!Z51,"")</f>
        <v/>
      </c>
      <c r="AA51" s="96" t="str">
        <f>IF(OR($I51=1,AND($I51=0,$L51=1)),中間シート!AA51,"")</f>
        <v/>
      </c>
      <c r="AB51" s="96" t="str">
        <f>IF(OR($I51=1,AND($I51=0,$L51=1)),中間シート!AB51,"")</f>
        <v/>
      </c>
      <c r="AC51" s="96" t="str">
        <f>IF(OR($I51=1,AND($I51=0,$L51=1)),中間シート!AC51,"")</f>
        <v/>
      </c>
      <c r="AD51" s="96" t="str">
        <f>IF(OR($I51=1,AND($I51=0,$L51=1)),中間シート!AD51,"")</f>
        <v/>
      </c>
      <c r="AE51" s="96" t="str">
        <f>IF(OR($I51=1,AND($I51=0,$L51=1)),中間シート!AE51,"")</f>
        <v/>
      </c>
      <c r="AF51" s="229"/>
      <c r="AG51" s="96" t="str">
        <f>IF(OR($I51=1,AND($I51=0,$L51=1)),中間シート!AG51,"")</f>
        <v/>
      </c>
      <c r="AH51" s="96" t="str">
        <f>IF(OR($I51=1,AND($I51=0,$L51=1)),中間シート!AH51,"")</f>
        <v/>
      </c>
      <c r="AI51" s="96" t="str">
        <f>IF(OR($I51=1,AND($I51=0,$L51=1)),中間シート!AI51,"")</f>
        <v/>
      </c>
      <c r="AJ51" s="96" t="str">
        <f>IF(OR($I51=1,AND($I51=0,$L51=1)),中間シート!AJ51,"")</f>
        <v/>
      </c>
      <c r="AK51" s="96" t="str">
        <f>IF(OR($I51=1,AND($I51=0,$L51=1)),中間シート!AK51,"")</f>
        <v/>
      </c>
      <c r="AL51" s="96" t="str">
        <f>IF($H51=1,中間シート!AL51,"")</f>
        <v/>
      </c>
      <c r="AM51" s="96" t="str">
        <f>IF($H51=1,中間シート!AM51,"")</f>
        <v/>
      </c>
      <c r="AN51" s="96" t="str">
        <f>IF($H51=1,中間シート!AN51,"")</f>
        <v/>
      </c>
      <c r="AO51" s="229"/>
      <c r="AP51" s="229"/>
      <c r="AQ51" s="96" t="str">
        <f>IF(OR($I51=1,AND($I51=0,$L51=1)),中間シート!AQ51,"")</f>
        <v/>
      </c>
      <c r="AR51" s="93"/>
      <c r="AS51" s="93"/>
      <c r="AT51" s="93"/>
      <c r="AU51" s="93"/>
    </row>
    <row r="52" spans="1:47">
      <c r="A52" s="150">
        <f>中間シート!A52</f>
        <v>47</v>
      </c>
      <c r="B52" s="93">
        <f>中間シート!B52</f>
        <v>12</v>
      </c>
      <c r="C52" s="93" t="str">
        <f>中間シート!C52</f>
        <v/>
      </c>
      <c r="D52" s="93">
        <f>中間シート!D52</f>
        <v>0</v>
      </c>
      <c r="E52" s="93">
        <f>中間シート!E52</f>
        <v>0</v>
      </c>
      <c r="F52" s="93">
        <f>中間シート!F52</f>
        <v>0</v>
      </c>
      <c r="G52" s="93">
        <f>中間シート!G52</f>
        <v>3</v>
      </c>
      <c r="H52" s="93">
        <f>中間シート!H52</f>
        <v>0</v>
      </c>
      <c r="I52" s="93">
        <f>中間シート!I52</f>
        <v>0</v>
      </c>
      <c r="J52" s="93">
        <f>中間シート!J52</f>
        <v>0</v>
      </c>
      <c r="K52" s="93">
        <f>中間シート!K52</f>
        <v>0</v>
      </c>
      <c r="L52" s="92">
        <f>中間シート!L52</f>
        <v>0</v>
      </c>
      <c r="M52" s="150">
        <f>中間シート!M52</f>
        <v>0</v>
      </c>
      <c r="N52" s="94"/>
      <c r="O52" s="94"/>
      <c r="P52" s="94"/>
      <c r="Q52" s="95"/>
      <c r="R52" s="152" t="str">
        <f>IF(OR($I52=1,AND($I52=0,$L52=1)),中間シート!R52,"")</f>
        <v/>
      </c>
      <c r="S52" s="96" t="str">
        <f t="shared" si="8"/>
        <v/>
      </c>
      <c r="T52" s="94" t="str">
        <f>IF(OR($I52=1,AND($I52=0,$L52=1)),中間シート!T52,"")</f>
        <v/>
      </c>
      <c r="U52" s="96" t="str">
        <f>IF(OR($I52=1,AND($I52=0,$L52=1)),中間シート!U52,"")</f>
        <v/>
      </c>
      <c r="V52" s="96" t="str">
        <f>IF(OR($I52=1,AND($I52=0,$L52=1)),中間シート!V52,"")</f>
        <v/>
      </c>
      <c r="W52" s="96" t="str">
        <f>IF(OR($I52=1,AND($I52=0,$L52=1)),中間シート!W52,"")</f>
        <v/>
      </c>
      <c r="X52" s="96" t="str">
        <f>IF(OR($I52=1,AND($I52=0,$L52=1)),中間シート!X52,"")</f>
        <v/>
      </c>
      <c r="Y52" s="96" t="str">
        <f>IF(OR($I52=1,AND($I52=0,$L52=1)),中間シート!Y52,"")</f>
        <v/>
      </c>
      <c r="Z52" s="96" t="str">
        <f>IF(OR($I52=1,AND($I52=0,$L52=1)),中間シート!Z52,"")</f>
        <v/>
      </c>
      <c r="AA52" s="96" t="str">
        <f>IF(OR($I52=1,AND($I52=0,$L52=1)),中間シート!AA52,"")</f>
        <v/>
      </c>
      <c r="AB52" s="96" t="str">
        <f>IF(OR($I52=1,AND($I52=0,$L52=1)),中間シート!AB52,"")</f>
        <v/>
      </c>
      <c r="AC52" s="96" t="str">
        <f>IF(OR($I52=1,AND($I52=0,$L52=1)),中間シート!AC52,"")</f>
        <v/>
      </c>
      <c r="AD52" s="96" t="str">
        <f>IF(OR($I52=1,AND($I52=0,$L52=1)),中間シート!AD52,"")</f>
        <v/>
      </c>
      <c r="AE52" s="96" t="str">
        <f>IF(OR($I52=1,AND($I52=0,$L52=1)),中間シート!AE52,"")</f>
        <v/>
      </c>
      <c r="AF52" s="229"/>
      <c r="AG52" s="96" t="str">
        <f>IF(OR($I52=1,AND($I52=0,$L52=1)),中間シート!AG52,"")</f>
        <v/>
      </c>
      <c r="AH52" s="96" t="str">
        <f>IF(OR($I52=1,AND($I52=0,$L52=1)),中間シート!AH52,"")</f>
        <v/>
      </c>
      <c r="AI52" s="96" t="str">
        <f>IF(OR($I52=1,AND($I52=0,$L52=1)),中間シート!AI52,"")</f>
        <v/>
      </c>
      <c r="AJ52" s="96" t="str">
        <f>IF(OR($I52=1,AND($I52=0,$L52=1)),中間シート!AJ52,"")</f>
        <v/>
      </c>
      <c r="AK52" s="96" t="str">
        <f>IF(OR($I52=1,AND($I52=0,$L52=1)),中間シート!AK52,"")</f>
        <v/>
      </c>
      <c r="AL52" s="96" t="str">
        <f>IF($H52=1,中間シート!AL52,"")</f>
        <v/>
      </c>
      <c r="AM52" s="96" t="str">
        <f>IF($H52=1,中間シート!AM52,"")</f>
        <v/>
      </c>
      <c r="AN52" s="96" t="str">
        <f>IF($H52=1,中間シート!AN52,"")</f>
        <v/>
      </c>
      <c r="AO52" s="229"/>
      <c r="AP52" s="229"/>
      <c r="AQ52" s="96" t="str">
        <f>IF(OR($I52=1,AND($I52=0,$L52=1)),中間シート!AQ52,"")</f>
        <v/>
      </c>
      <c r="AR52" s="93"/>
      <c r="AS52" s="93"/>
      <c r="AT52" s="93"/>
      <c r="AU52" s="93"/>
    </row>
    <row r="53" spans="1:47">
      <c r="A53" s="150">
        <f>中間シート!A53</f>
        <v>48</v>
      </c>
      <c r="B53" s="93">
        <f>中間シート!B53</f>
        <v>12</v>
      </c>
      <c r="C53" s="93" t="str">
        <f>中間シート!C53</f>
        <v/>
      </c>
      <c r="D53" s="93">
        <f>中間シート!D53</f>
        <v>0</v>
      </c>
      <c r="E53" s="93">
        <f>中間シート!E53</f>
        <v>0</v>
      </c>
      <c r="F53" s="93">
        <f>中間シート!F53</f>
        <v>0</v>
      </c>
      <c r="G53" s="93">
        <f>中間シート!G53</f>
        <v>4</v>
      </c>
      <c r="H53" s="93">
        <f>中間シート!H53</f>
        <v>0</v>
      </c>
      <c r="I53" s="93">
        <f>中間シート!I53</f>
        <v>0</v>
      </c>
      <c r="J53" s="93">
        <f>中間シート!J53</f>
        <v>0</v>
      </c>
      <c r="K53" s="93">
        <f>中間シート!K53</f>
        <v>0</v>
      </c>
      <c r="L53" s="92">
        <f>中間シート!L53</f>
        <v>0</v>
      </c>
      <c r="M53" s="150">
        <f>中間シート!M53</f>
        <v>0</v>
      </c>
      <c r="N53" s="94"/>
      <c r="O53" s="94"/>
      <c r="P53" s="94"/>
      <c r="Q53" s="95"/>
      <c r="R53" s="152" t="str">
        <f>IF(OR($I53=1,AND($I53=0,$L53=1)),中間シート!R53,"")</f>
        <v/>
      </c>
      <c r="S53" s="96" t="str">
        <f t="shared" si="8"/>
        <v/>
      </c>
      <c r="T53" s="94" t="str">
        <f>IF(OR($I53=1,AND($I53=0,$L53=1)),中間シート!T53,"")</f>
        <v/>
      </c>
      <c r="U53" s="96" t="str">
        <f>IF(OR($I53=1,AND($I53=0,$L53=1)),中間シート!U53,"")</f>
        <v/>
      </c>
      <c r="V53" s="96" t="str">
        <f>IF(OR($I53=1,AND($I53=0,$L53=1)),中間シート!V53,"")</f>
        <v/>
      </c>
      <c r="W53" s="96" t="str">
        <f>IF(OR($I53=1,AND($I53=0,$L53=1)),中間シート!W53,"")</f>
        <v/>
      </c>
      <c r="X53" s="96" t="str">
        <f>IF(OR($I53=1,AND($I53=0,$L53=1)),中間シート!X53,"")</f>
        <v/>
      </c>
      <c r="Y53" s="96" t="str">
        <f>IF(OR($I53=1,AND($I53=0,$L53=1)),中間シート!Y53,"")</f>
        <v/>
      </c>
      <c r="Z53" s="96" t="str">
        <f>IF(OR($I53=1,AND($I53=0,$L53=1)),中間シート!Z53,"")</f>
        <v/>
      </c>
      <c r="AA53" s="96" t="str">
        <f>IF(OR($I53=1,AND($I53=0,$L53=1)),中間シート!AA53,"")</f>
        <v/>
      </c>
      <c r="AB53" s="96" t="str">
        <f>IF(OR($I53=1,AND($I53=0,$L53=1)),中間シート!AB53,"")</f>
        <v/>
      </c>
      <c r="AC53" s="96" t="str">
        <f>IF(OR($I53=1,AND($I53=0,$L53=1)),中間シート!AC53,"")</f>
        <v/>
      </c>
      <c r="AD53" s="96" t="str">
        <f>IF(OR($I53=1,AND($I53=0,$L53=1)),中間シート!AD53,"")</f>
        <v/>
      </c>
      <c r="AE53" s="96" t="str">
        <f>IF(OR($I53=1,AND($I53=0,$L53=1)),中間シート!AE53,"")</f>
        <v/>
      </c>
      <c r="AF53" s="229"/>
      <c r="AG53" s="96" t="str">
        <f>IF(OR($I53=1,AND($I53=0,$L53=1)),中間シート!AG53,"")</f>
        <v/>
      </c>
      <c r="AH53" s="96" t="str">
        <f>IF(OR($I53=1,AND($I53=0,$L53=1)),中間シート!AH53,"")</f>
        <v/>
      </c>
      <c r="AI53" s="96" t="str">
        <f>IF(OR($I53=1,AND($I53=0,$L53=1)),中間シート!AI53,"")</f>
        <v/>
      </c>
      <c r="AJ53" s="96" t="str">
        <f>IF(OR($I53=1,AND($I53=0,$L53=1)),中間シート!AJ53,"")</f>
        <v/>
      </c>
      <c r="AK53" s="96" t="str">
        <f>IF(OR($I53=1,AND($I53=0,$L53=1)),中間シート!AK53,"")</f>
        <v/>
      </c>
      <c r="AL53" s="96" t="str">
        <f>IF($H53=1,中間シート!AL53,"")</f>
        <v/>
      </c>
      <c r="AM53" s="96" t="str">
        <f>IF($H53=1,中間シート!AM53,"")</f>
        <v/>
      </c>
      <c r="AN53" s="96" t="str">
        <f>IF($H53=1,中間シート!AN53,"")</f>
        <v/>
      </c>
      <c r="AO53" s="229"/>
      <c r="AP53" s="229"/>
      <c r="AQ53" s="96" t="str">
        <f>IF(OR($I53=1,AND($I53=0,$L53=1)),中間シート!AQ53,"")</f>
        <v/>
      </c>
      <c r="AR53" s="93"/>
      <c r="AS53" s="93"/>
      <c r="AT53" s="93"/>
      <c r="AU53" s="93"/>
    </row>
    <row r="54" spans="1:47">
      <c r="A54" s="150">
        <f>中間シート!A54</f>
        <v>49</v>
      </c>
      <c r="B54" s="93">
        <f>中間シート!B54</f>
        <v>13</v>
      </c>
      <c r="C54" s="93" t="str">
        <f>中間シート!C54</f>
        <v/>
      </c>
      <c r="D54" s="93">
        <f>中間シート!D54</f>
        <v>0</v>
      </c>
      <c r="E54" s="93">
        <f>中間シート!E54</f>
        <v>0</v>
      </c>
      <c r="F54" s="93">
        <f>中間シート!F54</f>
        <v>0</v>
      </c>
      <c r="G54" s="93">
        <f>中間シート!G54</f>
        <v>1</v>
      </c>
      <c r="H54" s="93">
        <f>中間シート!H54</f>
        <v>0</v>
      </c>
      <c r="I54" s="93">
        <f>中間シート!I54</f>
        <v>0</v>
      </c>
      <c r="J54" s="93">
        <f>中間シート!J54</f>
        <v>0</v>
      </c>
      <c r="K54" s="93">
        <f>中間シート!K54</f>
        <v>0</v>
      </c>
      <c r="L54" s="92">
        <f>中間シート!L54</f>
        <v>0</v>
      </c>
      <c r="M54" s="150">
        <f>中間シート!M54</f>
        <v>0</v>
      </c>
      <c r="N54" s="94"/>
      <c r="O54" s="94"/>
      <c r="P54" s="94"/>
      <c r="Q54" s="95"/>
      <c r="R54" s="152" t="str">
        <f>IF(OR($I54=1,AND($I54=0,$L54=1)),中間シート!R54,"")</f>
        <v/>
      </c>
      <c r="S54" s="96" t="str">
        <f t="shared" si="8"/>
        <v/>
      </c>
      <c r="T54" s="94" t="str">
        <f>IF(OR($I54=1,AND($I54=0,$L54=1)),中間シート!T54,"")</f>
        <v/>
      </c>
      <c r="U54" s="96" t="str">
        <f>IF(OR($I54=1,AND($I54=0,$L54=1)),中間シート!U54,"")</f>
        <v/>
      </c>
      <c r="V54" s="96" t="str">
        <f>IF(OR($I54=1,AND($I54=0,$L54=1)),中間シート!V54,"")</f>
        <v/>
      </c>
      <c r="W54" s="96" t="str">
        <f>IF(OR($I54=1,AND($I54=0,$L54=1)),中間シート!W54,"")</f>
        <v/>
      </c>
      <c r="X54" s="96" t="str">
        <f>IF(OR($I54=1,AND($I54=0,$L54=1)),中間シート!X54,"")</f>
        <v/>
      </c>
      <c r="Y54" s="96" t="str">
        <f>IF(OR($I54=1,AND($I54=0,$L54=1)),中間シート!Y54,"")</f>
        <v/>
      </c>
      <c r="Z54" s="96" t="str">
        <f>IF(OR($I54=1,AND($I54=0,$L54=1)),中間シート!Z54,"")</f>
        <v/>
      </c>
      <c r="AA54" s="96" t="str">
        <f>IF(OR($I54=1,AND($I54=0,$L54=1)),中間シート!AA54,"")</f>
        <v/>
      </c>
      <c r="AB54" s="96" t="str">
        <f>IF(OR($I54=1,AND($I54=0,$L54=1)),中間シート!AB54,"")</f>
        <v/>
      </c>
      <c r="AC54" s="96" t="str">
        <f>IF(OR($I54=1,AND($I54=0,$L54=1)),中間シート!AC54,"")</f>
        <v/>
      </c>
      <c r="AD54" s="96" t="str">
        <f>IF(OR($I54=1,AND($I54=0,$L54=1)),中間シート!AD54,"")</f>
        <v/>
      </c>
      <c r="AE54" s="96" t="str">
        <f>IF(OR($I54=1,AND($I54=0,$L54=1)),中間シート!AE54,"")</f>
        <v/>
      </c>
      <c r="AF54" s="229"/>
      <c r="AG54" s="96" t="str">
        <f>IF(OR($I54=1,AND($I54=0,$L54=1)),中間シート!AG54,"")</f>
        <v/>
      </c>
      <c r="AH54" s="96" t="str">
        <f>IF(OR($I54=1,AND($I54=0,$L54=1)),中間シート!AH54,"")</f>
        <v/>
      </c>
      <c r="AI54" s="96" t="str">
        <f>IF(OR($I54=1,AND($I54=0,$L54=1)),中間シート!AI54,"")</f>
        <v/>
      </c>
      <c r="AJ54" s="96" t="str">
        <f>IF(OR($I54=1,AND($I54=0,$L54=1)),中間シート!AJ54,"")</f>
        <v/>
      </c>
      <c r="AK54" s="96" t="str">
        <f>IF(OR($I54=1,AND($I54=0,$L54=1)),中間シート!AK54,"")</f>
        <v/>
      </c>
      <c r="AL54" s="96" t="str">
        <f>IF($H54=1,中間シート!AL54,"")</f>
        <v/>
      </c>
      <c r="AM54" s="96" t="str">
        <f>IF($H54=1,中間シート!AM54,"")</f>
        <v/>
      </c>
      <c r="AN54" s="96" t="str">
        <f>IF($H54=1,中間シート!AN54,"")</f>
        <v/>
      </c>
      <c r="AO54" s="229"/>
      <c r="AP54" s="229"/>
      <c r="AQ54" s="96" t="str">
        <f>IF(OR($I54=1,AND($I54=0,$L54=1)),中間シート!AQ54,"")</f>
        <v/>
      </c>
      <c r="AR54" s="93"/>
      <c r="AS54" s="93"/>
      <c r="AT54" s="93"/>
      <c r="AU54" s="93"/>
    </row>
    <row r="55" spans="1:47">
      <c r="A55" s="150">
        <f>中間シート!A55</f>
        <v>50</v>
      </c>
      <c r="B55" s="93">
        <f>中間シート!B55</f>
        <v>13</v>
      </c>
      <c r="C55" s="93" t="str">
        <f>中間シート!C55</f>
        <v/>
      </c>
      <c r="D55" s="93">
        <f>中間シート!D55</f>
        <v>0</v>
      </c>
      <c r="E55" s="93">
        <f>中間シート!E55</f>
        <v>0</v>
      </c>
      <c r="F55" s="93">
        <f>中間シート!F55</f>
        <v>0</v>
      </c>
      <c r="G55" s="93">
        <f>中間シート!G55</f>
        <v>2</v>
      </c>
      <c r="H55" s="93">
        <f>中間シート!H55</f>
        <v>0</v>
      </c>
      <c r="I55" s="93">
        <f>中間シート!I55</f>
        <v>0</v>
      </c>
      <c r="J55" s="93">
        <f>中間シート!J55</f>
        <v>0</v>
      </c>
      <c r="K55" s="93">
        <f>中間シート!K55</f>
        <v>0</v>
      </c>
      <c r="L55" s="92">
        <f>中間シート!L55</f>
        <v>0</v>
      </c>
      <c r="M55" s="150">
        <f>中間シート!M55</f>
        <v>0</v>
      </c>
      <c r="N55" s="94"/>
      <c r="O55" s="94"/>
      <c r="P55" s="94"/>
      <c r="Q55" s="95"/>
      <c r="R55" s="152" t="str">
        <f>IF(OR($I55=1,AND($I55=0,$L55=1)),中間シート!R55,"")</f>
        <v/>
      </c>
      <c r="S55" s="96" t="str">
        <f t="shared" si="8"/>
        <v/>
      </c>
      <c r="T55" s="94" t="str">
        <f>IF(OR($I55=1,AND($I55=0,$L55=1)),中間シート!T55,"")</f>
        <v/>
      </c>
      <c r="U55" s="96" t="str">
        <f>IF(OR($I55=1,AND($I55=0,$L55=1)),中間シート!U55,"")</f>
        <v/>
      </c>
      <c r="V55" s="96" t="str">
        <f>IF(OR($I55=1,AND($I55=0,$L55=1)),中間シート!V55,"")</f>
        <v/>
      </c>
      <c r="W55" s="96" t="str">
        <f>IF(OR($I55=1,AND($I55=0,$L55=1)),中間シート!W55,"")</f>
        <v/>
      </c>
      <c r="X55" s="96" t="str">
        <f>IF(OR($I55=1,AND($I55=0,$L55=1)),中間シート!X55,"")</f>
        <v/>
      </c>
      <c r="Y55" s="96" t="str">
        <f>IF(OR($I55=1,AND($I55=0,$L55=1)),中間シート!Y55,"")</f>
        <v/>
      </c>
      <c r="Z55" s="96" t="str">
        <f>IF(OR($I55=1,AND($I55=0,$L55=1)),中間シート!Z55,"")</f>
        <v/>
      </c>
      <c r="AA55" s="96" t="str">
        <f>IF(OR($I55=1,AND($I55=0,$L55=1)),中間シート!AA55,"")</f>
        <v/>
      </c>
      <c r="AB55" s="96" t="str">
        <f>IF(OR($I55=1,AND($I55=0,$L55=1)),中間シート!AB55,"")</f>
        <v/>
      </c>
      <c r="AC55" s="96" t="str">
        <f>IF(OR($I55=1,AND($I55=0,$L55=1)),中間シート!AC55,"")</f>
        <v/>
      </c>
      <c r="AD55" s="96" t="str">
        <f>IF(OR($I55=1,AND($I55=0,$L55=1)),中間シート!AD55,"")</f>
        <v/>
      </c>
      <c r="AE55" s="96" t="str">
        <f>IF(OR($I55=1,AND($I55=0,$L55=1)),中間シート!AE55,"")</f>
        <v/>
      </c>
      <c r="AF55" s="229"/>
      <c r="AG55" s="96" t="str">
        <f>IF(OR($I55=1,AND($I55=0,$L55=1)),中間シート!AG55,"")</f>
        <v/>
      </c>
      <c r="AH55" s="96" t="str">
        <f>IF(OR($I55=1,AND($I55=0,$L55=1)),中間シート!AH55,"")</f>
        <v/>
      </c>
      <c r="AI55" s="96" t="str">
        <f>IF(OR($I55=1,AND($I55=0,$L55=1)),中間シート!AI55,"")</f>
        <v/>
      </c>
      <c r="AJ55" s="96" t="str">
        <f>IF(OR($I55=1,AND($I55=0,$L55=1)),中間シート!AJ55,"")</f>
        <v/>
      </c>
      <c r="AK55" s="96" t="str">
        <f>IF(OR($I55=1,AND($I55=0,$L55=1)),中間シート!AK55,"")</f>
        <v/>
      </c>
      <c r="AL55" s="96" t="str">
        <f>IF($H55=1,中間シート!AL55,"")</f>
        <v/>
      </c>
      <c r="AM55" s="96" t="str">
        <f>IF($H55=1,中間シート!AM55,"")</f>
        <v/>
      </c>
      <c r="AN55" s="96" t="str">
        <f>IF($H55=1,中間シート!AN55,"")</f>
        <v/>
      </c>
      <c r="AO55" s="229"/>
      <c r="AP55" s="229"/>
      <c r="AQ55" s="96" t="str">
        <f>IF(OR($I55=1,AND($I55=0,$L55=1)),中間シート!AQ55,"")</f>
        <v/>
      </c>
      <c r="AR55" s="93"/>
      <c r="AS55" s="93"/>
      <c r="AT55" s="93"/>
      <c r="AU55" s="93"/>
    </row>
    <row r="56" spans="1:47">
      <c r="A56" s="150">
        <f>中間シート!A56</f>
        <v>51</v>
      </c>
      <c r="B56" s="93">
        <f>中間シート!B56</f>
        <v>13</v>
      </c>
      <c r="C56" s="93" t="str">
        <f>中間シート!C56</f>
        <v/>
      </c>
      <c r="D56" s="93">
        <f>中間シート!D56</f>
        <v>0</v>
      </c>
      <c r="E56" s="93">
        <f>中間シート!E56</f>
        <v>0</v>
      </c>
      <c r="F56" s="93">
        <f>中間シート!F56</f>
        <v>0</v>
      </c>
      <c r="G56" s="93">
        <f>中間シート!G56</f>
        <v>3</v>
      </c>
      <c r="H56" s="93">
        <f>中間シート!H56</f>
        <v>0</v>
      </c>
      <c r="I56" s="93">
        <f>中間シート!I56</f>
        <v>0</v>
      </c>
      <c r="J56" s="93">
        <f>中間シート!J56</f>
        <v>0</v>
      </c>
      <c r="K56" s="93">
        <f>中間シート!K56</f>
        <v>0</v>
      </c>
      <c r="L56" s="92">
        <f>中間シート!L56</f>
        <v>0</v>
      </c>
      <c r="M56" s="150">
        <f>中間シート!M56</f>
        <v>0</v>
      </c>
      <c r="N56" s="94"/>
      <c r="O56" s="94"/>
      <c r="P56" s="94"/>
      <c r="Q56" s="95"/>
      <c r="R56" s="152" t="str">
        <f>IF(OR($I56=1,AND($I56=0,$L56=1)),中間シート!R56,"")</f>
        <v/>
      </c>
      <c r="S56" s="96" t="str">
        <f t="shared" si="8"/>
        <v/>
      </c>
      <c r="T56" s="94" t="str">
        <f>IF(OR($I56=1,AND($I56=0,$L56=1)),中間シート!T56,"")</f>
        <v/>
      </c>
      <c r="U56" s="96" t="str">
        <f>IF(OR($I56=1,AND($I56=0,$L56=1)),中間シート!U56,"")</f>
        <v/>
      </c>
      <c r="V56" s="96" t="str">
        <f>IF(OR($I56=1,AND($I56=0,$L56=1)),中間シート!V56,"")</f>
        <v/>
      </c>
      <c r="W56" s="96" t="str">
        <f>IF(OR($I56=1,AND($I56=0,$L56=1)),中間シート!W56,"")</f>
        <v/>
      </c>
      <c r="X56" s="96" t="str">
        <f>IF(OR($I56=1,AND($I56=0,$L56=1)),中間シート!X56,"")</f>
        <v/>
      </c>
      <c r="Y56" s="96" t="str">
        <f>IF(OR($I56=1,AND($I56=0,$L56=1)),中間シート!Y56,"")</f>
        <v/>
      </c>
      <c r="Z56" s="96" t="str">
        <f>IF(OR($I56=1,AND($I56=0,$L56=1)),中間シート!Z56,"")</f>
        <v/>
      </c>
      <c r="AA56" s="96" t="str">
        <f>IF(OR($I56=1,AND($I56=0,$L56=1)),中間シート!AA56,"")</f>
        <v/>
      </c>
      <c r="AB56" s="96" t="str">
        <f>IF(OR($I56=1,AND($I56=0,$L56=1)),中間シート!AB56,"")</f>
        <v/>
      </c>
      <c r="AC56" s="96" t="str">
        <f>IF(OR($I56=1,AND($I56=0,$L56=1)),中間シート!AC56,"")</f>
        <v/>
      </c>
      <c r="AD56" s="96" t="str">
        <f>IF(OR($I56=1,AND($I56=0,$L56=1)),中間シート!AD56,"")</f>
        <v/>
      </c>
      <c r="AE56" s="96" t="str">
        <f>IF(OR($I56=1,AND($I56=0,$L56=1)),中間シート!AE56,"")</f>
        <v/>
      </c>
      <c r="AF56" s="229"/>
      <c r="AG56" s="96" t="str">
        <f>IF(OR($I56=1,AND($I56=0,$L56=1)),中間シート!AG56,"")</f>
        <v/>
      </c>
      <c r="AH56" s="96" t="str">
        <f>IF(OR($I56=1,AND($I56=0,$L56=1)),中間シート!AH56,"")</f>
        <v/>
      </c>
      <c r="AI56" s="96" t="str">
        <f>IF(OR($I56=1,AND($I56=0,$L56=1)),中間シート!AI56,"")</f>
        <v/>
      </c>
      <c r="AJ56" s="96" t="str">
        <f>IF(OR($I56=1,AND($I56=0,$L56=1)),中間シート!AJ56,"")</f>
        <v/>
      </c>
      <c r="AK56" s="96" t="str">
        <f>IF(OR($I56=1,AND($I56=0,$L56=1)),中間シート!AK56,"")</f>
        <v/>
      </c>
      <c r="AL56" s="96" t="str">
        <f>IF($H56=1,中間シート!AL56,"")</f>
        <v/>
      </c>
      <c r="AM56" s="96" t="str">
        <f>IF($H56=1,中間シート!AM56,"")</f>
        <v/>
      </c>
      <c r="AN56" s="96" t="str">
        <f>IF($H56=1,中間シート!AN56,"")</f>
        <v/>
      </c>
      <c r="AO56" s="229"/>
      <c r="AP56" s="229"/>
      <c r="AQ56" s="96" t="str">
        <f>IF(OR($I56=1,AND($I56=0,$L56=1)),中間シート!AQ56,"")</f>
        <v/>
      </c>
      <c r="AR56" s="93"/>
      <c r="AS56" s="93"/>
      <c r="AT56" s="93"/>
      <c r="AU56" s="93"/>
    </row>
    <row r="57" spans="1:47">
      <c r="A57" s="150">
        <f>中間シート!A57</f>
        <v>52</v>
      </c>
      <c r="B57" s="93">
        <f>中間シート!B57</f>
        <v>13</v>
      </c>
      <c r="C57" s="93" t="str">
        <f>中間シート!C57</f>
        <v/>
      </c>
      <c r="D57" s="93">
        <f>中間シート!D57</f>
        <v>0</v>
      </c>
      <c r="E57" s="93">
        <f>中間シート!E57</f>
        <v>0</v>
      </c>
      <c r="F57" s="93">
        <f>中間シート!F57</f>
        <v>0</v>
      </c>
      <c r="G57" s="93">
        <f>中間シート!G57</f>
        <v>4</v>
      </c>
      <c r="H57" s="93">
        <f>中間シート!H57</f>
        <v>0</v>
      </c>
      <c r="I57" s="93">
        <f>中間シート!I57</f>
        <v>0</v>
      </c>
      <c r="J57" s="93">
        <f>中間シート!J57</f>
        <v>0</v>
      </c>
      <c r="K57" s="93">
        <f>中間シート!K57</f>
        <v>0</v>
      </c>
      <c r="L57" s="92">
        <f>中間シート!L57</f>
        <v>0</v>
      </c>
      <c r="M57" s="150">
        <f>中間シート!M57</f>
        <v>0</v>
      </c>
      <c r="N57" s="94"/>
      <c r="O57" s="94"/>
      <c r="P57" s="94"/>
      <c r="Q57" s="95"/>
      <c r="R57" s="152" t="str">
        <f>IF(OR($I57=1,AND($I57=0,$L57=1)),中間シート!R57,"")</f>
        <v/>
      </c>
      <c r="S57" s="96" t="str">
        <f t="shared" si="8"/>
        <v/>
      </c>
      <c r="T57" s="94" t="str">
        <f>IF(OR($I57=1,AND($I57=0,$L57=1)),中間シート!T57,"")</f>
        <v/>
      </c>
      <c r="U57" s="96" t="str">
        <f>IF(OR($I57=1,AND($I57=0,$L57=1)),中間シート!U57,"")</f>
        <v/>
      </c>
      <c r="V57" s="96" t="str">
        <f>IF(OR($I57=1,AND($I57=0,$L57=1)),中間シート!V57,"")</f>
        <v/>
      </c>
      <c r="W57" s="96" t="str">
        <f>IF(OR($I57=1,AND($I57=0,$L57=1)),中間シート!W57,"")</f>
        <v/>
      </c>
      <c r="X57" s="96" t="str">
        <f>IF(OR($I57=1,AND($I57=0,$L57=1)),中間シート!X57,"")</f>
        <v/>
      </c>
      <c r="Y57" s="96" t="str">
        <f>IF(OR($I57=1,AND($I57=0,$L57=1)),中間シート!Y57,"")</f>
        <v/>
      </c>
      <c r="Z57" s="96" t="str">
        <f>IF(OR($I57=1,AND($I57=0,$L57=1)),中間シート!Z57,"")</f>
        <v/>
      </c>
      <c r="AA57" s="96" t="str">
        <f>IF(OR($I57=1,AND($I57=0,$L57=1)),中間シート!AA57,"")</f>
        <v/>
      </c>
      <c r="AB57" s="96" t="str">
        <f>IF(OR($I57=1,AND($I57=0,$L57=1)),中間シート!AB57,"")</f>
        <v/>
      </c>
      <c r="AC57" s="96" t="str">
        <f>IF(OR($I57=1,AND($I57=0,$L57=1)),中間シート!AC57,"")</f>
        <v/>
      </c>
      <c r="AD57" s="96" t="str">
        <f>IF(OR($I57=1,AND($I57=0,$L57=1)),中間シート!AD57,"")</f>
        <v/>
      </c>
      <c r="AE57" s="96" t="str">
        <f>IF(OR($I57=1,AND($I57=0,$L57=1)),中間シート!AE57,"")</f>
        <v/>
      </c>
      <c r="AF57" s="229"/>
      <c r="AG57" s="96" t="str">
        <f>IF(OR($I57=1,AND($I57=0,$L57=1)),中間シート!AG57,"")</f>
        <v/>
      </c>
      <c r="AH57" s="96" t="str">
        <f>IF(OR($I57=1,AND($I57=0,$L57=1)),中間シート!AH57,"")</f>
        <v/>
      </c>
      <c r="AI57" s="96" t="str">
        <f>IF(OR($I57=1,AND($I57=0,$L57=1)),中間シート!AI57,"")</f>
        <v/>
      </c>
      <c r="AJ57" s="96" t="str">
        <f>IF(OR($I57=1,AND($I57=0,$L57=1)),中間シート!AJ57,"")</f>
        <v/>
      </c>
      <c r="AK57" s="96" t="str">
        <f>IF(OR($I57=1,AND($I57=0,$L57=1)),中間シート!AK57,"")</f>
        <v/>
      </c>
      <c r="AL57" s="96" t="str">
        <f>IF($H57=1,中間シート!AL57,"")</f>
        <v/>
      </c>
      <c r="AM57" s="96" t="str">
        <f>IF($H57=1,中間シート!AM57,"")</f>
        <v/>
      </c>
      <c r="AN57" s="96" t="str">
        <f>IF($H57=1,中間シート!AN57,"")</f>
        <v/>
      </c>
      <c r="AO57" s="229"/>
      <c r="AP57" s="229"/>
      <c r="AQ57" s="96" t="str">
        <f>IF(OR($I57=1,AND($I57=0,$L57=1)),中間シート!AQ57,"")</f>
        <v/>
      </c>
      <c r="AR57" s="93"/>
      <c r="AS57" s="93"/>
      <c r="AT57" s="93"/>
      <c r="AU57" s="93"/>
    </row>
    <row r="58" spans="1:47">
      <c r="A58" s="150">
        <f>中間シート!A58</f>
        <v>53</v>
      </c>
      <c r="B58" s="93">
        <f>中間シート!B58</f>
        <v>14</v>
      </c>
      <c r="C58" s="93" t="str">
        <f>中間シート!C58</f>
        <v/>
      </c>
      <c r="D58" s="93">
        <f>中間シート!D58</f>
        <v>0</v>
      </c>
      <c r="E58" s="93">
        <f>中間シート!E58</f>
        <v>0</v>
      </c>
      <c r="F58" s="93">
        <f>中間シート!F58</f>
        <v>0</v>
      </c>
      <c r="G58" s="93">
        <f>中間シート!G58</f>
        <v>1</v>
      </c>
      <c r="H58" s="93">
        <f>中間シート!H58</f>
        <v>0</v>
      </c>
      <c r="I58" s="93">
        <f>中間シート!I58</f>
        <v>0</v>
      </c>
      <c r="J58" s="93">
        <f>中間シート!J58</f>
        <v>0</v>
      </c>
      <c r="K58" s="93">
        <f>中間シート!K58</f>
        <v>0</v>
      </c>
      <c r="L58" s="92">
        <f>中間シート!L58</f>
        <v>0</v>
      </c>
      <c r="M58" s="150">
        <f>中間シート!M58</f>
        <v>0</v>
      </c>
      <c r="N58" s="94"/>
      <c r="O58" s="94"/>
      <c r="P58" s="94"/>
      <c r="Q58" s="95"/>
      <c r="R58" s="152" t="str">
        <f>IF(OR($I58=1,AND($I58=0,$L58=1)),中間シート!R58,"")</f>
        <v/>
      </c>
      <c r="S58" s="96" t="str">
        <f t="shared" si="8"/>
        <v/>
      </c>
      <c r="T58" s="94" t="str">
        <f>IF(OR($I58=1,AND($I58=0,$L58=1)),中間シート!T58,"")</f>
        <v/>
      </c>
      <c r="U58" s="96" t="str">
        <f>IF(OR($I58=1,AND($I58=0,$L58=1)),中間シート!U58,"")</f>
        <v/>
      </c>
      <c r="V58" s="96" t="str">
        <f>IF(OR($I58=1,AND($I58=0,$L58=1)),中間シート!V58,"")</f>
        <v/>
      </c>
      <c r="W58" s="96" t="str">
        <f>IF(OR($I58=1,AND($I58=0,$L58=1)),中間シート!W58,"")</f>
        <v/>
      </c>
      <c r="X58" s="96" t="str">
        <f>IF(OR($I58=1,AND($I58=0,$L58=1)),中間シート!X58,"")</f>
        <v/>
      </c>
      <c r="Y58" s="96" t="str">
        <f>IF(OR($I58=1,AND($I58=0,$L58=1)),中間シート!Y58,"")</f>
        <v/>
      </c>
      <c r="Z58" s="96" t="str">
        <f>IF(OR($I58=1,AND($I58=0,$L58=1)),中間シート!Z58,"")</f>
        <v/>
      </c>
      <c r="AA58" s="96" t="str">
        <f>IF(OR($I58=1,AND($I58=0,$L58=1)),中間シート!AA58,"")</f>
        <v/>
      </c>
      <c r="AB58" s="96" t="str">
        <f>IF(OR($I58=1,AND($I58=0,$L58=1)),中間シート!AB58,"")</f>
        <v/>
      </c>
      <c r="AC58" s="96" t="str">
        <f>IF(OR($I58=1,AND($I58=0,$L58=1)),中間シート!AC58,"")</f>
        <v/>
      </c>
      <c r="AD58" s="96" t="str">
        <f>IF(OR($I58=1,AND($I58=0,$L58=1)),中間シート!AD58,"")</f>
        <v/>
      </c>
      <c r="AE58" s="96" t="str">
        <f>IF(OR($I58=1,AND($I58=0,$L58=1)),中間シート!AE58,"")</f>
        <v/>
      </c>
      <c r="AF58" s="229"/>
      <c r="AG58" s="96" t="str">
        <f>IF(OR($I58=1,AND($I58=0,$L58=1)),中間シート!AG58,"")</f>
        <v/>
      </c>
      <c r="AH58" s="96" t="str">
        <f>IF(OR($I58=1,AND($I58=0,$L58=1)),中間シート!AH58,"")</f>
        <v/>
      </c>
      <c r="AI58" s="96" t="str">
        <f>IF(OR($I58=1,AND($I58=0,$L58=1)),中間シート!AI58,"")</f>
        <v/>
      </c>
      <c r="AJ58" s="96" t="str">
        <f>IF(OR($I58=1,AND($I58=0,$L58=1)),中間シート!AJ58,"")</f>
        <v/>
      </c>
      <c r="AK58" s="96" t="str">
        <f>IF(OR($I58=1,AND($I58=0,$L58=1)),中間シート!AK58,"")</f>
        <v/>
      </c>
      <c r="AL58" s="96" t="str">
        <f>IF($H58=1,中間シート!AL58,"")</f>
        <v/>
      </c>
      <c r="AM58" s="96" t="str">
        <f>IF($H58=1,中間シート!AM58,"")</f>
        <v/>
      </c>
      <c r="AN58" s="96" t="str">
        <f>IF($H58=1,中間シート!AN58,"")</f>
        <v/>
      </c>
      <c r="AO58" s="229"/>
      <c r="AP58" s="229"/>
      <c r="AQ58" s="96" t="str">
        <f>IF(OR($I58=1,AND($I58=0,$L58=1)),中間シート!AQ58,"")</f>
        <v/>
      </c>
      <c r="AR58" s="93"/>
      <c r="AS58" s="93"/>
      <c r="AT58" s="93"/>
      <c r="AU58" s="93"/>
    </row>
    <row r="59" spans="1:47">
      <c r="A59" s="150">
        <f>中間シート!A59</f>
        <v>54</v>
      </c>
      <c r="B59" s="93">
        <f>中間シート!B59</f>
        <v>14</v>
      </c>
      <c r="C59" s="93" t="str">
        <f>中間シート!C59</f>
        <v/>
      </c>
      <c r="D59" s="93">
        <f>中間シート!D59</f>
        <v>0</v>
      </c>
      <c r="E59" s="93">
        <f>中間シート!E59</f>
        <v>0</v>
      </c>
      <c r="F59" s="93">
        <f>中間シート!F59</f>
        <v>0</v>
      </c>
      <c r="G59" s="93">
        <f>中間シート!G59</f>
        <v>2</v>
      </c>
      <c r="H59" s="93">
        <f>中間シート!H59</f>
        <v>0</v>
      </c>
      <c r="I59" s="93">
        <f>中間シート!I59</f>
        <v>0</v>
      </c>
      <c r="J59" s="93">
        <f>中間シート!J59</f>
        <v>0</v>
      </c>
      <c r="K59" s="93">
        <f>中間シート!K59</f>
        <v>0</v>
      </c>
      <c r="L59" s="92">
        <f>中間シート!L59</f>
        <v>0</v>
      </c>
      <c r="M59" s="150">
        <f>中間シート!M59</f>
        <v>0</v>
      </c>
      <c r="N59" s="94"/>
      <c r="O59" s="94"/>
      <c r="P59" s="94"/>
      <c r="Q59" s="95"/>
      <c r="R59" s="152" t="str">
        <f>IF(OR($I59=1,AND($I59=0,$L59=1)),中間シート!R59,"")</f>
        <v/>
      </c>
      <c r="S59" s="96" t="str">
        <f t="shared" si="8"/>
        <v/>
      </c>
      <c r="T59" s="94" t="str">
        <f>IF(OR($I59=1,AND($I59=0,$L59=1)),中間シート!T59,"")</f>
        <v/>
      </c>
      <c r="U59" s="96" t="str">
        <f>IF(OR($I59=1,AND($I59=0,$L59=1)),中間シート!U59,"")</f>
        <v/>
      </c>
      <c r="V59" s="96" t="str">
        <f>IF(OR($I59=1,AND($I59=0,$L59=1)),中間シート!V59,"")</f>
        <v/>
      </c>
      <c r="W59" s="96" t="str">
        <f>IF(OR($I59=1,AND($I59=0,$L59=1)),中間シート!W59,"")</f>
        <v/>
      </c>
      <c r="X59" s="96" t="str">
        <f>IF(OR($I59=1,AND($I59=0,$L59=1)),中間シート!X59,"")</f>
        <v/>
      </c>
      <c r="Y59" s="96" t="str">
        <f>IF(OR($I59=1,AND($I59=0,$L59=1)),中間シート!Y59,"")</f>
        <v/>
      </c>
      <c r="Z59" s="96" t="str">
        <f>IF(OR($I59=1,AND($I59=0,$L59=1)),中間シート!Z59,"")</f>
        <v/>
      </c>
      <c r="AA59" s="96" t="str">
        <f>IF(OR($I59=1,AND($I59=0,$L59=1)),中間シート!AA59,"")</f>
        <v/>
      </c>
      <c r="AB59" s="96" t="str">
        <f>IF(OR($I59=1,AND($I59=0,$L59=1)),中間シート!AB59,"")</f>
        <v/>
      </c>
      <c r="AC59" s="96" t="str">
        <f>IF(OR($I59=1,AND($I59=0,$L59=1)),中間シート!AC59,"")</f>
        <v/>
      </c>
      <c r="AD59" s="96" t="str">
        <f>IF(OR($I59=1,AND($I59=0,$L59=1)),中間シート!AD59,"")</f>
        <v/>
      </c>
      <c r="AE59" s="96" t="str">
        <f>IF(OR($I59=1,AND($I59=0,$L59=1)),中間シート!AE59,"")</f>
        <v/>
      </c>
      <c r="AF59" s="229"/>
      <c r="AG59" s="96" t="str">
        <f>IF(OR($I59=1,AND($I59=0,$L59=1)),中間シート!AG59,"")</f>
        <v/>
      </c>
      <c r="AH59" s="96" t="str">
        <f>IF(OR($I59=1,AND($I59=0,$L59=1)),中間シート!AH59,"")</f>
        <v/>
      </c>
      <c r="AI59" s="96" t="str">
        <f>IF(OR($I59=1,AND($I59=0,$L59=1)),中間シート!AI59,"")</f>
        <v/>
      </c>
      <c r="AJ59" s="96" t="str">
        <f>IF(OR($I59=1,AND($I59=0,$L59=1)),中間シート!AJ59,"")</f>
        <v/>
      </c>
      <c r="AK59" s="96" t="str">
        <f>IF(OR($I59=1,AND($I59=0,$L59=1)),中間シート!AK59,"")</f>
        <v/>
      </c>
      <c r="AL59" s="96" t="str">
        <f>IF($H59=1,中間シート!AL59,"")</f>
        <v/>
      </c>
      <c r="AM59" s="96" t="str">
        <f>IF($H59=1,中間シート!AM59,"")</f>
        <v/>
      </c>
      <c r="AN59" s="96" t="str">
        <f>IF($H59=1,中間シート!AN59,"")</f>
        <v/>
      </c>
      <c r="AO59" s="229"/>
      <c r="AP59" s="229"/>
      <c r="AQ59" s="96" t="str">
        <f>IF(OR($I59=1,AND($I59=0,$L59=1)),中間シート!AQ59,"")</f>
        <v/>
      </c>
      <c r="AR59" s="93"/>
      <c r="AS59" s="93"/>
      <c r="AT59" s="93"/>
      <c r="AU59" s="93"/>
    </row>
    <row r="60" spans="1:47">
      <c r="A60" s="150">
        <f>中間シート!A60</f>
        <v>55</v>
      </c>
      <c r="B60" s="93">
        <f>中間シート!B60</f>
        <v>14</v>
      </c>
      <c r="C60" s="93" t="str">
        <f>中間シート!C60</f>
        <v/>
      </c>
      <c r="D60" s="93">
        <f>中間シート!D60</f>
        <v>0</v>
      </c>
      <c r="E60" s="93">
        <f>中間シート!E60</f>
        <v>0</v>
      </c>
      <c r="F60" s="93">
        <f>中間シート!F60</f>
        <v>0</v>
      </c>
      <c r="G60" s="93">
        <f>中間シート!G60</f>
        <v>3</v>
      </c>
      <c r="H60" s="93">
        <f>中間シート!H60</f>
        <v>0</v>
      </c>
      <c r="I60" s="93">
        <f>中間シート!I60</f>
        <v>0</v>
      </c>
      <c r="J60" s="93">
        <f>中間シート!J60</f>
        <v>0</v>
      </c>
      <c r="K60" s="93">
        <f>中間シート!K60</f>
        <v>0</v>
      </c>
      <c r="L60" s="92">
        <f>中間シート!L60</f>
        <v>0</v>
      </c>
      <c r="M60" s="150">
        <f>中間シート!M60</f>
        <v>0</v>
      </c>
      <c r="N60" s="94"/>
      <c r="O60" s="94"/>
      <c r="P60" s="94"/>
      <c r="Q60" s="95"/>
      <c r="R60" s="152" t="str">
        <f>IF(OR($I60=1,AND($I60=0,$L60=1)),中間シート!R60,"")</f>
        <v/>
      </c>
      <c r="S60" s="96" t="str">
        <f t="shared" si="8"/>
        <v/>
      </c>
      <c r="T60" s="94" t="str">
        <f>IF(OR($I60=1,AND($I60=0,$L60=1)),中間シート!T60,"")</f>
        <v/>
      </c>
      <c r="U60" s="96" t="str">
        <f>IF(OR($I60=1,AND($I60=0,$L60=1)),中間シート!U60,"")</f>
        <v/>
      </c>
      <c r="V60" s="96" t="str">
        <f>IF(OR($I60=1,AND($I60=0,$L60=1)),中間シート!V60,"")</f>
        <v/>
      </c>
      <c r="W60" s="96" t="str">
        <f>IF(OR($I60=1,AND($I60=0,$L60=1)),中間シート!W60,"")</f>
        <v/>
      </c>
      <c r="X60" s="96" t="str">
        <f>IF(OR($I60=1,AND($I60=0,$L60=1)),中間シート!X60,"")</f>
        <v/>
      </c>
      <c r="Y60" s="96" t="str">
        <f>IF(OR($I60=1,AND($I60=0,$L60=1)),中間シート!Y60,"")</f>
        <v/>
      </c>
      <c r="Z60" s="96" t="str">
        <f>IF(OR($I60=1,AND($I60=0,$L60=1)),中間シート!Z60,"")</f>
        <v/>
      </c>
      <c r="AA60" s="96" t="str">
        <f>IF(OR($I60=1,AND($I60=0,$L60=1)),中間シート!AA60,"")</f>
        <v/>
      </c>
      <c r="AB60" s="96" t="str">
        <f>IF(OR($I60=1,AND($I60=0,$L60=1)),中間シート!AB60,"")</f>
        <v/>
      </c>
      <c r="AC60" s="96" t="str">
        <f>IF(OR($I60=1,AND($I60=0,$L60=1)),中間シート!AC60,"")</f>
        <v/>
      </c>
      <c r="AD60" s="96" t="str">
        <f>IF(OR($I60=1,AND($I60=0,$L60=1)),中間シート!AD60,"")</f>
        <v/>
      </c>
      <c r="AE60" s="96" t="str">
        <f>IF(OR($I60=1,AND($I60=0,$L60=1)),中間シート!AE60,"")</f>
        <v/>
      </c>
      <c r="AF60" s="229"/>
      <c r="AG60" s="96" t="str">
        <f>IF(OR($I60=1,AND($I60=0,$L60=1)),中間シート!AG60,"")</f>
        <v/>
      </c>
      <c r="AH60" s="96" t="str">
        <f>IF(OR($I60=1,AND($I60=0,$L60=1)),中間シート!AH60,"")</f>
        <v/>
      </c>
      <c r="AI60" s="96" t="str">
        <f>IF(OR($I60=1,AND($I60=0,$L60=1)),中間シート!AI60,"")</f>
        <v/>
      </c>
      <c r="AJ60" s="96" t="str">
        <f>IF(OR($I60=1,AND($I60=0,$L60=1)),中間シート!AJ60,"")</f>
        <v/>
      </c>
      <c r="AK60" s="96" t="str">
        <f>IF(OR($I60=1,AND($I60=0,$L60=1)),中間シート!AK60,"")</f>
        <v/>
      </c>
      <c r="AL60" s="96" t="str">
        <f>IF($H60=1,中間シート!AL60,"")</f>
        <v/>
      </c>
      <c r="AM60" s="96" t="str">
        <f>IF($H60=1,中間シート!AM60,"")</f>
        <v/>
      </c>
      <c r="AN60" s="96" t="str">
        <f>IF($H60=1,中間シート!AN60,"")</f>
        <v/>
      </c>
      <c r="AO60" s="229"/>
      <c r="AP60" s="229"/>
      <c r="AQ60" s="96" t="str">
        <f>IF(OR($I60=1,AND($I60=0,$L60=1)),中間シート!AQ60,"")</f>
        <v/>
      </c>
      <c r="AR60" s="93"/>
      <c r="AS60" s="93"/>
      <c r="AT60" s="93"/>
      <c r="AU60" s="93"/>
    </row>
    <row r="61" spans="1:47">
      <c r="A61" s="150">
        <f>中間シート!A61</f>
        <v>56</v>
      </c>
      <c r="B61" s="93">
        <f>中間シート!B61</f>
        <v>14</v>
      </c>
      <c r="C61" s="93" t="str">
        <f>中間シート!C61</f>
        <v/>
      </c>
      <c r="D61" s="93">
        <f>中間シート!D61</f>
        <v>0</v>
      </c>
      <c r="E61" s="93">
        <f>中間シート!E61</f>
        <v>0</v>
      </c>
      <c r="F61" s="93">
        <f>中間シート!F61</f>
        <v>0</v>
      </c>
      <c r="G61" s="93">
        <f>中間シート!G61</f>
        <v>4</v>
      </c>
      <c r="H61" s="93">
        <f>中間シート!H61</f>
        <v>0</v>
      </c>
      <c r="I61" s="93">
        <f>中間シート!I61</f>
        <v>0</v>
      </c>
      <c r="J61" s="93">
        <f>中間シート!J61</f>
        <v>0</v>
      </c>
      <c r="K61" s="93">
        <f>中間シート!K61</f>
        <v>0</v>
      </c>
      <c r="L61" s="92">
        <f>中間シート!L61</f>
        <v>0</v>
      </c>
      <c r="M61" s="150">
        <f>中間シート!M61</f>
        <v>0</v>
      </c>
      <c r="N61" s="94"/>
      <c r="O61" s="94"/>
      <c r="P61" s="94"/>
      <c r="Q61" s="95"/>
      <c r="R61" s="152" t="str">
        <f>IF(OR($I61=1,AND($I61=0,$L61=1)),中間シート!R61,"")</f>
        <v/>
      </c>
      <c r="S61" s="96" t="str">
        <f t="shared" si="8"/>
        <v/>
      </c>
      <c r="T61" s="94" t="str">
        <f>IF(OR($I61=1,AND($I61=0,$L61=1)),中間シート!T61,"")</f>
        <v/>
      </c>
      <c r="U61" s="96" t="str">
        <f>IF(OR($I61=1,AND($I61=0,$L61=1)),中間シート!U61,"")</f>
        <v/>
      </c>
      <c r="V61" s="96" t="str">
        <f>IF(OR($I61=1,AND($I61=0,$L61=1)),中間シート!V61,"")</f>
        <v/>
      </c>
      <c r="W61" s="96" t="str">
        <f>IF(OR($I61=1,AND($I61=0,$L61=1)),中間シート!W61,"")</f>
        <v/>
      </c>
      <c r="X61" s="96" t="str">
        <f>IF(OR($I61=1,AND($I61=0,$L61=1)),中間シート!X61,"")</f>
        <v/>
      </c>
      <c r="Y61" s="96" t="str">
        <f>IF(OR($I61=1,AND($I61=0,$L61=1)),中間シート!Y61,"")</f>
        <v/>
      </c>
      <c r="Z61" s="96" t="str">
        <f>IF(OR($I61=1,AND($I61=0,$L61=1)),中間シート!Z61,"")</f>
        <v/>
      </c>
      <c r="AA61" s="96" t="str">
        <f>IF(OR($I61=1,AND($I61=0,$L61=1)),中間シート!AA61,"")</f>
        <v/>
      </c>
      <c r="AB61" s="96" t="str">
        <f>IF(OR($I61=1,AND($I61=0,$L61=1)),中間シート!AB61,"")</f>
        <v/>
      </c>
      <c r="AC61" s="96" t="str">
        <f>IF(OR($I61=1,AND($I61=0,$L61=1)),中間シート!AC61,"")</f>
        <v/>
      </c>
      <c r="AD61" s="96" t="str">
        <f>IF(OR($I61=1,AND($I61=0,$L61=1)),中間シート!AD61,"")</f>
        <v/>
      </c>
      <c r="AE61" s="96" t="str">
        <f>IF(OR($I61=1,AND($I61=0,$L61=1)),中間シート!AE61,"")</f>
        <v/>
      </c>
      <c r="AF61" s="229"/>
      <c r="AG61" s="96" t="str">
        <f>IF(OR($I61=1,AND($I61=0,$L61=1)),中間シート!AG61,"")</f>
        <v/>
      </c>
      <c r="AH61" s="96" t="str">
        <f>IF(OR($I61=1,AND($I61=0,$L61=1)),中間シート!AH61,"")</f>
        <v/>
      </c>
      <c r="AI61" s="96" t="str">
        <f>IF(OR($I61=1,AND($I61=0,$L61=1)),中間シート!AI61,"")</f>
        <v/>
      </c>
      <c r="AJ61" s="96" t="str">
        <f>IF(OR($I61=1,AND($I61=0,$L61=1)),中間シート!AJ61,"")</f>
        <v/>
      </c>
      <c r="AK61" s="96" t="str">
        <f>IF(OR($I61=1,AND($I61=0,$L61=1)),中間シート!AK61,"")</f>
        <v/>
      </c>
      <c r="AL61" s="96" t="str">
        <f>IF($H61=1,中間シート!AL61,"")</f>
        <v/>
      </c>
      <c r="AM61" s="96" t="str">
        <f>IF($H61=1,中間シート!AM61,"")</f>
        <v/>
      </c>
      <c r="AN61" s="96" t="str">
        <f>IF($H61=1,中間シート!AN61,"")</f>
        <v/>
      </c>
      <c r="AO61" s="229"/>
      <c r="AP61" s="229"/>
      <c r="AQ61" s="96" t="str">
        <f>IF(OR($I61=1,AND($I61=0,$L61=1)),中間シート!AQ61,"")</f>
        <v/>
      </c>
      <c r="AR61" s="93"/>
      <c r="AS61" s="93"/>
      <c r="AT61" s="93"/>
      <c r="AU61" s="93"/>
    </row>
    <row r="62" spans="1:47">
      <c r="A62" s="150">
        <f>中間シート!A62</f>
        <v>57</v>
      </c>
      <c r="B62" s="93">
        <f>中間シート!B62</f>
        <v>15</v>
      </c>
      <c r="C62" s="93" t="str">
        <f>中間シート!C62</f>
        <v/>
      </c>
      <c r="D62" s="93">
        <f>中間シート!D62</f>
        <v>0</v>
      </c>
      <c r="E62" s="93">
        <f>中間シート!E62</f>
        <v>0</v>
      </c>
      <c r="F62" s="93">
        <f>中間シート!F62</f>
        <v>0</v>
      </c>
      <c r="G62" s="93">
        <f>中間シート!G62</f>
        <v>1</v>
      </c>
      <c r="H62" s="93">
        <f>中間シート!H62</f>
        <v>0</v>
      </c>
      <c r="I62" s="93">
        <f>中間シート!I62</f>
        <v>0</v>
      </c>
      <c r="J62" s="93">
        <f>中間シート!J62</f>
        <v>0</v>
      </c>
      <c r="K62" s="93">
        <f>中間シート!K62</f>
        <v>0</v>
      </c>
      <c r="L62" s="92">
        <f>中間シート!L62</f>
        <v>0</v>
      </c>
      <c r="M62" s="150">
        <f>中間シート!M62</f>
        <v>0</v>
      </c>
      <c r="N62" s="94"/>
      <c r="O62" s="94"/>
      <c r="P62" s="94"/>
      <c r="Q62" s="95"/>
      <c r="R62" s="152" t="str">
        <f>IF(OR($I62=1,AND($I62=0,$L62=1)),中間シート!R62,"")</f>
        <v/>
      </c>
      <c r="S62" s="96" t="str">
        <f t="shared" si="8"/>
        <v/>
      </c>
      <c r="T62" s="94" t="str">
        <f>IF(OR($I62=1,AND($I62=0,$L62=1)),中間シート!T62,"")</f>
        <v/>
      </c>
      <c r="U62" s="96" t="str">
        <f>IF(OR($I62=1,AND($I62=0,$L62=1)),中間シート!U62,"")</f>
        <v/>
      </c>
      <c r="V62" s="96" t="str">
        <f>IF(OR($I62=1,AND($I62=0,$L62=1)),中間シート!V62,"")</f>
        <v/>
      </c>
      <c r="W62" s="96" t="str">
        <f>IF(OR($I62=1,AND($I62=0,$L62=1)),中間シート!W62,"")</f>
        <v/>
      </c>
      <c r="X62" s="96" t="str">
        <f>IF(OR($I62=1,AND($I62=0,$L62=1)),中間シート!X62,"")</f>
        <v/>
      </c>
      <c r="Y62" s="96" t="str">
        <f>IF(OR($I62=1,AND($I62=0,$L62=1)),中間シート!Y62,"")</f>
        <v/>
      </c>
      <c r="Z62" s="96" t="str">
        <f>IF(OR($I62=1,AND($I62=0,$L62=1)),中間シート!Z62,"")</f>
        <v/>
      </c>
      <c r="AA62" s="96" t="str">
        <f>IF(OR($I62=1,AND($I62=0,$L62=1)),中間シート!AA62,"")</f>
        <v/>
      </c>
      <c r="AB62" s="96" t="str">
        <f>IF(OR($I62=1,AND($I62=0,$L62=1)),中間シート!AB62,"")</f>
        <v/>
      </c>
      <c r="AC62" s="96" t="str">
        <f>IF(OR($I62=1,AND($I62=0,$L62=1)),中間シート!AC62,"")</f>
        <v/>
      </c>
      <c r="AD62" s="96" t="str">
        <f>IF(OR($I62=1,AND($I62=0,$L62=1)),中間シート!AD62,"")</f>
        <v/>
      </c>
      <c r="AE62" s="96" t="str">
        <f>IF(OR($I62=1,AND($I62=0,$L62=1)),中間シート!AE62,"")</f>
        <v/>
      </c>
      <c r="AF62" s="229"/>
      <c r="AG62" s="96" t="str">
        <f>IF(OR($I62=1,AND($I62=0,$L62=1)),中間シート!AG62,"")</f>
        <v/>
      </c>
      <c r="AH62" s="96" t="str">
        <f>IF(OR($I62=1,AND($I62=0,$L62=1)),中間シート!AH62,"")</f>
        <v/>
      </c>
      <c r="AI62" s="96" t="str">
        <f>IF(OR($I62=1,AND($I62=0,$L62=1)),中間シート!AI62,"")</f>
        <v/>
      </c>
      <c r="AJ62" s="96" t="str">
        <f>IF(OR($I62=1,AND($I62=0,$L62=1)),中間シート!AJ62,"")</f>
        <v/>
      </c>
      <c r="AK62" s="96" t="str">
        <f>IF(OR($I62=1,AND($I62=0,$L62=1)),中間シート!AK62,"")</f>
        <v/>
      </c>
      <c r="AL62" s="96" t="str">
        <f>IF($H62=1,中間シート!AL62,"")</f>
        <v/>
      </c>
      <c r="AM62" s="96" t="str">
        <f>IF($H62=1,中間シート!AM62,"")</f>
        <v/>
      </c>
      <c r="AN62" s="96" t="str">
        <f>IF($H62=1,中間シート!AN62,"")</f>
        <v/>
      </c>
      <c r="AO62" s="229"/>
      <c r="AP62" s="229"/>
      <c r="AQ62" s="96" t="str">
        <f>IF(OR($I62=1,AND($I62=0,$L62=1)),中間シート!AQ62,"")</f>
        <v/>
      </c>
      <c r="AR62" s="93"/>
      <c r="AS62" s="93"/>
      <c r="AT62" s="93"/>
      <c r="AU62" s="93"/>
    </row>
    <row r="63" spans="1:47">
      <c r="A63" s="150">
        <f>中間シート!A63</f>
        <v>58</v>
      </c>
      <c r="B63" s="93">
        <f>中間シート!B63</f>
        <v>15</v>
      </c>
      <c r="C63" s="93" t="str">
        <f>中間シート!C63</f>
        <v/>
      </c>
      <c r="D63" s="93">
        <f>中間シート!D63</f>
        <v>0</v>
      </c>
      <c r="E63" s="93">
        <f>中間シート!E63</f>
        <v>0</v>
      </c>
      <c r="F63" s="93">
        <f>中間シート!F63</f>
        <v>0</v>
      </c>
      <c r="G63" s="93">
        <f>中間シート!G63</f>
        <v>2</v>
      </c>
      <c r="H63" s="93">
        <f>中間シート!H63</f>
        <v>0</v>
      </c>
      <c r="I63" s="93">
        <f>中間シート!I63</f>
        <v>0</v>
      </c>
      <c r="J63" s="93">
        <f>中間シート!J63</f>
        <v>0</v>
      </c>
      <c r="K63" s="93">
        <f>中間シート!K63</f>
        <v>0</v>
      </c>
      <c r="L63" s="92">
        <f>中間シート!L63</f>
        <v>0</v>
      </c>
      <c r="M63" s="150">
        <f>中間シート!M63</f>
        <v>0</v>
      </c>
      <c r="N63" s="94"/>
      <c r="O63" s="94"/>
      <c r="P63" s="94"/>
      <c r="Q63" s="95"/>
      <c r="R63" s="152" t="str">
        <f>IF(OR($I63=1,AND($I63=0,$L63=1)),中間シート!R63,"")</f>
        <v/>
      </c>
      <c r="S63" s="96" t="str">
        <f t="shared" si="8"/>
        <v/>
      </c>
      <c r="T63" s="94" t="str">
        <f>IF(OR($I63=1,AND($I63=0,$L63=1)),中間シート!T63,"")</f>
        <v/>
      </c>
      <c r="U63" s="96" t="str">
        <f>IF(OR($I63=1,AND($I63=0,$L63=1)),中間シート!U63,"")</f>
        <v/>
      </c>
      <c r="V63" s="96" t="str">
        <f>IF(OR($I63=1,AND($I63=0,$L63=1)),中間シート!V63,"")</f>
        <v/>
      </c>
      <c r="W63" s="96" t="str">
        <f>IF(OR($I63=1,AND($I63=0,$L63=1)),中間シート!W63,"")</f>
        <v/>
      </c>
      <c r="X63" s="96" t="str">
        <f>IF(OR($I63=1,AND($I63=0,$L63=1)),中間シート!X63,"")</f>
        <v/>
      </c>
      <c r="Y63" s="96" t="str">
        <f>IF(OR($I63=1,AND($I63=0,$L63=1)),中間シート!Y63,"")</f>
        <v/>
      </c>
      <c r="Z63" s="96" t="str">
        <f>IF(OR($I63=1,AND($I63=0,$L63=1)),中間シート!Z63,"")</f>
        <v/>
      </c>
      <c r="AA63" s="96" t="str">
        <f>IF(OR($I63=1,AND($I63=0,$L63=1)),中間シート!AA63,"")</f>
        <v/>
      </c>
      <c r="AB63" s="96" t="str">
        <f>IF(OR($I63=1,AND($I63=0,$L63=1)),中間シート!AB63,"")</f>
        <v/>
      </c>
      <c r="AC63" s="96" t="str">
        <f>IF(OR($I63=1,AND($I63=0,$L63=1)),中間シート!AC63,"")</f>
        <v/>
      </c>
      <c r="AD63" s="96" t="str">
        <f>IF(OR($I63=1,AND($I63=0,$L63=1)),中間シート!AD63,"")</f>
        <v/>
      </c>
      <c r="AE63" s="96" t="str">
        <f>IF(OR($I63=1,AND($I63=0,$L63=1)),中間シート!AE63,"")</f>
        <v/>
      </c>
      <c r="AF63" s="229"/>
      <c r="AG63" s="96" t="str">
        <f>IF(OR($I63=1,AND($I63=0,$L63=1)),中間シート!AG63,"")</f>
        <v/>
      </c>
      <c r="AH63" s="96" t="str">
        <f>IF(OR($I63=1,AND($I63=0,$L63=1)),中間シート!AH63,"")</f>
        <v/>
      </c>
      <c r="AI63" s="96" t="str">
        <f>IF(OR($I63=1,AND($I63=0,$L63=1)),中間シート!AI63,"")</f>
        <v/>
      </c>
      <c r="AJ63" s="96" t="str">
        <f>IF(OR($I63=1,AND($I63=0,$L63=1)),中間シート!AJ63,"")</f>
        <v/>
      </c>
      <c r="AK63" s="96" t="str">
        <f>IF(OR($I63=1,AND($I63=0,$L63=1)),中間シート!AK63,"")</f>
        <v/>
      </c>
      <c r="AL63" s="96" t="str">
        <f>IF($H63=1,中間シート!AL63,"")</f>
        <v/>
      </c>
      <c r="AM63" s="96" t="str">
        <f>IF($H63=1,中間シート!AM63,"")</f>
        <v/>
      </c>
      <c r="AN63" s="96" t="str">
        <f>IF($H63=1,中間シート!AN63,"")</f>
        <v/>
      </c>
      <c r="AO63" s="229"/>
      <c r="AP63" s="229"/>
      <c r="AQ63" s="96" t="str">
        <f>IF(OR($I63=1,AND($I63=0,$L63=1)),中間シート!AQ63,"")</f>
        <v/>
      </c>
      <c r="AR63" s="93"/>
      <c r="AS63" s="93"/>
      <c r="AT63" s="93"/>
      <c r="AU63" s="93"/>
    </row>
    <row r="64" spans="1:47">
      <c r="A64" s="150">
        <f>中間シート!A64</f>
        <v>59</v>
      </c>
      <c r="B64" s="93">
        <f>中間シート!B64</f>
        <v>15</v>
      </c>
      <c r="C64" s="93" t="str">
        <f>中間シート!C64</f>
        <v/>
      </c>
      <c r="D64" s="93">
        <f>中間シート!D64</f>
        <v>0</v>
      </c>
      <c r="E64" s="93">
        <f>中間シート!E64</f>
        <v>0</v>
      </c>
      <c r="F64" s="93">
        <f>中間シート!F64</f>
        <v>0</v>
      </c>
      <c r="G64" s="93">
        <f>中間シート!G64</f>
        <v>3</v>
      </c>
      <c r="H64" s="93">
        <f>中間シート!H64</f>
        <v>0</v>
      </c>
      <c r="I64" s="93">
        <f>中間シート!I64</f>
        <v>0</v>
      </c>
      <c r="J64" s="93">
        <f>中間シート!J64</f>
        <v>0</v>
      </c>
      <c r="K64" s="93">
        <f>中間シート!K64</f>
        <v>0</v>
      </c>
      <c r="L64" s="92">
        <f>中間シート!L64</f>
        <v>0</v>
      </c>
      <c r="M64" s="150">
        <f>中間シート!M64</f>
        <v>0</v>
      </c>
      <c r="N64" s="94"/>
      <c r="O64" s="94"/>
      <c r="P64" s="94"/>
      <c r="Q64" s="95"/>
      <c r="R64" s="152" t="str">
        <f>IF(OR($I64=1,AND($I64=0,$L64=1)),中間シート!R64,"")</f>
        <v/>
      </c>
      <c r="S64" s="96" t="str">
        <f t="shared" si="8"/>
        <v/>
      </c>
      <c r="T64" s="94" t="str">
        <f>IF(OR($I64=1,AND($I64=0,$L64=1)),中間シート!T64,"")</f>
        <v/>
      </c>
      <c r="U64" s="96" t="str">
        <f>IF(OR($I64=1,AND($I64=0,$L64=1)),中間シート!U64,"")</f>
        <v/>
      </c>
      <c r="V64" s="96" t="str">
        <f>IF(OR($I64=1,AND($I64=0,$L64=1)),中間シート!V64,"")</f>
        <v/>
      </c>
      <c r="W64" s="96" t="str">
        <f>IF(OR($I64=1,AND($I64=0,$L64=1)),中間シート!W64,"")</f>
        <v/>
      </c>
      <c r="X64" s="96" t="str">
        <f>IF(OR($I64=1,AND($I64=0,$L64=1)),中間シート!X64,"")</f>
        <v/>
      </c>
      <c r="Y64" s="96" t="str">
        <f>IF(OR($I64=1,AND($I64=0,$L64=1)),中間シート!Y64,"")</f>
        <v/>
      </c>
      <c r="Z64" s="96" t="str">
        <f>IF(OR($I64=1,AND($I64=0,$L64=1)),中間シート!Z64,"")</f>
        <v/>
      </c>
      <c r="AA64" s="96" t="str">
        <f>IF(OR($I64=1,AND($I64=0,$L64=1)),中間シート!AA64,"")</f>
        <v/>
      </c>
      <c r="AB64" s="96" t="str">
        <f>IF(OR($I64=1,AND($I64=0,$L64=1)),中間シート!AB64,"")</f>
        <v/>
      </c>
      <c r="AC64" s="96" t="str">
        <f>IF(OR($I64=1,AND($I64=0,$L64=1)),中間シート!AC64,"")</f>
        <v/>
      </c>
      <c r="AD64" s="96" t="str">
        <f>IF(OR($I64=1,AND($I64=0,$L64=1)),中間シート!AD64,"")</f>
        <v/>
      </c>
      <c r="AE64" s="96" t="str">
        <f>IF(OR($I64=1,AND($I64=0,$L64=1)),中間シート!AE64,"")</f>
        <v/>
      </c>
      <c r="AF64" s="229"/>
      <c r="AG64" s="96" t="str">
        <f>IF(OR($I64=1,AND($I64=0,$L64=1)),中間シート!AG64,"")</f>
        <v/>
      </c>
      <c r="AH64" s="96" t="str">
        <f>IF(OR($I64=1,AND($I64=0,$L64=1)),中間シート!AH64,"")</f>
        <v/>
      </c>
      <c r="AI64" s="96" t="str">
        <f>IF(OR($I64=1,AND($I64=0,$L64=1)),中間シート!AI64,"")</f>
        <v/>
      </c>
      <c r="AJ64" s="96" t="str">
        <f>IF(OR($I64=1,AND($I64=0,$L64=1)),中間シート!AJ64,"")</f>
        <v/>
      </c>
      <c r="AK64" s="96" t="str">
        <f>IF(OR($I64=1,AND($I64=0,$L64=1)),中間シート!AK64,"")</f>
        <v/>
      </c>
      <c r="AL64" s="96" t="str">
        <f>IF($H64=1,中間シート!AL64,"")</f>
        <v/>
      </c>
      <c r="AM64" s="96" t="str">
        <f>IF($H64=1,中間シート!AM64,"")</f>
        <v/>
      </c>
      <c r="AN64" s="96" t="str">
        <f>IF($H64=1,中間シート!AN64,"")</f>
        <v/>
      </c>
      <c r="AO64" s="229"/>
      <c r="AP64" s="229"/>
      <c r="AQ64" s="96" t="str">
        <f>IF(OR($I64=1,AND($I64=0,$L64=1)),中間シート!AQ64,"")</f>
        <v/>
      </c>
      <c r="AR64" s="93"/>
      <c r="AS64" s="93"/>
      <c r="AT64" s="93"/>
      <c r="AU64" s="93"/>
    </row>
    <row r="65" spans="1:47">
      <c r="A65" s="150">
        <f>中間シート!A65</f>
        <v>60</v>
      </c>
      <c r="B65" s="93">
        <f>中間シート!B65</f>
        <v>15</v>
      </c>
      <c r="C65" s="93" t="str">
        <f>中間シート!C65</f>
        <v/>
      </c>
      <c r="D65" s="93">
        <f>中間シート!D65</f>
        <v>0</v>
      </c>
      <c r="E65" s="93">
        <f>中間シート!E65</f>
        <v>0</v>
      </c>
      <c r="F65" s="93">
        <f>中間シート!F65</f>
        <v>0</v>
      </c>
      <c r="G65" s="93">
        <f>中間シート!G65</f>
        <v>4</v>
      </c>
      <c r="H65" s="93">
        <f>中間シート!H65</f>
        <v>0</v>
      </c>
      <c r="I65" s="93">
        <f>中間シート!I65</f>
        <v>0</v>
      </c>
      <c r="J65" s="93">
        <f>中間シート!J65</f>
        <v>0</v>
      </c>
      <c r="K65" s="93">
        <f>中間シート!K65</f>
        <v>0</v>
      </c>
      <c r="L65" s="92">
        <f>中間シート!L65</f>
        <v>0</v>
      </c>
      <c r="M65" s="150">
        <f>中間シート!M65</f>
        <v>0</v>
      </c>
      <c r="N65" s="94"/>
      <c r="O65" s="94"/>
      <c r="P65" s="94"/>
      <c r="Q65" s="95"/>
      <c r="R65" s="152" t="str">
        <f>IF(OR($I65=1,AND($I65=0,$L65=1)),中間シート!R65,"")</f>
        <v/>
      </c>
      <c r="S65" s="96" t="str">
        <f t="shared" si="8"/>
        <v/>
      </c>
      <c r="T65" s="94" t="str">
        <f>IF(OR($I65=1,AND($I65=0,$L65=1)),中間シート!T65,"")</f>
        <v/>
      </c>
      <c r="U65" s="96" t="str">
        <f>IF(OR($I65=1,AND($I65=0,$L65=1)),中間シート!U65,"")</f>
        <v/>
      </c>
      <c r="V65" s="96" t="str">
        <f>IF(OR($I65=1,AND($I65=0,$L65=1)),中間シート!V65,"")</f>
        <v/>
      </c>
      <c r="W65" s="96" t="str">
        <f>IF(OR($I65=1,AND($I65=0,$L65=1)),中間シート!W65,"")</f>
        <v/>
      </c>
      <c r="X65" s="96" t="str">
        <f>IF(OR($I65=1,AND($I65=0,$L65=1)),中間シート!X65,"")</f>
        <v/>
      </c>
      <c r="Y65" s="96" t="str">
        <f>IF(OR($I65=1,AND($I65=0,$L65=1)),中間シート!Y65,"")</f>
        <v/>
      </c>
      <c r="Z65" s="96" t="str">
        <f>IF(OR($I65=1,AND($I65=0,$L65=1)),中間シート!Z65,"")</f>
        <v/>
      </c>
      <c r="AA65" s="96" t="str">
        <f>IF(OR($I65=1,AND($I65=0,$L65=1)),中間シート!AA65,"")</f>
        <v/>
      </c>
      <c r="AB65" s="96" t="str">
        <f>IF(OR($I65=1,AND($I65=0,$L65=1)),中間シート!AB65,"")</f>
        <v/>
      </c>
      <c r="AC65" s="96" t="str">
        <f>IF(OR($I65=1,AND($I65=0,$L65=1)),中間シート!AC65,"")</f>
        <v/>
      </c>
      <c r="AD65" s="96" t="str">
        <f>IF(OR($I65=1,AND($I65=0,$L65=1)),中間シート!AD65,"")</f>
        <v/>
      </c>
      <c r="AE65" s="96" t="str">
        <f>IF(OR($I65=1,AND($I65=0,$L65=1)),中間シート!AE65,"")</f>
        <v/>
      </c>
      <c r="AF65" s="229"/>
      <c r="AG65" s="96" t="str">
        <f>IF(OR($I65=1,AND($I65=0,$L65=1)),中間シート!AG65,"")</f>
        <v/>
      </c>
      <c r="AH65" s="96" t="str">
        <f>IF(OR($I65=1,AND($I65=0,$L65=1)),中間シート!AH65,"")</f>
        <v/>
      </c>
      <c r="AI65" s="96" t="str">
        <f>IF(OR($I65=1,AND($I65=0,$L65=1)),中間シート!AI65,"")</f>
        <v/>
      </c>
      <c r="AJ65" s="96" t="str">
        <f>IF(OR($I65=1,AND($I65=0,$L65=1)),中間シート!AJ65,"")</f>
        <v/>
      </c>
      <c r="AK65" s="96" t="str">
        <f>IF(OR($I65=1,AND($I65=0,$L65=1)),中間シート!AK65,"")</f>
        <v/>
      </c>
      <c r="AL65" s="96" t="str">
        <f>IF($H65=1,中間シート!AL65,"")</f>
        <v/>
      </c>
      <c r="AM65" s="96" t="str">
        <f>IF($H65=1,中間シート!AM65,"")</f>
        <v/>
      </c>
      <c r="AN65" s="96" t="str">
        <f>IF($H65=1,中間シート!AN65,"")</f>
        <v/>
      </c>
      <c r="AO65" s="229"/>
      <c r="AP65" s="229"/>
      <c r="AQ65" s="96" t="str">
        <f>IF(OR($I65=1,AND($I65=0,$L65=1)),中間シート!AQ65,"")</f>
        <v/>
      </c>
      <c r="AR65" s="93"/>
      <c r="AS65" s="93"/>
      <c r="AT65" s="93"/>
      <c r="AU65" s="93"/>
    </row>
    <row r="66" spans="1:47">
      <c r="A66" s="92"/>
      <c r="B66" s="93"/>
      <c r="C66" s="93"/>
      <c r="D66" s="93"/>
      <c r="E66" s="93"/>
      <c r="F66" s="93"/>
      <c r="G66" s="93"/>
      <c r="H66" s="93"/>
      <c r="I66" s="93"/>
      <c r="J66" s="93"/>
      <c r="K66" s="93"/>
      <c r="L66" s="92"/>
      <c r="M66" s="92"/>
      <c r="N66" s="94"/>
      <c r="O66" s="94"/>
      <c r="P66" s="94"/>
      <c r="Q66" s="95"/>
      <c r="R66" s="152" t="str">
        <f>IF(OR($I66=1,AND($I66=0,$L66=1)),中間シート!R66,"")</f>
        <v/>
      </c>
      <c r="S66" s="96" t="str">
        <f t="shared" si="8"/>
        <v/>
      </c>
      <c r="T66" s="94" t="str">
        <f>IF(OR($I66=1,AND($I66=0,$L66=1)),中間シート!T66,"")</f>
        <v/>
      </c>
      <c r="U66" s="96" t="str">
        <f>IF(OR($I66=1,AND($I66=0,$L66=1)),中間シート!U66,"")</f>
        <v/>
      </c>
      <c r="V66" s="96" t="str">
        <f>IF(OR($I66=1,AND($I66=0,$L66=1)),中間シート!V66,"")</f>
        <v/>
      </c>
      <c r="W66" s="96" t="str">
        <f>IF(OR($I66=1,AND($I66=0,$L66=1)),中間シート!W66,"")</f>
        <v/>
      </c>
      <c r="X66" s="96" t="str">
        <f>IF(OR($I66=1,AND($I66=0,$L66=1)),中間シート!X66,"")</f>
        <v/>
      </c>
      <c r="Y66" s="96" t="str">
        <f>IF(OR($I66=1,AND($I66=0,$L66=1)),中間シート!Y66,"")</f>
        <v/>
      </c>
      <c r="Z66" s="96" t="str">
        <f>IF(OR($I66=1,AND($I66=0,$L66=1)),中間シート!Z66,"")</f>
        <v/>
      </c>
      <c r="AA66" s="96" t="str">
        <f>IF(OR($I66=1,AND($I66=0,$L66=1)),中間シート!AA66,"")</f>
        <v/>
      </c>
      <c r="AB66" s="96" t="str">
        <f>IF(OR($I66=1,AND($I66=0,$L66=1)),中間シート!AB66,"")</f>
        <v/>
      </c>
      <c r="AC66" s="96" t="str">
        <f>IF(OR($I66=1,AND($I66=0,$L66=1)),中間シート!AC66,"")</f>
        <v/>
      </c>
      <c r="AD66" s="96" t="str">
        <f>IF(OR($I66=1,AND($I66=0,$L66=1)),中間シート!AD66,"")</f>
        <v/>
      </c>
      <c r="AE66" s="96" t="str">
        <f>IF(OR($I66=1,AND($I66=0,$L66=1)),中間シート!AE66,"")</f>
        <v/>
      </c>
      <c r="AF66" s="229"/>
      <c r="AG66" s="96" t="str">
        <f>IF(OR($I66=1,AND($I66=0,$L66=1)),中間シート!AG66,"")</f>
        <v/>
      </c>
      <c r="AH66" s="96" t="str">
        <f>IF(OR($I66=1,AND($I66=0,$L66=1)),中間シート!AH66,"")</f>
        <v/>
      </c>
      <c r="AI66" s="96" t="str">
        <f>IF(OR($I66=1,AND($I66=0,$L66=1)),中間シート!AI66,"")</f>
        <v/>
      </c>
      <c r="AJ66" s="96" t="str">
        <f>IF(OR($I66=1,AND($I66=0,$L66=1)),中間シート!AJ66,"")</f>
        <v/>
      </c>
      <c r="AK66" s="96" t="str">
        <f>IF(OR($I66=1,AND($I66=0,$L66=1)),中間シート!AK66,"")</f>
        <v/>
      </c>
      <c r="AL66" s="96" t="str">
        <f>IF($H66=1,中間シート!AL66,"")</f>
        <v/>
      </c>
      <c r="AM66" s="96" t="str">
        <f>IF($H66=1,中間シート!AM66,"")</f>
        <v/>
      </c>
      <c r="AN66" s="96" t="str">
        <f>IF($H66=1,中間シート!AN66,"")</f>
        <v/>
      </c>
      <c r="AO66" s="229"/>
      <c r="AP66" s="229"/>
      <c r="AQ66" s="96" t="str">
        <f>IF(OR($I66=1,AND($I66=0,$L66=1)),中間シート!AQ66,"")</f>
        <v/>
      </c>
      <c r="AR66" s="93"/>
      <c r="AS66" s="93"/>
      <c r="AT66" s="93"/>
      <c r="AU66" s="93"/>
    </row>
    <row r="67" spans="1:47">
      <c r="A67" s="92"/>
      <c r="B67" s="93"/>
      <c r="C67" s="93"/>
      <c r="D67" s="93"/>
      <c r="E67" s="93"/>
      <c r="F67" s="93"/>
      <c r="G67" s="93"/>
      <c r="H67" s="93"/>
      <c r="I67" s="93"/>
      <c r="J67" s="93"/>
      <c r="K67" s="93"/>
      <c r="L67" s="92"/>
      <c r="M67" s="92"/>
      <c r="N67" s="94"/>
      <c r="O67" s="94"/>
      <c r="P67" s="94"/>
      <c r="Q67" s="95"/>
      <c r="R67" s="152" t="str">
        <f>IF(OR($I67=1,AND($I67=0,$L67=1)),中間シート!R67,"")</f>
        <v/>
      </c>
      <c r="S67" s="96" t="str">
        <f t="shared" si="8"/>
        <v/>
      </c>
      <c r="T67" s="94" t="str">
        <f>IF(OR($I67=1,AND($I67=0,$L67=1)),中間シート!T67,"")</f>
        <v/>
      </c>
      <c r="U67" s="96" t="str">
        <f>IF(OR($I67=1,AND($I67=0,$L67=1)),中間シート!U67,"")</f>
        <v/>
      </c>
      <c r="V67" s="96" t="str">
        <f>IF(OR($I67=1,AND($I67=0,$L67=1)),中間シート!V67,"")</f>
        <v/>
      </c>
      <c r="W67" s="96" t="str">
        <f>IF(OR($I67=1,AND($I67=0,$L67=1)),中間シート!W67,"")</f>
        <v/>
      </c>
      <c r="X67" s="96" t="str">
        <f>IF(OR($I67=1,AND($I67=0,$L67=1)),中間シート!X67,"")</f>
        <v/>
      </c>
      <c r="Y67" s="96" t="str">
        <f>IF(OR($I67=1,AND($I67=0,$L67=1)),中間シート!Y67,"")</f>
        <v/>
      </c>
      <c r="Z67" s="96" t="str">
        <f>IF(OR($I67=1,AND($I67=0,$L67=1)),中間シート!Z67,"")</f>
        <v/>
      </c>
      <c r="AA67" s="96" t="str">
        <f>IF(OR($I67=1,AND($I67=0,$L67=1)),中間シート!AA67,"")</f>
        <v/>
      </c>
      <c r="AB67" s="96" t="str">
        <f>IF(OR($I67=1,AND($I67=0,$L67=1)),中間シート!AB67,"")</f>
        <v/>
      </c>
      <c r="AC67" s="96" t="str">
        <f>IF(OR($I67=1,AND($I67=0,$L67=1)),中間シート!AC67,"")</f>
        <v/>
      </c>
      <c r="AD67" s="96" t="str">
        <f>IF(OR($I67=1,AND($I67=0,$L67=1)),中間シート!AD67,"")</f>
        <v/>
      </c>
      <c r="AE67" s="96" t="str">
        <f>IF(OR($I67=1,AND($I67=0,$L67=1)),中間シート!AE67,"")</f>
        <v/>
      </c>
      <c r="AF67" s="229"/>
      <c r="AG67" s="96" t="str">
        <f>IF(OR($I67=1,AND($I67=0,$L67=1)),中間シート!AG67,"")</f>
        <v/>
      </c>
      <c r="AH67" s="96" t="str">
        <f>IF(OR($I67=1,AND($I67=0,$L67=1)),中間シート!AH67,"")</f>
        <v/>
      </c>
      <c r="AI67" s="96" t="str">
        <f>IF(OR($I67=1,AND($I67=0,$L67=1)),中間シート!AI67,"")</f>
        <v/>
      </c>
      <c r="AJ67" s="96" t="str">
        <f>IF(OR($I67=1,AND($I67=0,$L67=1)),中間シート!AJ67,"")</f>
        <v/>
      </c>
      <c r="AK67" s="96" t="str">
        <f>IF(OR($I67=1,AND($I67=0,$L67=1)),中間シート!AK67,"")</f>
        <v/>
      </c>
      <c r="AL67" s="96" t="str">
        <f>IF($H67=1,中間シート!AL67,"")</f>
        <v/>
      </c>
      <c r="AM67" s="96" t="str">
        <f>IF($H67=1,中間シート!AM67,"")</f>
        <v/>
      </c>
      <c r="AN67" s="96" t="str">
        <f>IF($H67=1,中間シート!AN67,"")</f>
        <v/>
      </c>
      <c r="AO67" s="229"/>
      <c r="AP67" s="229"/>
      <c r="AQ67" s="96" t="str">
        <f>IF(OR($I67=1,AND($I67=0,$L67=1)),中間シート!AQ67,"")</f>
        <v/>
      </c>
      <c r="AR67" s="93"/>
      <c r="AS67" s="93"/>
      <c r="AT67" s="93"/>
      <c r="AU67" s="93"/>
    </row>
    <row r="68" spans="1:47">
      <c r="A68" s="92"/>
      <c r="B68" s="93"/>
      <c r="C68" s="93"/>
      <c r="D68" s="93"/>
      <c r="E68" s="93"/>
      <c r="F68" s="93"/>
      <c r="G68" s="93"/>
      <c r="H68" s="93"/>
      <c r="I68" s="93"/>
      <c r="J68" s="93"/>
      <c r="K68" s="93"/>
      <c r="L68" s="92"/>
      <c r="M68" s="92"/>
      <c r="N68" s="94"/>
      <c r="O68" s="94"/>
      <c r="P68" s="94"/>
      <c r="Q68" s="95"/>
      <c r="R68" s="152" t="str">
        <f>IF(OR($I68=1,AND($I68=0,$L68=1)),中間シート!R68,"")</f>
        <v/>
      </c>
      <c r="S68" s="96" t="str">
        <f t="shared" si="8"/>
        <v/>
      </c>
      <c r="T68" s="94" t="str">
        <f>IF(OR($I68=1,AND($I68=0,$L68=1)),中間シート!T68,"")</f>
        <v/>
      </c>
      <c r="U68" s="96" t="str">
        <f>IF(OR($I68=1,AND($I68=0,$L68=1)),中間シート!U68,"")</f>
        <v/>
      </c>
      <c r="V68" s="96" t="str">
        <f>IF(OR($I68=1,AND($I68=0,$L68=1)),中間シート!V68,"")</f>
        <v/>
      </c>
      <c r="W68" s="96" t="str">
        <f>IF(OR($I68=1,AND($I68=0,$L68=1)),中間シート!W68,"")</f>
        <v/>
      </c>
      <c r="X68" s="96" t="str">
        <f>IF(OR($I68=1,AND($I68=0,$L68=1)),中間シート!X68,"")</f>
        <v/>
      </c>
      <c r="Y68" s="96" t="str">
        <f>IF(OR($I68=1,AND($I68=0,$L68=1)),中間シート!Y68,"")</f>
        <v/>
      </c>
      <c r="Z68" s="96" t="str">
        <f>IF(OR($I68=1,AND($I68=0,$L68=1)),中間シート!Z68,"")</f>
        <v/>
      </c>
      <c r="AA68" s="96" t="str">
        <f>IF(OR($I68=1,AND($I68=0,$L68=1)),中間シート!AA68,"")</f>
        <v/>
      </c>
      <c r="AB68" s="96" t="str">
        <f>IF(OR($I68=1,AND($I68=0,$L68=1)),中間シート!AB68,"")</f>
        <v/>
      </c>
      <c r="AC68" s="96" t="str">
        <f>IF(OR($I68=1,AND($I68=0,$L68=1)),中間シート!AC68,"")</f>
        <v/>
      </c>
      <c r="AD68" s="96" t="str">
        <f>IF(OR($I68=1,AND($I68=0,$L68=1)),中間シート!AD68,"")</f>
        <v/>
      </c>
      <c r="AE68" s="96" t="str">
        <f>IF(OR($I68=1,AND($I68=0,$L68=1)),中間シート!AE68,"")</f>
        <v/>
      </c>
      <c r="AF68" s="229"/>
      <c r="AG68" s="96" t="str">
        <f>IF(OR($I68=1,AND($I68=0,$L68=1)),中間シート!AG68,"")</f>
        <v/>
      </c>
      <c r="AH68" s="96" t="str">
        <f>IF(OR($I68=1,AND($I68=0,$L68=1)),中間シート!AH68,"")</f>
        <v/>
      </c>
      <c r="AI68" s="96" t="str">
        <f>IF(OR($I68=1,AND($I68=0,$L68=1)),中間シート!AI68,"")</f>
        <v/>
      </c>
      <c r="AJ68" s="96" t="str">
        <f>IF(OR($I68=1,AND($I68=0,$L68=1)),中間シート!AJ68,"")</f>
        <v/>
      </c>
      <c r="AK68" s="96" t="str">
        <f>IF(OR($I68=1,AND($I68=0,$L68=1)),中間シート!AK68,"")</f>
        <v/>
      </c>
      <c r="AL68" s="96" t="str">
        <f>IF($H68=1,中間シート!AL68,"")</f>
        <v/>
      </c>
      <c r="AM68" s="96" t="str">
        <f>IF($H68=1,中間シート!AM68,"")</f>
        <v/>
      </c>
      <c r="AN68" s="96" t="str">
        <f>IF($H68=1,中間シート!AN68,"")</f>
        <v/>
      </c>
      <c r="AO68" s="229"/>
      <c r="AP68" s="229"/>
      <c r="AQ68" s="96" t="str">
        <f>IF(OR($I68=1,AND($I68=0,$L68=1)),中間シート!AQ68,"")</f>
        <v/>
      </c>
      <c r="AR68" s="93"/>
      <c r="AS68" s="93"/>
      <c r="AT68" s="93"/>
      <c r="AU68" s="93"/>
    </row>
    <row r="69" spans="1:47">
      <c r="A69" s="92"/>
      <c r="B69" s="93"/>
      <c r="C69" s="93"/>
      <c r="D69" s="93"/>
      <c r="E69" s="93"/>
      <c r="F69" s="93"/>
      <c r="G69" s="93"/>
      <c r="H69" s="93"/>
      <c r="I69" s="93"/>
      <c r="J69" s="93"/>
      <c r="K69" s="93"/>
      <c r="L69" s="92"/>
      <c r="M69" s="92"/>
      <c r="N69" s="94"/>
      <c r="O69" s="94"/>
      <c r="P69" s="94"/>
      <c r="Q69" s="95"/>
      <c r="R69" s="152" t="str">
        <f>IF(OR($I69=1,AND($I69=0,$L69=1)),中間シート!R69,"")</f>
        <v/>
      </c>
      <c r="S69" s="96" t="str">
        <f t="shared" si="8"/>
        <v/>
      </c>
      <c r="T69" s="94" t="str">
        <f>IF(OR($I69=1,AND($I69=0,$L69=1)),中間シート!T69,"")</f>
        <v/>
      </c>
      <c r="U69" s="96" t="str">
        <f>IF(OR($I69=1,AND($I69=0,$L69=1)),中間シート!U69,"")</f>
        <v/>
      </c>
      <c r="V69" s="96" t="str">
        <f>IF(OR($I69=1,AND($I69=0,$L69=1)),中間シート!V69,"")</f>
        <v/>
      </c>
      <c r="W69" s="96" t="str">
        <f>IF(OR($I69=1,AND($I69=0,$L69=1)),中間シート!W69,"")</f>
        <v/>
      </c>
      <c r="X69" s="96" t="str">
        <f>IF(OR($I69=1,AND($I69=0,$L69=1)),中間シート!X69,"")</f>
        <v/>
      </c>
      <c r="Y69" s="96" t="str">
        <f>IF(OR($I69=1,AND($I69=0,$L69=1)),中間シート!Y69,"")</f>
        <v/>
      </c>
      <c r="Z69" s="96" t="str">
        <f>IF(OR($I69=1,AND($I69=0,$L69=1)),中間シート!Z69,"")</f>
        <v/>
      </c>
      <c r="AA69" s="96" t="str">
        <f>IF(OR($I69=1,AND($I69=0,$L69=1)),中間シート!AA69,"")</f>
        <v/>
      </c>
      <c r="AB69" s="96" t="str">
        <f>IF(OR($I69=1,AND($I69=0,$L69=1)),中間シート!AB69,"")</f>
        <v/>
      </c>
      <c r="AC69" s="96" t="str">
        <f>IF(OR($I69=1,AND($I69=0,$L69=1)),中間シート!AC69,"")</f>
        <v/>
      </c>
      <c r="AD69" s="96" t="str">
        <f>IF(OR($I69=1,AND($I69=0,$L69=1)),中間シート!AD69,"")</f>
        <v/>
      </c>
      <c r="AE69" s="96" t="str">
        <f>IF(OR($I69=1,AND($I69=0,$L69=1)),中間シート!AE69,"")</f>
        <v/>
      </c>
      <c r="AF69" s="229"/>
      <c r="AG69" s="96" t="str">
        <f>IF(OR($I69=1,AND($I69=0,$L69=1)),中間シート!AG69,"")</f>
        <v/>
      </c>
      <c r="AH69" s="96" t="str">
        <f>IF(OR($I69=1,AND($I69=0,$L69=1)),中間シート!AH69,"")</f>
        <v/>
      </c>
      <c r="AI69" s="96" t="str">
        <f>IF(OR($I69=1,AND($I69=0,$L69=1)),中間シート!AI69,"")</f>
        <v/>
      </c>
      <c r="AJ69" s="96" t="str">
        <f>IF(OR($I69=1,AND($I69=0,$L69=1)),中間シート!AJ69,"")</f>
        <v/>
      </c>
      <c r="AK69" s="96" t="str">
        <f>IF(OR($I69=1,AND($I69=0,$L69=1)),中間シート!AK69,"")</f>
        <v/>
      </c>
      <c r="AL69" s="96" t="str">
        <f>IF($H69=1,中間シート!AL69,"")</f>
        <v/>
      </c>
      <c r="AM69" s="96" t="str">
        <f>IF($H69=1,中間シート!AM69,"")</f>
        <v/>
      </c>
      <c r="AN69" s="96" t="str">
        <f>IF($H69=1,中間シート!AN69,"")</f>
        <v/>
      </c>
      <c r="AO69" s="229"/>
      <c r="AP69" s="229"/>
      <c r="AQ69" s="96" t="str">
        <f>IF(OR($I69=1,AND($I69=0,$L69=1)),中間シート!AQ69,"")</f>
        <v/>
      </c>
      <c r="AR69" s="93"/>
      <c r="AS69" s="93"/>
      <c r="AT69" s="93"/>
      <c r="AU69" s="93"/>
    </row>
    <row r="70" spans="1:47">
      <c r="A70" s="92"/>
      <c r="B70" s="93"/>
      <c r="C70" s="93"/>
      <c r="D70" s="93"/>
      <c r="E70" s="93"/>
      <c r="F70" s="93"/>
      <c r="G70" s="93"/>
      <c r="H70" s="93"/>
      <c r="I70" s="93"/>
      <c r="J70" s="93"/>
      <c r="K70" s="93"/>
      <c r="L70" s="92"/>
      <c r="M70" s="92"/>
      <c r="N70" s="94"/>
      <c r="O70" s="94"/>
      <c r="P70" s="94"/>
      <c r="Q70" s="95"/>
      <c r="R70" s="152" t="str">
        <f>IF(OR($I70=1,AND($I70=0,$L70=1)),中間シート!R70,"")</f>
        <v/>
      </c>
      <c r="S70" s="96" t="str">
        <f t="shared" si="8"/>
        <v/>
      </c>
      <c r="T70" s="94" t="str">
        <f>IF(OR($I70=1,AND($I70=0,$L70=1)),中間シート!T70,"")</f>
        <v/>
      </c>
      <c r="U70" s="96" t="str">
        <f>IF(OR($I70=1,AND($I70=0,$L70=1)),中間シート!U70,"")</f>
        <v/>
      </c>
      <c r="V70" s="96" t="str">
        <f>IF(OR($I70=1,AND($I70=0,$L70=1)),中間シート!V70,"")</f>
        <v/>
      </c>
      <c r="W70" s="96" t="str">
        <f>IF(OR($I70=1,AND($I70=0,$L70=1)),中間シート!W70,"")</f>
        <v/>
      </c>
      <c r="X70" s="96" t="str">
        <f>IF(OR($I70=1,AND($I70=0,$L70=1)),中間シート!X70,"")</f>
        <v/>
      </c>
      <c r="Y70" s="96" t="str">
        <f>IF(OR($I70=1,AND($I70=0,$L70=1)),中間シート!Y70,"")</f>
        <v/>
      </c>
      <c r="Z70" s="96" t="str">
        <f>IF(OR($I70=1,AND($I70=0,$L70=1)),中間シート!Z70,"")</f>
        <v/>
      </c>
      <c r="AA70" s="96" t="str">
        <f>IF(OR($I70=1,AND($I70=0,$L70=1)),中間シート!AA70,"")</f>
        <v/>
      </c>
      <c r="AB70" s="96" t="str">
        <f>IF(OR($I70=1,AND($I70=0,$L70=1)),中間シート!AB70,"")</f>
        <v/>
      </c>
      <c r="AC70" s="96" t="str">
        <f>IF(OR($I70=1,AND($I70=0,$L70=1)),中間シート!AC70,"")</f>
        <v/>
      </c>
      <c r="AD70" s="96" t="str">
        <f>IF(OR($I70=1,AND($I70=0,$L70=1)),中間シート!AD70,"")</f>
        <v/>
      </c>
      <c r="AE70" s="96" t="str">
        <f>IF(OR($I70=1,AND($I70=0,$L70=1)),中間シート!AE70,"")</f>
        <v/>
      </c>
      <c r="AF70" s="229"/>
      <c r="AG70" s="96" t="str">
        <f>IF(OR($I70=1,AND($I70=0,$L70=1)),中間シート!AG70,"")</f>
        <v/>
      </c>
      <c r="AH70" s="96" t="str">
        <f>IF(OR($I70=1,AND($I70=0,$L70=1)),中間シート!AH70,"")</f>
        <v/>
      </c>
      <c r="AI70" s="96" t="str">
        <f>IF(OR($I70=1,AND($I70=0,$L70=1)),中間シート!AI70,"")</f>
        <v/>
      </c>
      <c r="AJ70" s="96" t="str">
        <f>IF(OR($I70=1,AND($I70=0,$L70=1)),中間シート!AJ70,"")</f>
        <v/>
      </c>
      <c r="AK70" s="96" t="str">
        <f>IF(OR($I70=1,AND($I70=0,$L70=1)),中間シート!AK70,"")</f>
        <v/>
      </c>
      <c r="AL70" s="96" t="str">
        <f>IF($H70=1,中間シート!AL70,"")</f>
        <v/>
      </c>
      <c r="AM70" s="96" t="str">
        <f>IF($H70=1,中間シート!AM70,"")</f>
        <v/>
      </c>
      <c r="AN70" s="96" t="str">
        <f>IF($H70=1,中間シート!AN70,"")</f>
        <v/>
      </c>
      <c r="AO70" s="229"/>
      <c r="AP70" s="229"/>
      <c r="AQ70" s="96" t="str">
        <f>IF(OR($I70=1,AND($I70=0,$L70=1)),中間シート!AQ70,"")</f>
        <v/>
      </c>
      <c r="AR70" s="93"/>
      <c r="AS70" s="93"/>
      <c r="AT70" s="93"/>
      <c r="AU70" s="93"/>
    </row>
    <row r="71" spans="1:47">
      <c r="A71" s="92"/>
      <c r="B71" s="93"/>
      <c r="C71" s="93"/>
      <c r="D71" s="93"/>
      <c r="E71" s="93"/>
      <c r="F71" s="93"/>
      <c r="G71" s="93"/>
      <c r="H71" s="93"/>
      <c r="I71" s="93"/>
      <c r="J71" s="93"/>
      <c r="K71" s="93"/>
      <c r="L71" s="92"/>
      <c r="M71" s="92"/>
      <c r="N71" s="94"/>
      <c r="O71" s="94"/>
      <c r="P71" s="94"/>
      <c r="Q71" s="95"/>
      <c r="R71" s="152" t="str">
        <f>IF(OR($I71=1,AND($I71=0,$L71=1)),中間シート!R71,"")</f>
        <v/>
      </c>
      <c r="S71" s="96" t="str">
        <f t="shared" si="8"/>
        <v/>
      </c>
      <c r="T71" s="94" t="str">
        <f>IF(OR($I71=1,AND($I71=0,$L71=1)),中間シート!T71,"")</f>
        <v/>
      </c>
      <c r="U71" s="96" t="str">
        <f>IF(OR($I71=1,AND($I71=0,$L71=1)),中間シート!U71,"")</f>
        <v/>
      </c>
      <c r="V71" s="96" t="str">
        <f>IF(OR($I71=1,AND($I71=0,$L71=1)),中間シート!V71,"")</f>
        <v/>
      </c>
      <c r="W71" s="96" t="str">
        <f>IF(OR($I71=1,AND($I71=0,$L71=1)),中間シート!W71,"")</f>
        <v/>
      </c>
      <c r="X71" s="96" t="str">
        <f>IF(OR($I71=1,AND($I71=0,$L71=1)),中間シート!X71,"")</f>
        <v/>
      </c>
      <c r="Y71" s="96" t="str">
        <f>IF(OR($I71=1,AND($I71=0,$L71=1)),中間シート!Y71,"")</f>
        <v/>
      </c>
      <c r="Z71" s="96" t="str">
        <f>IF(OR($I71=1,AND($I71=0,$L71=1)),中間シート!Z71,"")</f>
        <v/>
      </c>
      <c r="AA71" s="96" t="str">
        <f>IF(OR($I71=1,AND($I71=0,$L71=1)),中間シート!AA71,"")</f>
        <v/>
      </c>
      <c r="AB71" s="96" t="str">
        <f>IF(OR($I71=1,AND($I71=0,$L71=1)),中間シート!AB71,"")</f>
        <v/>
      </c>
      <c r="AC71" s="96" t="str">
        <f>IF(OR($I71=1,AND($I71=0,$L71=1)),中間シート!AC71,"")</f>
        <v/>
      </c>
      <c r="AD71" s="96" t="str">
        <f>IF(OR($I71=1,AND($I71=0,$L71=1)),中間シート!AD71,"")</f>
        <v/>
      </c>
      <c r="AE71" s="96" t="str">
        <f>IF(OR($I71=1,AND($I71=0,$L71=1)),中間シート!AE71,"")</f>
        <v/>
      </c>
      <c r="AF71" s="229"/>
      <c r="AG71" s="96" t="str">
        <f>IF(OR($I71=1,AND($I71=0,$L71=1)),中間シート!AG71,"")</f>
        <v/>
      </c>
      <c r="AH71" s="96" t="str">
        <f>IF(OR($I71=1,AND($I71=0,$L71=1)),中間シート!AH71,"")</f>
        <v/>
      </c>
      <c r="AI71" s="96" t="str">
        <f>IF(OR($I71=1,AND($I71=0,$L71=1)),中間シート!AI71,"")</f>
        <v/>
      </c>
      <c r="AJ71" s="96" t="str">
        <f>IF(OR($I71=1,AND($I71=0,$L71=1)),中間シート!AJ71,"")</f>
        <v/>
      </c>
      <c r="AK71" s="96" t="str">
        <f>IF(OR($I71=1,AND($I71=0,$L71=1)),中間シート!AK71,"")</f>
        <v/>
      </c>
      <c r="AL71" s="96" t="str">
        <f>IF($H71=1,中間シート!AL71,"")</f>
        <v/>
      </c>
      <c r="AM71" s="96" t="str">
        <f>IF($H71=1,中間シート!AM71,"")</f>
        <v/>
      </c>
      <c r="AN71" s="96" t="str">
        <f>IF($H71=1,中間シート!AN71,"")</f>
        <v/>
      </c>
      <c r="AO71" s="229"/>
      <c r="AP71" s="229"/>
      <c r="AQ71" s="96" t="str">
        <f>IF(OR($I71=1,AND($I71=0,$L71=1)),中間シート!AQ71,"")</f>
        <v/>
      </c>
      <c r="AR71" s="93"/>
      <c r="AS71" s="93"/>
      <c r="AT71" s="93"/>
      <c r="AU71" s="93"/>
    </row>
    <row r="72" spans="1:47">
      <c r="A72" s="92">
        <f>中間シート!A55</f>
        <v>50</v>
      </c>
      <c r="B72" s="93"/>
      <c r="C72" s="93"/>
      <c r="D72" s="93"/>
      <c r="E72" s="93"/>
      <c r="F72" s="93"/>
      <c r="G72" s="93"/>
      <c r="H72" s="93"/>
      <c r="I72" s="93"/>
      <c r="J72" s="93"/>
      <c r="K72" s="93"/>
      <c r="L72" s="92"/>
      <c r="M72" s="92"/>
      <c r="N72" s="94"/>
      <c r="O72" s="94"/>
      <c r="P72" s="94"/>
      <c r="Q72" s="95"/>
      <c r="R72" s="152" t="str">
        <f>IF(OR($I72=1,AND($I72=0,$L72=1)),中間シート!R72,"")</f>
        <v/>
      </c>
      <c r="S72" s="96" t="str">
        <f t="shared" si="8"/>
        <v/>
      </c>
      <c r="T72" s="94" t="str">
        <f>IF(OR($I72=1,AND($I72=0,$L72=1)),中間シート!T72,"")</f>
        <v/>
      </c>
      <c r="U72" s="96" t="str">
        <f>IF(OR($I72=1,AND($I72=0,$L72=1)),中間シート!U72,"")</f>
        <v/>
      </c>
      <c r="V72" s="96" t="str">
        <f>IF(OR($I72=1,AND($I72=0,$L72=1)),中間シート!V72,"")</f>
        <v/>
      </c>
      <c r="W72" s="96" t="str">
        <f>IF(OR($I72=1,AND($I72=0,$L72=1)),中間シート!W72,"")</f>
        <v/>
      </c>
      <c r="X72" s="96" t="str">
        <f>IF(OR($I72=1,AND($I72=0,$L72=1)),中間シート!X72,"")</f>
        <v/>
      </c>
      <c r="Y72" s="96" t="str">
        <f>IF(OR($I72=1,AND($I72=0,$L72=1)),中間シート!Y72,"")</f>
        <v/>
      </c>
      <c r="Z72" s="96" t="str">
        <f>IF(OR($I72=1,AND($I72=0,$L72=1)),中間シート!Z72,"")</f>
        <v/>
      </c>
      <c r="AA72" s="96" t="str">
        <f>IF(OR($I72=1,AND($I72=0,$L72=1)),中間シート!AA72,"")</f>
        <v/>
      </c>
      <c r="AB72" s="96" t="str">
        <f>IF(OR($I72=1,AND($I72=0,$L72=1)),中間シート!AB72,"")</f>
        <v/>
      </c>
      <c r="AC72" s="96" t="str">
        <f>IF(OR($I72=1,AND($I72=0,$L72=1)),中間シート!AC72,"")</f>
        <v/>
      </c>
      <c r="AD72" s="96" t="str">
        <f>IF(OR($I72=1,AND($I72=0,$L72=1)),中間シート!AD72,"")</f>
        <v/>
      </c>
      <c r="AE72" s="96" t="str">
        <f>IF(OR($I72=1,AND($I72=0,$L72=1)),中間シート!AE72,"")</f>
        <v/>
      </c>
      <c r="AF72" s="229"/>
      <c r="AG72" s="96" t="str">
        <f>IF(OR($I72=1,AND($I72=0,$L72=1)),中間シート!AG72,"")</f>
        <v/>
      </c>
      <c r="AH72" s="96" t="str">
        <f>IF(OR($I72=1,AND($I72=0,$L72=1)),中間シート!AH72,"")</f>
        <v/>
      </c>
      <c r="AI72" s="96" t="str">
        <f>IF(OR($I72=1,AND($I72=0,$L72=1)),中間シート!AI72,"")</f>
        <v/>
      </c>
      <c r="AJ72" s="96" t="str">
        <f>IF(OR($I72=1,AND($I72=0,$L72=1)),中間シート!AJ72,"")</f>
        <v/>
      </c>
      <c r="AK72" s="96" t="str">
        <f>IF(OR($I72=1,AND($I72=0,$L72=1)),中間シート!AK72,"")</f>
        <v/>
      </c>
      <c r="AL72" s="96" t="str">
        <f>IF($H72=1,中間シート!AL72,"")</f>
        <v/>
      </c>
      <c r="AM72" s="96" t="str">
        <f>IF($H72=1,中間シート!AM72,"")</f>
        <v/>
      </c>
      <c r="AN72" s="96" t="str">
        <f>IF($H72=1,中間シート!AN72,"")</f>
        <v/>
      </c>
      <c r="AO72" s="229"/>
      <c r="AP72" s="229"/>
      <c r="AQ72" s="96" t="str">
        <f>IF(OR($I72=1,AND($I72=0,$L72=1)),中間シート!AQ72,"")</f>
        <v/>
      </c>
      <c r="AR72" s="93"/>
      <c r="AS72" s="93"/>
      <c r="AT72" s="93"/>
      <c r="AU72" s="93"/>
    </row>
    <row r="73" spans="1:47">
      <c r="A73" s="92"/>
      <c r="B73" s="93"/>
      <c r="C73" s="93"/>
      <c r="D73" s="93"/>
      <c r="E73" s="93"/>
      <c r="F73" s="93"/>
      <c r="G73" s="93"/>
      <c r="H73" s="93"/>
      <c r="I73" s="93"/>
      <c r="J73" s="93"/>
      <c r="K73" s="93"/>
      <c r="L73" s="92"/>
      <c r="M73" s="92"/>
      <c r="N73" s="94"/>
      <c r="O73" s="94"/>
      <c r="P73" s="94"/>
      <c r="Q73" s="95"/>
      <c r="R73" s="152" t="str">
        <f>IF(OR($I73=1,AND($I73=0,$L73=1)),中間シート!R73,"")</f>
        <v/>
      </c>
      <c r="S73" s="96" t="str">
        <f t="shared" si="8"/>
        <v/>
      </c>
      <c r="T73" s="94" t="str">
        <f>IF(OR($I73=1,AND($I73=0,$L73=1)),中間シート!T73,"")</f>
        <v/>
      </c>
      <c r="U73" s="96" t="str">
        <f>IF(OR($I73=1,AND($I73=0,$L73=1)),中間シート!U73,"")</f>
        <v/>
      </c>
      <c r="V73" s="96" t="str">
        <f>IF(OR($I73=1,AND($I73=0,$L73=1)),中間シート!V73,"")</f>
        <v/>
      </c>
      <c r="W73" s="96" t="str">
        <f>IF(OR($I73=1,AND($I73=0,$L73=1)),中間シート!W73,"")</f>
        <v/>
      </c>
      <c r="X73" s="96" t="str">
        <f>IF(OR($I73=1,AND($I73=0,$L73=1)),中間シート!X73,"")</f>
        <v/>
      </c>
      <c r="Y73" s="96" t="str">
        <f>IF(OR($I73=1,AND($I73=0,$L73=1)),中間シート!Y73,"")</f>
        <v/>
      </c>
      <c r="Z73" s="96" t="str">
        <f>IF(OR($I73=1,AND($I73=0,$L73=1)),中間シート!Z73,"")</f>
        <v/>
      </c>
      <c r="AA73" s="96" t="str">
        <f>IF(OR($I73=1,AND($I73=0,$L73=1)),中間シート!AA73,"")</f>
        <v/>
      </c>
      <c r="AB73" s="96" t="str">
        <f>IF(OR($I73=1,AND($I73=0,$L73=1)),中間シート!AB73,"")</f>
        <v/>
      </c>
      <c r="AC73" s="96" t="str">
        <f>IF(OR($I73=1,AND($I73=0,$L73=1)),中間シート!AC73,"")</f>
        <v/>
      </c>
      <c r="AD73" s="96" t="str">
        <f>IF(OR($I73=1,AND($I73=0,$L73=1)),中間シート!AD73,"")</f>
        <v/>
      </c>
      <c r="AE73" s="96" t="str">
        <f>IF(OR($I73=1,AND($I73=0,$L73=1)),中間シート!AE73,"")</f>
        <v/>
      </c>
      <c r="AF73" s="229"/>
      <c r="AG73" s="96" t="str">
        <f>IF(OR($I73=1,AND($I73=0,$L73=1)),中間シート!AG73,"")</f>
        <v/>
      </c>
      <c r="AH73" s="96" t="str">
        <f>IF(OR($I73=1,AND($I73=0,$L73=1)),中間シート!AH73,"")</f>
        <v/>
      </c>
      <c r="AI73" s="96" t="str">
        <f>IF(OR($I73=1,AND($I73=0,$L73=1)),中間シート!AI73,"")</f>
        <v/>
      </c>
      <c r="AJ73" s="96" t="str">
        <f>IF(OR($I73=1,AND($I73=0,$L73=1)),中間シート!AJ73,"")</f>
        <v/>
      </c>
      <c r="AK73" s="96" t="str">
        <f>IF(OR($I73=1,AND($I73=0,$L73=1)),中間シート!AK73,"")</f>
        <v/>
      </c>
      <c r="AL73" s="96" t="str">
        <f>IF($H73=1,中間シート!AL73,"")</f>
        <v/>
      </c>
      <c r="AM73" s="96" t="str">
        <f>IF($H73=1,中間シート!AM73,"")</f>
        <v/>
      </c>
      <c r="AN73" s="96" t="str">
        <f>IF($H73=1,中間シート!AN73,"")</f>
        <v/>
      </c>
      <c r="AO73" s="229"/>
      <c r="AP73" s="229"/>
      <c r="AQ73" s="96" t="str">
        <f>IF(OR($I73=1,AND($I73=0,$L73=1)),中間シート!AQ73,"")</f>
        <v/>
      </c>
      <c r="AR73" s="93"/>
      <c r="AS73" s="93"/>
      <c r="AT73" s="93"/>
      <c r="AU73" s="93"/>
    </row>
    <row r="74" spans="1:47">
      <c r="A74" s="92"/>
      <c r="B74" s="93"/>
      <c r="C74" s="93"/>
      <c r="D74" s="93"/>
      <c r="E74" s="93"/>
      <c r="F74" s="93"/>
      <c r="G74" s="93"/>
      <c r="H74" s="93"/>
      <c r="I74" s="93"/>
      <c r="J74" s="93"/>
      <c r="K74" s="93"/>
      <c r="L74" s="92"/>
      <c r="M74" s="92"/>
      <c r="N74" s="94"/>
      <c r="O74" s="94"/>
      <c r="P74" s="94"/>
      <c r="Q74" s="95"/>
      <c r="R74" s="152" t="str">
        <f>IF(OR($I74=1,AND($I74=0,$L74=1)),中間シート!R74,"")</f>
        <v/>
      </c>
      <c r="S74" s="96" t="str">
        <f t="shared" si="8"/>
        <v/>
      </c>
      <c r="T74" s="94" t="str">
        <f>IF(OR($I74=1,AND($I74=0,$L74=1)),中間シート!T74,"")</f>
        <v/>
      </c>
      <c r="U74" s="96" t="str">
        <f>IF(OR($I74=1,AND($I74=0,$L74=1)),中間シート!U74,"")</f>
        <v/>
      </c>
      <c r="V74" s="96" t="str">
        <f>IF(OR($I74=1,AND($I74=0,$L74=1)),中間シート!V74,"")</f>
        <v/>
      </c>
      <c r="W74" s="96" t="str">
        <f>IF(OR($I74=1,AND($I74=0,$L74=1)),中間シート!W74,"")</f>
        <v/>
      </c>
      <c r="X74" s="96" t="str">
        <f>IF(OR($I74=1,AND($I74=0,$L74=1)),中間シート!X74,"")</f>
        <v/>
      </c>
      <c r="Y74" s="96" t="str">
        <f>IF(OR($I74=1,AND($I74=0,$L74=1)),中間シート!Y74,"")</f>
        <v/>
      </c>
      <c r="Z74" s="96" t="str">
        <f>IF(OR($I74=1,AND($I74=0,$L74=1)),中間シート!Z74,"")</f>
        <v/>
      </c>
      <c r="AA74" s="96" t="str">
        <f>IF(OR($I74=1,AND($I74=0,$L74=1)),中間シート!AA74,"")</f>
        <v/>
      </c>
      <c r="AB74" s="96" t="str">
        <f>IF(OR($I74=1,AND($I74=0,$L74=1)),中間シート!AB74,"")</f>
        <v/>
      </c>
      <c r="AC74" s="96" t="str">
        <f>IF(OR($I74=1,AND($I74=0,$L74=1)),中間シート!AC74,"")</f>
        <v/>
      </c>
      <c r="AD74" s="96" t="str">
        <f>IF(OR($I74=1,AND($I74=0,$L74=1)),中間シート!AD74,"")</f>
        <v/>
      </c>
      <c r="AE74" s="96" t="str">
        <f>IF(OR($I74=1,AND($I74=0,$L74=1)),中間シート!AE74,"")</f>
        <v/>
      </c>
      <c r="AF74" s="229"/>
      <c r="AG74" s="96" t="str">
        <f>IF(OR($I74=1,AND($I74=0,$L74=1)),中間シート!AG74,"")</f>
        <v/>
      </c>
      <c r="AH74" s="96" t="str">
        <f>IF(OR($I74=1,AND($I74=0,$L74=1)),中間シート!AH74,"")</f>
        <v/>
      </c>
      <c r="AI74" s="96" t="str">
        <f>IF(OR($I74=1,AND($I74=0,$L74=1)),中間シート!AI74,"")</f>
        <v/>
      </c>
      <c r="AJ74" s="96" t="str">
        <f>IF(OR($I74=1,AND($I74=0,$L74=1)),中間シート!AJ74,"")</f>
        <v/>
      </c>
      <c r="AK74" s="96" t="str">
        <f>IF(OR($I74=1,AND($I74=0,$L74=1)),中間シート!AK74,"")</f>
        <v/>
      </c>
      <c r="AL74" s="96" t="str">
        <f>IF($H74=1,中間シート!AL74,"")</f>
        <v/>
      </c>
      <c r="AM74" s="96" t="str">
        <f>IF($H74=1,中間シート!AM74,"")</f>
        <v/>
      </c>
      <c r="AN74" s="96" t="str">
        <f>IF($H74=1,中間シート!AN74,"")</f>
        <v/>
      </c>
      <c r="AO74" s="229"/>
      <c r="AP74" s="229"/>
      <c r="AQ74" s="96" t="str">
        <f>IF(OR($I74=1,AND($I74=0,$L74=1)),中間シート!AQ74,"")</f>
        <v/>
      </c>
      <c r="AR74" s="93"/>
      <c r="AS74" s="93"/>
      <c r="AT74" s="93"/>
      <c r="AU74" s="93"/>
    </row>
    <row r="75" spans="1:47">
      <c r="A75" s="92"/>
      <c r="B75" s="93"/>
      <c r="C75" s="93"/>
      <c r="D75" s="93"/>
      <c r="E75" s="93"/>
      <c r="F75" s="93"/>
      <c r="G75" s="93"/>
      <c r="H75" s="93"/>
      <c r="I75" s="93"/>
      <c r="J75" s="93"/>
      <c r="K75" s="93"/>
      <c r="L75" s="92"/>
      <c r="M75" s="92"/>
      <c r="N75" s="94"/>
      <c r="O75" s="94"/>
      <c r="P75" s="94"/>
      <c r="Q75" s="95"/>
      <c r="R75" s="152" t="str">
        <f>IF(OR($I75=1,AND($I75=0,$L75=1)),中間シート!R75,"")</f>
        <v/>
      </c>
      <c r="S75" s="96" t="str">
        <f t="shared" si="8"/>
        <v/>
      </c>
      <c r="T75" s="94" t="str">
        <f>IF(OR($I75=1,AND($I75=0,$L75=1)),中間シート!T75,"")</f>
        <v/>
      </c>
      <c r="U75" s="96" t="str">
        <f>IF(OR($I75=1,AND($I75=0,$L75=1)),中間シート!U75,"")</f>
        <v/>
      </c>
      <c r="V75" s="96" t="str">
        <f>IF(OR($I75=1,AND($I75=0,$L75=1)),中間シート!V75,"")</f>
        <v/>
      </c>
      <c r="W75" s="96" t="str">
        <f>IF(OR($I75=1,AND($I75=0,$L75=1)),中間シート!W75,"")</f>
        <v/>
      </c>
      <c r="X75" s="96" t="str">
        <f>IF(OR($I75=1,AND($I75=0,$L75=1)),中間シート!X75,"")</f>
        <v/>
      </c>
      <c r="Y75" s="96" t="str">
        <f>IF(OR($I75=1,AND($I75=0,$L75=1)),中間シート!Y75,"")</f>
        <v/>
      </c>
      <c r="Z75" s="96" t="str">
        <f>IF(OR($I75=1,AND($I75=0,$L75=1)),中間シート!Z75,"")</f>
        <v/>
      </c>
      <c r="AA75" s="96" t="str">
        <f>IF(OR($I75=1,AND($I75=0,$L75=1)),中間シート!AA75,"")</f>
        <v/>
      </c>
      <c r="AB75" s="96" t="str">
        <f>IF(OR($I75=1,AND($I75=0,$L75=1)),中間シート!AB75,"")</f>
        <v/>
      </c>
      <c r="AC75" s="96" t="str">
        <f>IF(OR($I75=1,AND($I75=0,$L75=1)),中間シート!AC75,"")</f>
        <v/>
      </c>
      <c r="AD75" s="96" t="str">
        <f>IF(OR($I75=1,AND($I75=0,$L75=1)),中間シート!AD75,"")</f>
        <v/>
      </c>
      <c r="AE75" s="96" t="str">
        <f>IF(OR($I75=1,AND($I75=0,$L75=1)),中間シート!AE75,"")</f>
        <v/>
      </c>
      <c r="AF75" s="229"/>
      <c r="AG75" s="96" t="str">
        <f>IF(OR($I75=1,AND($I75=0,$L75=1)),中間シート!AG75,"")</f>
        <v/>
      </c>
      <c r="AH75" s="96" t="str">
        <f>IF(OR($I75=1,AND($I75=0,$L75=1)),中間シート!AH75,"")</f>
        <v/>
      </c>
      <c r="AI75" s="96" t="str">
        <f>IF(OR($I75=1,AND($I75=0,$L75=1)),中間シート!AI75,"")</f>
        <v/>
      </c>
      <c r="AJ75" s="96" t="str">
        <f>IF(OR($I75=1,AND($I75=0,$L75=1)),中間シート!AJ75,"")</f>
        <v/>
      </c>
      <c r="AK75" s="96" t="str">
        <f>IF(OR($I75=1,AND($I75=0,$L75=1)),中間シート!AK75,"")</f>
        <v/>
      </c>
      <c r="AL75" s="96" t="str">
        <f>IF($H75=1,中間シート!AL75,"")</f>
        <v/>
      </c>
      <c r="AM75" s="96" t="str">
        <f>IF($H75=1,中間シート!AM75,"")</f>
        <v/>
      </c>
      <c r="AN75" s="96" t="str">
        <f>IF($H75=1,中間シート!AN75,"")</f>
        <v/>
      </c>
      <c r="AO75" s="229"/>
      <c r="AP75" s="229"/>
      <c r="AQ75" s="96" t="str">
        <f>IF(OR($I75=1,AND($I75=0,$L75=1)),中間シート!AQ75,"")</f>
        <v/>
      </c>
      <c r="AR75" s="93"/>
      <c r="AS75" s="93"/>
      <c r="AT75" s="93"/>
      <c r="AU75" s="93"/>
    </row>
    <row r="76" spans="1:47">
      <c r="A76" s="92"/>
      <c r="B76" s="93"/>
      <c r="C76" s="93"/>
      <c r="D76" s="93"/>
      <c r="E76" s="93"/>
      <c r="F76" s="93"/>
      <c r="G76" s="93"/>
      <c r="H76" s="93"/>
      <c r="I76" s="93"/>
      <c r="J76" s="93"/>
      <c r="K76" s="93"/>
      <c r="L76" s="92"/>
      <c r="M76" s="92"/>
      <c r="N76" s="94"/>
      <c r="O76" s="94"/>
      <c r="P76" s="94"/>
      <c r="Q76" s="95"/>
      <c r="R76" s="152" t="str">
        <f>IF(OR($I76=1,AND($I76=0,$L76=1)),中間シート!R76,"")</f>
        <v/>
      </c>
      <c r="S76" s="96" t="str">
        <f t="shared" si="8"/>
        <v/>
      </c>
      <c r="T76" s="94" t="str">
        <f>IF(OR($I76=1,AND($I76=0,$L76=1)),中間シート!T76,"")</f>
        <v/>
      </c>
      <c r="U76" s="96" t="str">
        <f>IF(OR($I76=1,AND($I76=0,$L76=1)),中間シート!U76,"")</f>
        <v/>
      </c>
      <c r="V76" s="96" t="str">
        <f>IF(OR($I76=1,AND($I76=0,$L76=1)),中間シート!V76,"")</f>
        <v/>
      </c>
      <c r="W76" s="96" t="str">
        <f>IF(OR($I76=1,AND($I76=0,$L76=1)),中間シート!W76,"")</f>
        <v/>
      </c>
      <c r="X76" s="96" t="str">
        <f>IF(OR($I76=1,AND($I76=0,$L76=1)),中間シート!X76,"")</f>
        <v/>
      </c>
      <c r="Y76" s="96" t="str">
        <f>IF(OR($I76=1,AND($I76=0,$L76=1)),中間シート!Y76,"")</f>
        <v/>
      </c>
      <c r="Z76" s="96" t="str">
        <f>IF(OR($I76=1,AND($I76=0,$L76=1)),中間シート!Z76,"")</f>
        <v/>
      </c>
      <c r="AA76" s="96" t="str">
        <f>IF(OR($I76=1,AND($I76=0,$L76=1)),中間シート!AA76,"")</f>
        <v/>
      </c>
      <c r="AB76" s="96" t="str">
        <f>IF(OR($I76=1,AND($I76=0,$L76=1)),中間シート!AB76,"")</f>
        <v/>
      </c>
      <c r="AC76" s="96" t="str">
        <f>IF(OR($I76=1,AND($I76=0,$L76=1)),中間シート!AC76,"")</f>
        <v/>
      </c>
      <c r="AD76" s="96" t="str">
        <f>IF(OR($I76=1,AND($I76=0,$L76=1)),中間シート!AD76,"")</f>
        <v/>
      </c>
      <c r="AE76" s="96" t="str">
        <f>IF(OR($I76=1,AND($I76=0,$L76=1)),中間シート!AE76,"")</f>
        <v/>
      </c>
      <c r="AF76" s="229"/>
      <c r="AG76" s="96" t="str">
        <f>IF(OR($I76=1,AND($I76=0,$L76=1)),中間シート!AG76,"")</f>
        <v/>
      </c>
      <c r="AH76" s="96" t="str">
        <f>IF(OR($I76=1,AND($I76=0,$L76=1)),中間シート!AH76,"")</f>
        <v/>
      </c>
      <c r="AI76" s="96" t="str">
        <f>IF(OR($I76=1,AND($I76=0,$L76=1)),中間シート!AI76,"")</f>
        <v/>
      </c>
      <c r="AJ76" s="96" t="str">
        <f>IF(OR($I76=1,AND($I76=0,$L76=1)),中間シート!AJ76,"")</f>
        <v/>
      </c>
      <c r="AK76" s="96" t="str">
        <f>IF(OR($I76=1,AND($I76=0,$L76=1)),中間シート!AK76,"")</f>
        <v/>
      </c>
      <c r="AL76" s="96" t="str">
        <f>IF($H76=1,中間シート!AL76,"")</f>
        <v/>
      </c>
      <c r="AM76" s="96" t="str">
        <f>IF($H76=1,中間シート!AM76,"")</f>
        <v/>
      </c>
      <c r="AN76" s="96" t="str">
        <f>IF($H76=1,中間シート!AN76,"")</f>
        <v/>
      </c>
      <c r="AO76" s="229"/>
      <c r="AP76" s="229"/>
      <c r="AQ76" s="96" t="str">
        <f>IF(OR($I76=1,AND($I76=0,$L76=1)),中間シート!AQ76,"")</f>
        <v/>
      </c>
      <c r="AR76" s="93"/>
      <c r="AS76" s="93"/>
      <c r="AT76" s="93"/>
      <c r="AU76" s="93"/>
    </row>
    <row r="77" spans="1:47">
      <c r="A77" s="92"/>
      <c r="B77" s="93"/>
      <c r="C77" s="93"/>
      <c r="D77" s="93"/>
      <c r="E77" s="93"/>
      <c r="F77" s="93"/>
      <c r="G77" s="93"/>
      <c r="H77" s="93"/>
      <c r="I77" s="93"/>
      <c r="J77" s="93"/>
      <c r="K77" s="93"/>
      <c r="L77" s="92"/>
      <c r="M77" s="92"/>
      <c r="N77" s="94"/>
      <c r="O77" s="94"/>
      <c r="P77" s="94"/>
      <c r="Q77" s="95"/>
      <c r="R77" s="152" t="str">
        <f>IF(OR($I77=1,AND($I77=0,$L77=1)),中間シート!R77,"")</f>
        <v/>
      </c>
      <c r="S77" s="96" t="str">
        <f t="shared" si="8"/>
        <v/>
      </c>
      <c r="T77" s="94" t="str">
        <f>IF(OR($I77=1,AND($I77=0,$L77=1)),中間シート!T77,"")</f>
        <v/>
      </c>
      <c r="U77" s="96" t="str">
        <f>IF(OR($I77=1,AND($I77=0,$L77=1)),中間シート!U77,"")</f>
        <v/>
      </c>
      <c r="V77" s="96" t="str">
        <f>IF(OR($I77=1,AND($I77=0,$L77=1)),中間シート!V77,"")</f>
        <v/>
      </c>
      <c r="W77" s="96" t="str">
        <f>IF(OR($I77=1,AND($I77=0,$L77=1)),中間シート!W77,"")</f>
        <v/>
      </c>
      <c r="X77" s="96" t="str">
        <f>IF(OR($I77=1,AND($I77=0,$L77=1)),中間シート!X77,"")</f>
        <v/>
      </c>
      <c r="Y77" s="96" t="str">
        <f>IF(OR($I77=1,AND($I77=0,$L77=1)),中間シート!Y77,"")</f>
        <v/>
      </c>
      <c r="Z77" s="96" t="str">
        <f>IF(OR($I77=1,AND($I77=0,$L77=1)),中間シート!Z77,"")</f>
        <v/>
      </c>
      <c r="AA77" s="96" t="str">
        <f>IF(OR($I77=1,AND($I77=0,$L77=1)),中間シート!AA77,"")</f>
        <v/>
      </c>
      <c r="AB77" s="96" t="str">
        <f>IF(OR($I77=1,AND($I77=0,$L77=1)),中間シート!AB77,"")</f>
        <v/>
      </c>
      <c r="AC77" s="96" t="str">
        <f>IF(OR($I77=1,AND($I77=0,$L77=1)),中間シート!AC77,"")</f>
        <v/>
      </c>
      <c r="AD77" s="96" t="str">
        <f>IF(OR($I77=1,AND($I77=0,$L77=1)),中間シート!AD77,"")</f>
        <v/>
      </c>
      <c r="AE77" s="96" t="str">
        <f>IF(OR($I77=1,AND($I77=0,$L77=1)),中間シート!AE77,"")</f>
        <v/>
      </c>
      <c r="AF77" s="229"/>
      <c r="AG77" s="96" t="str">
        <f>IF(OR($I77=1,AND($I77=0,$L77=1)),中間シート!AG77,"")</f>
        <v/>
      </c>
      <c r="AH77" s="96" t="str">
        <f>IF(OR($I77=1,AND($I77=0,$L77=1)),中間シート!AH77,"")</f>
        <v/>
      </c>
      <c r="AI77" s="96" t="str">
        <f>IF(OR($I77=1,AND($I77=0,$L77=1)),中間シート!AI77,"")</f>
        <v/>
      </c>
      <c r="AJ77" s="96" t="str">
        <f>IF(OR($I77=1,AND($I77=0,$L77=1)),中間シート!AJ77,"")</f>
        <v/>
      </c>
      <c r="AK77" s="96" t="str">
        <f>IF(OR($I77=1,AND($I77=0,$L77=1)),中間シート!AK77,"")</f>
        <v/>
      </c>
      <c r="AL77" s="96" t="str">
        <f>IF($H77=1,中間シート!AL77,"")</f>
        <v/>
      </c>
      <c r="AM77" s="96" t="str">
        <f>IF($H77=1,中間シート!AM77,"")</f>
        <v/>
      </c>
      <c r="AN77" s="96" t="str">
        <f>IF($H77=1,中間シート!AN77,"")</f>
        <v/>
      </c>
      <c r="AO77" s="229"/>
      <c r="AP77" s="229"/>
      <c r="AQ77" s="96" t="str">
        <f>IF(OR($I77=1,AND($I77=0,$L77=1)),中間シート!AQ77,"")</f>
        <v/>
      </c>
      <c r="AR77" s="93"/>
      <c r="AS77" s="93"/>
      <c r="AT77" s="93"/>
      <c r="AU77" s="93"/>
    </row>
    <row r="78" spans="1:47">
      <c r="A78" s="92"/>
      <c r="B78" s="93"/>
      <c r="C78" s="93"/>
      <c r="D78" s="93"/>
      <c r="E78" s="93"/>
      <c r="F78" s="93"/>
      <c r="G78" s="93"/>
      <c r="H78" s="93"/>
      <c r="I78" s="93"/>
      <c r="J78" s="93"/>
      <c r="K78" s="93"/>
      <c r="L78" s="92"/>
      <c r="M78" s="92"/>
      <c r="N78" s="94"/>
      <c r="O78" s="94"/>
      <c r="P78" s="94"/>
      <c r="Q78" s="95"/>
      <c r="R78" s="152" t="str">
        <f>IF(OR($I78=1,AND($I78=0,$L78=1)),中間シート!R78,"")</f>
        <v/>
      </c>
      <c r="S78" s="96" t="str">
        <f t="shared" si="8"/>
        <v/>
      </c>
      <c r="T78" s="94" t="str">
        <f>IF(OR($I78=1,AND($I78=0,$L78=1)),中間シート!T78,"")</f>
        <v/>
      </c>
      <c r="U78" s="96" t="str">
        <f>IF(OR($I78=1,AND($I78=0,$L78=1)),中間シート!U78,"")</f>
        <v/>
      </c>
      <c r="V78" s="96" t="str">
        <f>IF(OR($I78=1,AND($I78=0,$L78=1)),中間シート!V78,"")</f>
        <v/>
      </c>
      <c r="W78" s="96" t="str">
        <f>IF(OR($I78=1,AND($I78=0,$L78=1)),中間シート!W78,"")</f>
        <v/>
      </c>
      <c r="X78" s="96" t="str">
        <f>IF(OR($I78=1,AND($I78=0,$L78=1)),中間シート!X78,"")</f>
        <v/>
      </c>
      <c r="Y78" s="96" t="str">
        <f>IF(OR($I78=1,AND($I78=0,$L78=1)),中間シート!Y78,"")</f>
        <v/>
      </c>
      <c r="Z78" s="96" t="str">
        <f>IF(OR($I78=1,AND($I78=0,$L78=1)),中間シート!Z78,"")</f>
        <v/>
      </c>
      <c r="AA78" s="96" t="str">
        <f>IF(OR($I78=1,AND($I78=0,$L78=1)),中間シート!AA78,"")</f>
        <v/>
      </c>
      <c r="AB78" s="96" t="str">
        <f>IF(OR($I78=1,AND($I78=0,$L78=1)),中間シート!AB78,"")</f>
        <v/>
      </c>
      <c r="AC78" s="96" t="str">
        <f>IF(OR($I78=1,AND($I78=0,$L78=1)),中間シート!AC78,"")</f>
        <v/>
      </c>
      <c r="AD78" s="96" t="str">
        <f>IF(OR($I78=1,AND($I78=0,$L78=1)),中間シート!AD78,"")</f>
        <v/>
      </c>
      <c r="AE78" s="96" t="str">
        <f>IF(OR($I78=1,AND($I78=0,$L78=1)),中間シート!AE78,"")</f>
        <v/>
      </c>
      <c r="AF78" s="229"/>
      <c r="AG78" s="96" t="str">
        <f>IF(OR($I78=1,AND($I78=0,$L78=1)),中間シート!AG78,"")</f>
        <v/>
      </c>
      <c r="AH78" s="96" t="str">
        <f>IF(OR($I78=1,AND($I78=0,$L78=1)),中間シート!AH78,"")</f>
        <v/>
      </c>
      <c r="AI78" s="96" t="str">
        <f>IF(OR($I78=1,AND($I78=0,$L78=1)),中間シート!AI78,"")</f>
        <v/>
      </c>
      <c r="AJ78" s="96" t="str">
        <f>IF(OR($I78=1,AND($I78=0,$L78=1)),中間シート!AJ78,"")</f>
        <v/>
      </c>
      <c r="AK78" s="96" t="str">
        <f>IF(OR($I78=1,AND($I78=0,$L78=1)),中間シート!AK78,"")</f>
        <v/>
      </c>
      <c r="AL78" s="96" t="str">
        <f>IF($H78=1,中間シート!AL78,"")</f>
        <v/>
      </c>
      <c r="AM78" s="96" t="str">
        <f>IF($H78=1,中間シート!AM78,"")</f>
        <v/>
      </c>
      <c r="AN78" s="96" t="str">
        <f>IF($H78=1,中間シート!AN78,"")</f>
        <v/>
      </c>
      <c r="AO78" s="229"/>
      <c r="AP78" s="229"/>
      <c r="AQ78" s="96" t="str">
        <f>IF(OR($I78=1,AND($I78=0,$L78=1)),中間シート!AQ78,"")</f>
        <v/>
      </c>
      <c r="AR78" s="93"/>
      <c r="AS78" s="93"/>
      <c r="AT78" s="93"/>
      <c r="AU78" s="93"/>
    </row>
    <row r="79" spans="1:47">
      <c r="B79" s="3"/>
      <c r="C79" s="3"/>
      <c r="D79" s="3"/>
      <c r="E79" s="3"/>
      <c r="F79" s="3"/>
      <c r="G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47">
      <c r="B80" s="3"/>
      <c r="C80" s="3"/>
      <c r="D80" s="3"/>
      <c r="E80" s="3"/>
      <c r="F80" s="3"/>
      <c r="G80" s="3"/>
      <c r="M80" s="3"/>
      <c r="N80" s="3"/>
      <c r="O80" s="3"/>
      <c r="P80" s="3"/>
      <c r="Q80" s="3"/>
      <c r="R80" s="3"/>
      <c r="S80" s="3"/>
      <c r="U80" s="3"/>
      <c r="V80" s="3"/>
      <c r="W80" s="3"/>
      <c r="X80" s="3"/>
      <c r="Y80" s="3"/>
      <c r="Z80" s="3"/>
      <c r="AA80" s="3"/>
      <c r="AB80" s="3"/>
      <c r="AC80" s="3"/>
      <c r="AD80" s="3"/>
      <c r="AE80" s="3"/>
      <c r="AF80" s="3"/>
      <c r="AG80" s="3"/>
      <c r="AH80" s="3"/>
      <c r="AI80" s="3"/>
      <c r="AJ80" s="3"/>
      <c r="AK80" s="3"/>
    </row>
    <row r="81" spans="2:40">
      <c r="B81" s="3"/>
      <c r="C81" s="3"/>
      <c r="D81" s="3"/>
      <c r="E81" s="3"/>
      <c r="F81" s="3"/>
      <c r="G81" s="3"/>
      <c r="M81" s="3"/>
      <c r="N81" s="3"/>
      <c r="O81" s="3"/>
      <c r="P81" s="3"/>
      <c r="Q81" s="3"/>
      <c r="R81" s="3"/>
      <c r="S81" s="3"/>
      <c r="U81" s="3"/>
      <c r="V81" s="3"/>
      <c r="W81" s="3"/>
      <c r="X81" s="3"/>
      <c r="Y81" s="3"/>
      <c r="Z81" s="3"/>
      <c r="AA81" s="3"/>
      <c r="AB81" s="3"/>
      <c r="AC81" s="3"/>
      <c r="AD81" s="3"/>
      <c r="AE81" s="3"/>
      <c r="AF81" s="3"/>
      <c r="AG81" s="3"/>
      <c r="AH81" s="3"/>
      <c r="AI81" s="3"/>
      <c r="AJ81" s="3"/>
      <c r="AK81" s="3"/>
    </row>
    <row r="82" spans="2:40">
      <c r="B82" s="3"/>
      <c r="C82" s="3"/>
      <c r="D82" s="3"/>
      <c r="E82" s="3"/>
      <c r="F82" s="3"/>
      <c r="G82" s="3"/>
      <c r="M82" s="3"/>
      <c r="N82" s="3"/>
      <c r="O82" s="3"/>
      <c r="P82" s="3"/>
      <c r="Q82" s="3"/>
      <c r="R82" s="3"/>
      <c r="S82" s="3"/>
      <c r="U82" s="3"/>
      <c r="V82" s="3"/>
      <c r="W82" s="3"/>
      <c r="X82" s="3"/>
      <c r="Y82" s="3"/>
      <c r="Z82" s="3"/>
      <c r="AA82" s="3"/>
      <c r="AB82" s="3"/>
      <c r="AC82" s="3"/>
      <c r="AD82" s="3"/>
      <c r="AE82" s="3"/>
      <c r="AF82" s="3"/>
      <c r="AG82" s="3"/>
      <c r="AH82" s="3"/>
      <c r="AI82" s="3"/>
      <c r="AJ82" s="3"/>
      <c r="AK82" s="3"/>
    </row>
    <row r="83" spans="2:40">
      <c r="B83" s="3"/>
      <c r="C83" s="3"/>
      <c r="D83" s="3"/>
      <c r="E83" s="3"/>
      <c r="F83" s="3"/>
      <c r="G83" s="3"/>
      <c r="M83" s="3"/>
      <c r="N83" s="3"/>
      <c r="O83" s="3"/>
      <c r="P83" s="3"/>
      <c r="Q83" s="3"/>
      <c r="R83" s="3"/>
      <c r="S83" s="3"/>
      <c r="U83" s="3"/>
      <c r="V83" s="3"/>
      <c r="W83" s="3"/>
      <c r="X83" s="3"/>
      <c r="Y83" s="3"/>
      <c r="Z83" s="3"/>
      <c r="AA83" s="3"/>
      <c r="AB83" s="3"/>
      <c r="AC83" s="3"/>
      <c r="AD83" s="3"/>
      <c r="AE83" s="3"/>
      <c r="AF83" s="3"/>
      <c r="AG83" s="3"/>
      <c r="AH83" s="3"/>
      <c r="AI83" s="3"/>
      <c r="AJ83" s="3"/>
      <c r="AK83" s="3"/>
    </row>
    <row r="84" spans="2:40">
      <c r="B84" s="3"/>
      <c r="C84" s="3"/>
      <c r="D84" s="3"/>
      <c r="E84" s="3"/>
      <c r="F84" s="3"/>
      <c r="G84" s="3"/>
      <c r="M84" s="3"/>
      <c r="N84" s="3"/>
      <c r="O84" s="3"/>
      <c r="P84" s="3"/>
      <c r="Q84" s="3"/>
      <c r="R84" s="3"/>
      <c r="S84" s="3"/>
      <c r="U84" s="3"/>
      <c r="V84" s="3"/>
      <c r="W84" s="3"/>
      <c r="X84" s="3"/>
      <c r="Y84" s="3"/>
      <c r="Z84" s="3"/>
      <c r="AA84" s="3"/>
      <c r="AB84" s="3"/>
      <c r="AC84" s="3"/>
      <c r="AD84" s="3"/>
      <c r="AE84" s="3"/>
      <c r="AF84" s="3"/>
      <c r="AG84" s="3"/>
      <c r="AH84" s="3"/>
      <c r="AI84" s="3"/>
      <c r="AJ84" s="3"/>
      <c r="AK84" s="3"/>
    </row>
    <row r="85" spans="2:40">
      <c r="B85" s="3"/>
      <c r="C85" s="3"/>
      <c r="D85" s="3"/>
      <c r="E85" s="3"/>
      <c r="F85" s="3"/>
      <c r="G85" s="3"/>
      <c r="M85" s="3"/>
      <c r="N85" s="3"/>
      <c r="O85" s="3"/>
      <c r="P85" s="3"/>
      <c r="Q85" s="3"/>
      <c r="R85" s="3"/>
      <c r="S85" s="3"/>
      <c r="U85" s="3"/>
      <c r="V85" s="3"/>
      <c r="W85" s="3"/>
      <c r="X85" s="3"/>
      <c r="Y85" s="3"/>
      <c r="Z85" s="3"/>
      <c r="AA85" s="3"/>
      <c r="AB85" s="3"/>
      <c r="AC85" s="3"/>
      <c r="AD85" s="3"/>
      <c r="AE85" s="3"/>
      <c r="AF85" s="3"/>
      <c r="AG85" s="3"/>
      <c r="AH85" s="3"/>
      <c r="AI85" s="3"/>
      <c r="AJ85" s="3"/>
      <c r="AK85" s="3"/>
    </row>
    <row r="86" spans="2:40">
      <c r="B86" s="3"/>
      <c r="C86" s="3"/>
      <c r="D86" s="3"/>
      <c r="E86" s="3"/>
      <c r="F86" s="3"/>
      <c r="G86" s="3"/>
      <c r="M86" s="3"/>
      <c r="N86" s="3"/>
      <c r="O86" s="3"/>
      <c r="P86" s="3"/>
      <c r="Q86" s="3"/>
      <c r="R86" s="3"/>
      <c r="S86" s="3"/>
      <c r="U86" s="3"/>
      <c r="V86" s="3"/>
      <c r="W86" s="3"/>
      <c r="X86" s="3"/>
      <c r="Y86" s="3"/>
      <c r="Z86" s="3"/>
      <c r="AA86" s="3"/>
      <c r="AB86" s="3"/>
      <c r="AC86" s="3"/>
      <c r="AD86" s="3"/>
      <c r="AE86" s="3"/>
      <c r="AF86" s="3"/>
      <c r="AG86" s="3"/>
      <c r="AH86" s="3"/>
      <c r="AI86" s="3"/>
      <c r="AJ86" s="3"/>
      <c r="AK86" s="3"/>
    </row>
    <row r="87" spans="2:40">
      <c r="B87" s="3"/>
      <c r="C87" s="3"/>
      <c r="D87" s="3"/>
      <c r="E87" s="3"/>
      <c r="F87" s="3"/>
      <c r="G87" s="3"/>
      <c r="M87" s="3"/>
      <c r="N87" s="3"/>
      <c r="O87" s="3"/>
      <c r="P87" s="3"/>
      <c r="Q87" s="3"/>
      <c r="R87" s="3"/>
      <c r="S87" s="3"/>
      <c r="U87" s="3"/>
      <c r="V87" s="3"/>
      <c r="W87" s="3"/>
      <c r="X87" s="3"/>
      <c r="Y87" s="3"/>
      <c r="Z87" s="3"/>
      <c r="AA87" s="3"/>
      <c r="AB87" s="3"/>
      <c r="AC87" s="3"/>
      <c r="AD87" s="3"/>
      <c r="AE87" s="3"/>
      <c r="AF87" s="3"/>
      <c r="AG87" s="3"/>
      <c r="AH87" s="3"/>
      <c r="AI87" s="3"/>
      <c r="AJ87" s="3"/>
      <c r="AK87" s="3"/>
    </row>
    <row r="88" spans="2:40">
      <c r="B88" s="3"/>
      <c r="C88" s="3"/>
      <c r="D88" s="3"/>
      <c r="E88" s="3"/>
      <c r="F88" s="3"/>
      <c r="G88" s="3"/>
      <c r="M88" s="3"/>
      <c r="N88" s="3"/>
      <c r="O88" s="3"/>
      <c r="P88" s="3"/>
      <c r="Q88" s="3"/>
      <c r="R88" s="3"/>
      <c r="S88" s="3"/>
      <c r="U88" s="3"/>
      <c r="V88" s="3"/>
      <c r="W88" s="3"/>
      <c r="X88" s="3"/>
      <c r="Y88" s="3"/>
      <c r="Z88" s="3"/>
      <c r="AA88" s="3"/>
      <c r="AB88" s="3"/>
      <c r="AC88" s="3"/>
      <c r="AD88" s="3"/>
      <c r="AE88" s="3"/>
      <c r="AF88" s="3"/>
      <c r="AG88" s="3"/>
      <c r="AH88" s="3"/>
      <c r="AI88" s="3"/>
      <c r="AJ88" s="3"/>
      <c r="AK88" s="3"/>
    </row>
    <row r="89" spans="2:40">
      <c r="B89" s="3"/>
      <c r="C89" s="3"/>
      <c r="D89" s="3"/>
      <c r="E89" s="3"/>
      <c r="F89" s="3"/>
      <c r="G89" s="3"/>
      <c r="M89" s="3"/>
      <c r="N89" s="3"/>
      <c r="O89" s="3"/>
      <c r="P89" s="3"/>
      <c r="Q89" s="3"/>
      <c r="R89" s="3"/>
      <c r="S89" s="3"/>
      <c r="U89" s="3"/>
      <c r="V89" s="3"/>
      <c r="W89" s="3"/>
      <c r="X89" s="3"/>
      <c r="Y89" s="3"/>
      <c r="Z89" s="3"/>
      <c r="AA89" s="3"/>
      <c r="AB89" s="3"/>
      <c r="AC89" s="3"/>
      <c r="AD89" s="3"/>
      <c r="AE89" s="3"/>
      <c r="AF89" s="3"/>
      <c r="AG89" s="3"/>
      <c r="AH89" s="3"/>
      <c r="AI89" s="3"/>
      <c r="AJ89" s="3"/>
      <c r="AK89" s="3"/>
    </row>
    <row r="90" spans="2:40">
      <c r="B90" s="3"/>
      <c r="C90" s="3"/>
      <c r="D90" s="3"/>
      <c r="E90" s="3"/>
      <c r="F90" s="3"/>
      <c r="G90" s="3"/>
      <c r="M90" s="3"/>
      <c r="N90" s="3"/>
      <c r="O90" s="3"/>
      <c r="P90" s="3"/>
      <c r="Q90" s="3"/>
      <c r="R90" s="3"/>
      <c r="S90" s="3"/>
      <c r="U90" s="3"/>
      <c r="V90" s="3"/>
      <c r="W90" s="3"/>
      <c r="X90" s="3"/>
      <c r="Y90" s="3"/>
      <c r="Z90" s="3"/>
      <c r="AA90" s="3"/>
      <c r="AB90" s="3"/>
      <c r="AC90" s="3"/>
      <c r="AD90" s="3"/>
      <c r="AE90" s="3"/>
      <c r="AF90" s="3"/>
      <c r="AG90" s="3"/>
      <c r="AH90" s="3"/>
      <c r="AI90" s="3"/>
      <c r="AJ90" s="3"/>
      <c r="AK90" s="3"/>
    </row>
    <row r="91" spans="2:40">
      <c r="B91" s="3"/>
      <c r="C91" s="3"/>
      <c r="D91" s="3"/>
      <c r="E91" s="3"/>
      <c r="F91" s="3"/>
      <c r="G91" s="3"/>
      <c r="M91" s="3"/>
      <c r="N91" s="3"/>
      <c r="O91" s="3"/>
      <c r="P91" s="3"/>
      <c r="Q91" s="3"/>
      <c r="R91" s="3"/>
      <c r="S91" s="3"/>
      <c r="U91" s="3"/>
      <c r="V91" s="3"/>
      <c r="W91" s="3"/>
      <c r="X91" s="3"/>
      <c r="Y91" s="3"/>
      <c r="Z91" s="3"/>
      <c r="AA91" s="3"/>
      <c r="AB91" s="3"/>
      <c r="AC91" s="3"/>
      <c r="AD91" s="3"/>
      <c r="AE91" s="3"/>
      <c r="AF91" s="3"/>
      <c r="AG91" s="3"/>
      <c r="AH91" s="3"/>
      <c r="AI91" s="3"/>
      <c r="AJ91" s="3"/>
      <c r="AK91" s="3"/>
    </row>
    <row r="92" spans="2:40">
      <c r="B92" s="3"/>
      <c r="C92" s="3"/>
      <c r="D92" s="3"/>
      <c r="E92" s="3"/>
      <c r="F92" s="3"/>
      <c r="G92" s="3"/>
      <c r="M92" s="3"/>
      <c r="N92" s="3"/>
      <c r="O92" s="3"/>
      <c r="P92" s="3"/>
      <c r="Q92" s="3"/>
      <c r="R92" s="3"/>
      <c r="S92" s="3"/>
      <c r="U92" s="3"/>
      <c r="V92" s="3"/>
      <c r="W92" s="3"/>
      <c r="X92" s="3"/>
      <c r="Y92" s="3"/>
      <c r="Z92" s="3"/>
      <c r="AA92" s="3"/>
      <c r="AB92" s="3"/>
      <c r="AC92" s="3"/>
      <c r="AD92" s="3"/>
      <c r="AE92" s="3"/>
      <c r="AF92" s="3"/>
      <c r="AG92" s="3"/>
      <c r="AH92" s="3"/>
      <c r="AI92" s="3"/>
      <c r="AJ92" s="3"/>
      <c r="AK92" s="3"/>
    </row>
    <row r="94" spans="2:40">
      <c r="AN94" s="2" t="str">
        <f t="array" ref="AN94">AN6:AN9</f>
        <v/>
      </c>
    </row>
    <row r="96" spans="2:40">
      <c r="AL96" s="2" t="str">
        <f t="array" ref="AL96:AL99">AL6:AL9</f>
        <v/>
      </c>
    </row>
    <row r="97" spans="38:38">
      <c r="AL97" s="2" t="str">
        <v/>
      </c>
    </row>
    <row r="98" spans="38:38">
      <c r="AL98" s="2" t="str">
        <v/>
      </c>
    </row>
    <row r="99" spans="38:38">
      <c r="AL99" s="2" t="str">
        <v/>
      </c>
    </row>
  </sheetData>
  <sheetProtection selectLockedCells="1"/>
  <phoneticPr fontId="1"/>
  <dataValidations count="1">
    <dataValidation allowBlank="1" showErrorMessage="1" sqref="R6:T6 U79:AK92 G12:G14 G8:G10 T79 M79:S92 N7:P78 S8:S78 H6:K92 G16:G92 B6:F92 U6:AU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TK559"/>
  <sheetViews>
    <sheetView showGridLines="0" view="pageBreakPreview" zoomScale="120" zoomScaleNormal="100" zoomScaleSheetLayoutView="120" zoomScalePageLayoutView="62" workbookViewId="0">
      <selection activeCell="K15" sqref="K15:R15"/>
    </sheetView>
  </sheetViews>
  <sheetFormatPr defaultColWidth="2.6640625" defaultRowHeight="13.2"/>
  <cols>
    <col min="9" max="9" width="3" customWidth="1"/>
    <col min="35" max="37" width="2.88671875" customWidth="1"/>
    <col min="38" max="38" width="2.88671875" style="140" hidden="1" customWidth="1"/>
    <col min="39" max="39" width="6.109375" style="259" hidden="1" customWidth="1"/>
    <col min="40" max="40" width="6.44140625" style="259" hidden="1" customWidth="1"/>
    <col min="41" max="41" width="6.6640625" style="259" hidden="1" customWidth="1"/>
    <col min="42" max="42" width="6.77734375" style="259" hidden="1" customWidth="1"/>
    <col min="43" max="43" width="2.88671875" style="140" hidden="1" customWidth="1"/>
    <col min="44" max="80" width="2.88671875" customWidth="1"/>
    <col min="81" max="81" width="2.88671875" style="140" hidden="1" customWidth="1"/>
    <col min="82" max="82" width="6.109375" style="269" hidden="1" customWidth="1"/>
    <col min="83" max="83" width="6.44140625" style="269" hidden="1" customWidth="1"/>
    <col min="84" max="84" width="6.6640625" style="269" hidden="1" customWidth="1"/>
    <col min="85" max="85" width="6.77734375" style="269" hidden="1" customWidth="1"/>
    <col min="86" max="86" width="2.88671875" style="140" hidden="1" customWidth="1"/>
    <col min="87" max="87" width="2.88671875" hidden="1" customWidth="1"/>
    <col min="88" max="124" width="2.88671875" customWidth="1"/>
    <col min="125" max="125" width="6.77734375" style="11" hidden="1" customWidth="1"/>
    <col min="126" max="126" width="6.88671875" style="11" hidden="1" customWidth="1"/>
    <col min="127" max="127" width="6.6640625" style="11" hidden="1" customWidth="1"/>
    <col min="128" max="128" width="5.88671875" style="11" hidden="1" customWidth="1"/>
    <col min="129" max="129" width="2.88671875" style="11" hidden="1" customWidth="1"/>
    <col min="130" max="130" width="2.88671875" hidden="1" customWidth="1"/>
    <col min="131" max="167" width="2.88671875" customWidth="1"/>
    <col min="168" max="168" width="6.33203125" style="11" hidden="1" customWidth="1"/>
    <col min="169" max="169" width="7.109375" style="11" hidden="1" customWidth="1"/>
    <col min="170" max="170" width="6.21875" style="11" hidden="1" customWidth="1"/>
    <col min="171" max="171" width="5.77734375" style="11" hidden="1" customWidth="1"/>
    <col min="172" max="172" width="2.88671875" hidden="1" customWidth="1"/>
    <col min="173" max="209" width="2.88671875" customWidth="1"/>
    <col min="210" max="210" width="6.109375" style="11" hidden="1" customWidth="1"/>
    <col min="211" max="211" width="7.6640625" style="11" hidden="1" customWidth="1"/>
    <col min="212" max="212" width="6.44140625" style="11" hidden="1" customWidth="1"/>
    <col min="213" max="213" width="6" style="11" hidden="1" customWidth="1"/>
    <col min="214" max="214" width="2.88671875" hidden="1" customWidth="1"/>
    <col min="215" max="394" width="2.88671875" customWidth="1"/>
    <col min="395" max="395" width="2.6640625" style="11" customWidth="1"/>
    <col min="396" max="531" width="2.6640625" style="11"/>
  </cols>
  <sheetData>
    <row r="1" spans="1:394">
      <c r="A1" s="124" t="s">
        <v>2317</v>
      </c>
      <c r="C1" s="328" t="s">
        <v>2316</v>
      </c>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237"/>
      <c r="AL1" s="137"/>
      <c r="AM1" s="256"/>
      <c r="AN1" s="256"/>
      <c r="AO1" s="256"/>
      <c r="AP1" s="256"/>
      <c r="AQ1" s="137"/>
      <c r="AR1" s="124" t="s">
        <v>2319</v>
      </c>
      <c r="AS1" s="120"/>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37"/>
      <c r="CD1" s="256"/>
      <c r="CE1" s="256"/>
      <c r="CF1" s="256"/>
      <c r="CG1" s="256"/>
      <c r="CH1" s="137"/>
      <c r="CI1" s="121"/>
      <c r="CJ1" s="349" t="s">
        <v>2320</v>
      </c>
      <c r="CK1" s="349"/>
      <c r="CL1" s="349"/>
      <c r="CM1" s="349"/>
      <c r="CN1" s="349"/>
      <c r="CO1" s="349"/>
      <c r="CP1" s="349"/>
      <c r="CQ1" s="349"/>
      <c r="CR1" s="349"/>
      <c r="CS1" s="349"/>
      <c r="CT1" s="349"/>
      <c r="CU1" s="349"/>
      <c r="CV1" s="349"/>
      <c r="CW1" s="349"/>
      <c r="CX1" s="349"/>
      <c r="CY1" s="349"/>
      <c r="CZ1" s="349"/>
      <c r="DA1" s="349"/>
      <c r="DB1" s="349"/>
      <c r="DC1" s="349"/>
      <c r="DD1" s="349"/>
      <c r="DE1" s="349"/>
      <c r="DF1" s="349"/>
      <c r="DG1" s="349"/>
      <c r="DH1" s="349"/>
      <c r="DI1" s="349"/>
      <c r="DJ1" s="349"/>
      <c r="DK1" s="349"/>
      <c r="DL1" s="349"/>
      <c r="DM1" s="349"/>
      <c r="DN1" s="349"/>
      <c r="DO1" s="349"/>
      <c r="DP1" s="349"/>
      <c r="DQ1" s="349"/>
      <c r="DR1" s="349"/>
      <c r="DS1" s="349"/>
      <c r="DT1" s="149"/>
      <c r="DU1" s="270"/>
      <c r="DV1" s="270"/>
      <c r="DW1" s="270"/>
      <c r="DX1" s="270"/>
      <c r="DY1" s="270"/>
      <c r="DZ1" s="149"/>
      <c r="EA1" s="349" t="s">
        <v>2321</v>
      </c>
      <c r="EB1" s="349"/>
      <c r="EC1" s="349"/>
      <c r="ED1" s="349"/>
      <c r="EE1" s="349"/>
      <c r="EF1" s="349"/>
      <c r="EG1" s="349"/>
      <c r="EH1" s="349"/>
      <c r="EI1" s="349"/>
      <c r="EJ1" s="349"/>
      <c r="EK1" s="349"/>
      <c r="EL1" s="349"/>
      <c r="EM1" s="349"/>
      <c r="EN1" s="349"/>
      <c r="EO1" s="349"/>
      <c r="EP1" s="349"/>
      <c r="EQ1" s="349"/>
      <c r="ER1" s="349"/>
      <c r="ES1" s="349"/>
      <c r="ET1" s="349"/>
      <c r="EU1" s="349"/>
      <c r="EV1" s="349"/>
      <c r="EW1" s="349"/>
      <c r="EX1" s="349"/>
      <c r="EY1" s="349"/>
      <c r="EZ1" s="349"/>
      <c r="FA1" s="349"/>
      <c r="FB1" s="349"/>
      <c r="FC1" s="349"/>
      <c r="FD1" s="349"/>
      <c r="FE1" s="349"/>
      <c r="FF1" s="349"/>
      <c r="FG1" s="349"/>
      <c r="FH1" s="349"/>
      <c r="FI1" s="349"/>
      <c r="FJ1" s="349"/>
      <c r="FK1" s="187"/>
      <c r="FL1" s="270"/>
      <c r="FM1" s="270"/>
      <c r="FN1" s="270"/>
      <c r="FO1" s="270"/>
      <c r="FP1" s="187"/>
      <c r="FQ1" s="349" t="s">
        <v>2322</v>
      </c>
      <c r="FR1" s="349"/>
      <c r="FS1" s="349"/>
      <c r="FT1" s="349"/>
      <c r="FU1" s="349"/>
      <c r="FV1" s="349"/>
      <c r="FW1" s="349"/>
      <c r="FX1" s="349"/>
      <c r="FY1" s="349"/>
      <c r="FZ1" s="349"/>
      <c r="GA1" s="349"/>
      <c r="GB1" s="349"/>
      <c r="GC1" s="349"/>
      <c r="GD1" s="349"/>
      <c r="GE1" s="349"/>
      <c r="GF1" s="349"/>
      <c r="GG1" s="349"/>
      <c r="GH1" s="349"/>
      <c r="GI1" s="349"/>
      <c r="GJ1" s="349"/>
      <c r="GK1" s="349"/>
      <c r="GL1" s="349"/>
      <c r="GM1" s="349"/>
      <c r="GN1" s="349"/>
      <c r="GO1" s="349"/>
      <c r="GP1" s="349"/>
      <c r="GQ1" s="349"/>
      <c r="GR1" s="349"/>
      <c r="GS1" s="349"/>
      <c r="GT1" s="349"/>
      <c r="GU1" s="349"/>
      <c r="GV1" s="349"/>
      <c r="GW1" s="349"/>
      <c r="GX1" s="349"/>
      <c r="GY1" s="349"/>
      <c r="GZ1" s="349"/>
      <c r="HA1" s="187"/>
      <c r="HB1" s="270"/>
      <c r="HC1" s="270"/>
      <c r="HD1" s="270"/>
      <c r="HE1" s="270"/>
      <c r="HF1" s="187"/>
      <c r="HG1" s="349" t="s">
        <v>2323</v>
      </c>
      <c r="HH1" s="349"/>
      <c r="HI1" s="349"/>
      <c r="HJ1" s="349"/>
      <c r="HK1" s="349"/>
      <c r="HL1" s="349"/>
      <c r="HM1" s="349"/>
      <c r="HN1" s="349"/>
      <c r="HO1" s="349"/>
      <c r="HP1" s="349"/>
      <c r="HQ1" s="349"/>
      <c r="HR1" s="349"/>
      <c r="HS1" s="349"/>
      <c r="HT1" s="349"/>
      <c r="HU1" s="349"/>
      <c r="HV1" s="349"/>
      <c r="HW1" s="349"/>
      <c r="HX1" s="349"/>
      <c r="HY1" s="349"/>
      <c r="HZ1" s="349"/>
      <c r="IA1" s="349"/>
      <c r="IB1" s="349"/>
      <c r="IC1" s="349"/>
      <c r="ID1" s="349"/>
      <c r="IE1" s="349"/>
      <c r="IF1" s="349"/>
      <c r="IG1" s="349"/>
      <c r="IH1" s="349"/>
      <c r="II1" s="349"/>
      <c r="IJ1" s="349"/>
      <c r="IK1" s="349"/>
      <c r="IL1" s="349"/>
      <c r="IM1" s="349"/>
      <c r="IN1" s="349"/>
      <c r="IO1" s="349"/>
      <c r="IP1" s="349"/>
      <c r="IQ1" s="349" t="s">
        <v>2324</v>
      </c>
      <c r="IR1" s="349"/>
      <c r="IS1" s="349"/>
      <c r="IT1" s="349"/>
      <c r="IU1" s="349"/>
      <c r="IV1" s="349"/>
      <c r="IW1" s="349"/>
      <c r="IX1" s="349"/>
      <c r="IY1" s="349"/>
      <c r="IZ1" s="349"/>
      <c r="JA1" s="349"/>
      <c r="JB1" s="349"/>
      <c r="JC1" s="349"/>
      <c r="JD1" s="349"/>
      <c r="JE1" s="349"/>
      <c r="JF1" s="349"/>
      <c r="JG1" s="349"/>
      <c r="JH1" s="349"/>
      <c r="JI1" s="349"/>
      <c r="JJ1" s="349"/>
      <c r="JK1" s="349"/>
      <c r="JL1" s="349"/>
      <c r="JM1" s="349"/>
      <c r="JN1" s="349"/>
      <c r="JO1" s="349"/>
      <c r="JP1" s="349"/>
      <c r="JQ1" s="349"/>
      <c r="JR1" s="349"/>
      <c r="JS1" s="349"/>
      <c r="JT1" s="349"/>
      <c r="JU1" s="349"/>
      <c r="JV1" s="349"/>
      <c r="JW1" s="349"/>
      <c r="JX1" s="349"/>
      <c r="JY1" s="349"/>
      <c r="JZ1" s="349"/>
      <c r="KA1" s="349" t="s">
        <v>2325</v>
      </c>
      <c r="KB1" s="349"/>
      <c r="KC1" s="349"/>
      <c r="KD1" s="349"/>
      <c r="KE1" s="349"/>
      <c r="KF1" s="349"/>
      <c r="KG1" s="349"/>
      <c r="KH1" s="349"/>
      <c r="KI1" s="349"/>
      <c r="KJ1" s="349"/>
      <c r="KK1" s="349"/>
      <c r="KL1" s="349"/>
      <c r="KM1" s="349"/>
      <c r="KN1" s="349"/>
      <c r="KO1" s="349"/>
      <c r="KP1" s="349"/>
      <c r="KQ1" s="349"/>
      <c r="KR1" s="349"/>
      <c r="KS1" s="349"/>
      <c r="KT1" s="349"/>
      <c r="KU1" s="349"/>
      <c r="KV1" s="349"/>
      <c r="KW1" s="349"/>
      <c r="KX1" s="349"/>
      <c r="KY1" s="349"/>
      <c r="KZ1" s="349"/>
      <c r="LA1" s="349"/>
      <c r="LB1" s="349"/>
      <c r="LC1" s="349"/>
      <c r="LD1" s="349"/>
      <c r="LE1" s="349"/>
      <c r="LF1" s="349"/>
      <c r="LG1" s="349"/>
      <c r="LH1" s="349"/>
      <c r="LI1" s="349"/>
      <c r="LJ1" s="349"/>
      <c r="LK1" s="349" t="s">
        <v>2326</v>
      </c>
      <c r="LL1" s="349"/>
      <c r="LM1" s="349"/>
      <c r="LN1" s="349"/>
      <c r="LO1" s="349"/>
      <c r="LP1" s="349"/>
      <c r="LQ1" s="349"/>
      <c r="LR1" s="349"/>
      <c r="LS1" s="349"/>
      <c r="LT1" s="349"/>
      <c r="LU1" s="349"/>
      <c r="LV1" s="349"/>
      <c r="LW1" s="349"/>
      <c r="LX1" s="349"/>
      <c r="LY1" s="349"/>
      <c r="LZ1" s="349"/>
      <c r="MA1" s="349"/>
      <c r="MB1" s="349"/>
      <c r="MC1" s="349"/>
      <c r="MD1" s="349"/>
      <c r="ME1" s="349"/>
      <c r="MF1" s="349"/>
      <c r="MG1" s="349"/>
      <c r="MH1" s="349"/>
      <c r="MI1" s="349"/>
      <c r="MJ1" s="349"/>
      <c r="MK1" s="349"/>
      <c r="ML1" s="349"/>
      <c r="MM1" s="349"/>
      <c r="MN1" s="349"/>
      <c r="MO1" s="349"/>
      <c r="MP1" s="349"/>
      <c r="MQ1" s="349"/>
      <c r="MR1" s="349"/>
      <c r="MS1" s="349"/>
      <c r="MT1" s="349"/>
      <c r="MU1" s="349" t="s">
        <v>2327</v>
      </c>
      <c r="MV1" s="349"/>
      <c r="MW1" s="349"/>
      <c r="MX1" s="349"/>
      <c r="MY1" s="349"/>
      <c r="MZ1" s="349"/>
      <c r="NA1" s="349"/>
      <c r="NB1" s="349"/>
      <c r="NC1" s="349"/>
      <c r="ND1" s="349"/>
      <c r="NE1" s="349"/>
      <c r="NF1" s="349"/>
      <c r="NG1" s="349"/>
      <c r="NH1" s="349"/>
      <c r="NI1" s="349"/>
      <c r="NJ1" s="349"/>
      <c r="NK1" s="349"/>
      <c r="NL1" s="349"/>
      <c r="NM1" s="349"/>
      <c r="NN1" s="349"/>
      <c r="NO1" s="349"/>
      <c r="NP1" s="349"/>
      <c r="NQ1" s="349"/>
      <c r="NR1" s="349"/>
      <c r="NS1" s="349"/>
      <c r="NT1" s="349"/>
      <c r="NU1" s="349"/>
      <c r="NV1" s="349"/>
      <c r="NW1" s="349"/>
      <c r="NX1" s="349"/>
      <c r="NY1" s="349"/>
      <c r="NZ1" s="349"/>
      <c r="OA1" s="349"/>
      <c r="OB1" s="349"/>
      <c r="OC1" s="349"/>
      <c r="OD1" s="349"/>
    </row>
    <row r="2" spans="1:394" ht="3" customHeight="1">
      <c r="A2" s="5"/>
      <c r="B2" s="122"/>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241"/>
      <c r="AL2" s="138"/>
      <c r="AM2" s="257"/>
      <c r="AN2" s="257"/>
      <c r="AO2" s="257"/>
      <c r="AP2" s="257"/>
      <c r="AQ2" s="138"/>
      <c r="AR2" s="5"/>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46"/>
      <c r="CC2" s="138"/>
      <c r="CD2" s="257"/>
      <c r="CE2" s="257"/>
      <c r="CF2" s="257"/>
      <c r="CG2" s="257"/>
      <c r="CH2" s="138"/>
      <c r="CI2" s="146"/>
      <c r="CJ2" s="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57"/>
      <c r="DU2" s="271"/>
      <c r="DV2" s="271"/>
      <c r="DW2" s="271"/>
      <c r="DX2" s="271"/>
      <c r="DY2" s="271"/>
      <c r="DZ2" s="157"/>
      <c r="EA2" s="5"/>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c r="FK2" s="146"/>
      <c r="FL2" s="275"/>
      <c r="FM2" s="275"/>
      <c r="FN2" s="275"/>
      <c r="FO2" s="275"/>
      <c r="FP2" s="146"/>
      <c r="FQ2" s="5"/>
      <c r="FR2" s="122"/>
      <c r="FS2" s="122"/>
      <c r="FT2" s="122"/>
      <c r="FU2" s="122"/>
      <c r="FV2" s="122"/>
      <c r="FW2" s="122"/>
      <c r="FX2" s="122"/>
      <c r="FY2" s="122"/>
      <c r="FZ2" s="122"/>
      <c r="GA2" s="122"/>
      <c r="GB2" s="122"/>
      <c r="GC2" s="122"/>
      <c r="GD2" s="122"/>
      <c r="GE2" s="122"/>
      <c r="GF2" s="122"/>
      <c r="GG2" s="122"/>
      <c r="GH2" s="122"/>
      <c r="GI2" s="122"/>
      <c r="GJ2" s="122"/>
      <c r="GK2" s="122"/>
      <c r="GL2" s="122"/>
      <c r="GM2" s="122"/>
      <c r="GN2" s="122"/>
      <c r="GO2" s="122"/>
      <c r="GP2" s="122"/>
      <c r="GQ2" s="122"/>
      <c r="GR2" s="122"/>
      <c r="GS2" s="122"/>
      <c r="GT2" s="122"/>
      <c r="GU2" s="122"/>
      <c r="GV2" s="122"/>
      <c r="GW2" s="122"/>
      <c r="GX2" s="122"/>
      <c r="GY2" s="122"/>
      <c r="GZ2" s="122"/>
      <c r="HA2" s="146"/>
      <c r="HB2" s="275"/>
      <c r="HC2" s="275"/>
      <c r="HD2" s="275"/>
      <c r="HE2" s="275"/>
      <c r="HF2" s="146"/>
      <c r="HG2" s="5"/>
      <c r="HH2" s="122"/>
      <c r="HI2" s="122"/>
      <c r="HJ2" s="122"/>
      <c r="HK2" s="122"/>
      <c r="HL2" s="122"/>
      <c r="HM2" s="122"/>
      <c r="HN2" s="122"/>
      <c r="HO2" s="122"/>
      <c r="HP2" s="122"/>
      <c r="HQ2" s="122"/>
      <c r="HR2" s="122"/>
      <c r="HS2" s="122"/>
      <c r="HT2" s="122"/>
      <c r="HU2" s="122"/>
      <c r="HV2" s="122"/>
      <c r="HW2" s="122"/>
      <c r="HX2" s="122"/>
      <c r="HY2" s="122"/>
      <c r="HZ2" s="122"/>
      <c r="IA2" s="122"/>
      <c r="IB2" s="122"/>
      <c r="IC2" s="122"/>
      <c r="ID2" s="122"/>
      <c r="IE2" s="122"/>
      <c r="IF2" s="122"/>
      <c r="IG2" s="122"/>
      <c r="IH2" s="122"/>
      <c r="II2" s="122"/>
      <c r="IJ2" s="122"/>
      <c r="IK2" s="122"/>
      <c r="IL2" s="122"/>
      <c r="IM2" s="122"/>
      <c r="IN2" s="122"/>
      <c r="IO2" s="122"/>
      <c r="IP2" s="122"/>
      <c r="IQ2" s="5"/>
      <c r="IR2" s="122"/>
      <c r="IS2" s="122"/>
      <c r="IT2" s="122"/>
      <c r="IU2" s="122"/>
      <c r="IV2" s="122"/>
      <c r="IW2" s="122"/>
      <c r="IX2" s="122"/>
      <c r="IY2" s="122"/>
      <c r="IZ2" s="122"/>
      <c r="JA2" s="122"/>
      <c r="JB2" s="122"/>
      <c r="JC2" s="122"/>
      <c r="JD2" s="122"/>
      <c r="JE2" s="122"/>
      <c r="JF2" s="122"/>
      <c r="JG2" s="122"/>
      <c r="JH2" s="122"/>
      <c r="JI2" s="122"/>
      <c r="JJ2" s="122"/>
      <c r="JK2" s="122"/>
      <c r="JL2" s="122"/>
      <c r="JM2" s="122"/>
      <c r="JN2" s="122"/>
      <c r="JO2" s="122"/>
      <c r="JP2" s="122"/>
      <c r="JQ2" s="122"/>
      <c r="JR2" s="122"/>
      <c r="JS2" s="122"/>
      <c r="JT2" s="122"/>
      <c r="JU2" s="122"/>
      <c r="JV2" s="122"/>
      <c r="JW2" s="122"/>
      <c r="JX2" s="122"/>
      <c r="JY2" s="122"/>
      <c r="JZ2" s="122"/>
      <c r="KA2" s="5"/>
      <c r="KB2" s="122"/>
      <c r="KC2" s="122"/>
      <c r="KD2" s="122"/>
      <c r="KE2" s="122"/>
      <c r="KF2" s="122"/>
      <c r="KG2" s="122"/>
      <c r="KH2" s="122"/>
      <c r="KI2" s="122"/>
      <c r="KJ2" s="122"/>
      <c r="KK2" s="122"/>
      <c r="KL2" s="122"/>
      <c r="KM2" s="122"/>
      <c r="KN2" s="122"/>
      <c r="KO2" s="122"/>
      <c r="KP2" s="122"/>
      <c r="KQ2" s="122"/>
      <c r="KR2" s="122"/>
      <c r="KS2" s="122"/>
      <c r="KT2" s="122"/>
      <c r="KU2" s="122"/>
      <c r="KV2" s="122"/>
      <c r="KW2" s="122"/>
      <c r="KX2" s="122"/>
      <c r="KY2" s="122"/>
      <c r="KZ2" s="122"/>
      <c r="LA2" s="122"/>
      <c r="LB2" s="122"/>
      <c r="LC2" s="122"/>
      <c r="LD2" s="122"/>
      <c r="LE2" s="122"/>
      <c r="LF2" s="122"/>
      <c r="LG2" s="122"/>
      <c r="LH2" s="122"/>
      <c r="LI2" s="122"/>
      <c r="LJ2" s="122"/>
      <c r="LK2" s="5"/>
      <c r="LL2" s="122"/>
      <c r="LM2" s="122"/>
      <c r="LN2" s="122"/>
      <c r="LO2" s="122"/>
      <c r="LP2" s="122"/>
      <c r="LQ2" s="122"/>
      <c r="LR2" s="122"/>
      <c r="LS2" s="122"/>
      <c r="LT2" s="122"/>
      <c r="LU2" s="122"/>
      <c r="LV2" s="122"/>
      <c r="LW2" s="122"/>
      <c r="LX2" s="122"/>
      <c r="LY2" s="122"/>
      <c r="LZ2" s="122"/>
      <c r="MA2" s="122"/>
      <c r="MB2" s="122"/>
      <c r="MC2" s="122"/>
      <c r="MD2" s="122"/>
      <c r="ME2" s="122"/>
      <c r="MF2" s="122"/>
      <c r="MG2" s="122"/>
      <c r="MH2" s="122"/>
      <c r="MI2" s="122"/>
      <c r="MJ2" s="122"/>
      <c r="MK2" s="122"/>
      <c r="ML2" s="122"/>
      <c r="MM2" s="122"/>
      <c r="MN2" s="122"/>
      <c r="MO2" s="122"/>
      <c r="MP2" s="122"/>
      <c r="MQ2" s="122"/>
      <c r="MR2" s="122"/>
      <c r="MS2" s="122"/>
      <c r="MT2" s="122"/>
      <c r="MU2" s="5"/>
      <c r="MV2" s="122"/>
      <c r="MW2" s="122"/>
      <c r="MX2" s="122"/>
      <c r="MY2" s="122"/>
      <c r="MZ2" s="122"/>
      <c r="NA2" s="122"/>
      <c r="NB2" s="122"/>
      <c r="NC2" s="122"/>
      <c r="ND2" s="122"/>
      <c r="NE2" s="122"/>
      <c r="NF2" s="122"/>
      <c r="NG2" s="122"/>
      <c r="NH2" s="122"/>
      <c r="NI2" s="122"/>
      <c r="NJ2" s="122"/>
      <c r="NK2" s="122"/>
      <c r="NL2" s="122"/>
      <c r="NM2" s="122"/>
      <c r="NN2" s="122"/>
      <c r="NO2" s="122"/>
      <c r="NP2" s="122"/>
      <c r="NQ2" s="122"/>
      <c r="NR2" s="122"/>
      <c r="NS2" s="122"/>
      <c r="NT2" s="122"/>
      <c r="NU2" s="122"/>
      <c r="NV2" s="122"/>
      <c r="NW2" s="122"/>
      <c r="NX2" s="122"/>
      <c r="NY2" s="122"/>
      <c r="NZ2" s="122"/>
      <c r="OA2" s="122"/>
      <c r="OB2" s="122"/>
      <c r="OC2" s="122"/>
      <c r="OD2" s="122"/>
    </row>
    <row r="3" spans="1:394" ht="3.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139"/>
      <c r="AM3" s="258"/>
      <c r="AN3" s="258"/>
      <c r="AO3" s="258"/>
      <c r="AP3" s="258"/>
      <c r="AQ3" s="139"/>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139"/>
      <c r="CD3" s="258"/>
      <c r="CE3" s="258"/>
      <c r="CF3" s="258"/>
      <c r="CG3" s="258"/>
      <c r="CH3" s="139"/>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267"/>
      <c r="DV3" s="267"/>
      <c r="DW3" s="267"/>
      <c r="DX3" s="267"/>
      <c r="DY3" s="267"/>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267"/>
      <c r="FM3" s="267"/>
      <c r="FN3" s="267"/>
      <c r="FO3" s="267"/>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267"/>
      <c r="HC3" s="267"/>
      <c r="HD3" s="267"/>
      <c r="HE3" s="267"/>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row>
    <row r="4" spans="1:394" ht="15" customHeight="1">
      <c r="A4" s="328" t="s">
        <v>55</v>
      </c>
      <c r="B4" s="328"/>
      <c r="C4" s="328"/>
      <c r="D4" s="328"/>
      <c r="E4" s="328"/>
      <c r="F4" s="328"/>
      <c r="G4" s="5"/>
      <c r="H4" s="5"/>
      <c r="I4" s="5"/>
      <c r="J4" s="328" t="s">
        <v>56</v>
      </c>
      <c r="K4" s="328"/>
      <c r="L4" s="328"/>
      <c r="M4" s="328"/>
      <c r="N4" s="5"/>
      <c r="O4" s="328" t="s">
        <v>57</v>
      </c>
      <c r="P4" s="328"/>
      <c r="Q4" s="328"/>
      <c r="R4" s="328"/>
      <c r="S4" s="5"/>
      <c r="T4" s="328" t="s">
        <v>58</v>
      </c>
      <c r="U4" s="328"/>
      <c r="V4" s="328"/>
      <c r="W4" s="328"/>
      <c r="X4" s="5"/>
      <c r="Y4" s="328" t="s">
        <v>59</v>
      </c>
      <c r="Z4" s="328"/>
      <c r="AA4" s="328"/>
      <c r="AB4" s="328"/>
      <c r="AC4" s="5"/>
      <c r="AD4" s="5"/>
      <c r="AE4" s="5"/>
      <c r="AF4" s="5"/>
      <c r="AM4" s="259" t="b">
        <v>0</v>
      </c>
      <c r="AN4" s="259" t="b">
        <v>0</v>
      </c>
      <c r="AO4" s="259" t="b">
        <v>0</v>
      </c>
      <c r="AP4" s="259" t="b">
        <v>0</v>
      </c>
      <c r="AR4" s="328" t="s">
        <v>55</v>
      </c>
      <c r="AS4" s="328"/>
      <c r="AT4" s="328"/>
      <c r="AU4" s="328"/>
      <c r="AV4" s="328"/>
      <c r="AW4" s="328"/>
      <c r="AX4" s="5"/>
      <c r="AY4" s="5"/>
      <c r="AZ4" s="5"/>
      <c r="BA4" s="328" t="s">
        <v>56</v>
      </c>
      <c r="BB4" s="328"/>
      <c r="BC4" s="328"/>
      <c r="BD4" s="328"/>
      <c r="BE4" s="5"/>
      <c r="BF4" s="328" t="s">
        <v>57</v>
      </c>
      <c r="BG4" s="328"/>
      <c r="BH4" s="328"/>
      <c r="BI4" s="328"/>
      <c r="BJ4" s="5"/>
      <c r="BK4" s="328" t="s">
        <v>58</v>
      </c>
      <c r="BL4" s="328"/>
      <c r="BM4" s="328"/>
      <c r="BN4" s="328"/>
      <c r="BO4" s="5"/>
      <c r="BP4" s="328" t="s">
        <v>59</v>
      </c>
      <c r="BQ4" s="328"/>
      <c r="BR4" s="328"/>
      <c r="BS4" s="328"/>
      <c r="BT4" s="5"/>
      <c r="BU4" s="5"/>
      <c r="BV4" s="5"/>
      <c r="BW4" s="5"/>
      <c r="CD4" s="269" t="b">
        <v>0</v>
      </c>
      <c r="CF4" s="269" t="b">
        <v>0</v>
      </c>
      <c r="CG4" s="269" t="b">
        <v>0</v>
      </c>
      <c r="CJ4" s="328" t="s">
        <v>55</v>
      </c>
      <c r="CK4" s="328"/>
      <c r="CL4" s="328"/>
      <c r="CM4" s="328"/>
      <c r="CN4" s="328"/>
      <c r="CO4" s="328"/>
      <c r="CP4" s="5"/>
      <c r="CQ4" s="5"/>
      <c r="CR4" s="5"/>
      <c r="CS4" s="328" t="s">
        <v>56</v>
      </c>
      <c r="CT4" s="328"/>
      <c r="CU4" s="328"/>
      <c r="CV4" s="328"/>
      <c r="CW4" s="5"/>
      <c r="CX4" s="328" t="s">
        <v>57</v>
      </c>
      <c r="CY4" s="328"/>
      <c r="CZ4" s="328"/>
      <c r="DA4" s="328"/>
      <c r="DB4" s="5"/>
      <c r="DC4" s="328" t="s">
        <v>58</v>
      </c>
      <c r="DD4" s="328"/>
      <c r="DE4" s="328"/>
      <c r="DF4" s="328"/>
      <c r="DG4" s="5"/>
      <c r="DH4" s="328" t="s">
        <v>59</v>
      </c>
      <c r="DI4" s="328"/>
      <c r="DJ4" s="328"/>
      <c r="DK4" s="328"/>
      <c r="DL4" s="5"/>
      <c r="DM4" s="5"/>
      <c r="DN4" s="5"/>
      <c r="DO4" s="5"/>
      <c r="DU4" s="11" t="b">
        <v>0</v>
      </c>
      <c r="DV4" s="11" t="b">
        <v>0</v>
      </c>
      <c r="DW4" s="11" t="b">
        <v>0</v>
      </c>
      <c r="DX4" s="11" t="b">
        <v>0</v>
      </c>
      <c r="EA4" s="328" t="s">
        <v>55</v>
      </c>
      <c r="EB4" s="328"/>
      <c r="EC4" s="328"/>
      <c r="ED4" s="328"/>
      <c r="EE4" s="328"/>
      <c r="EF4" s="328"/>
      <c r="EG4" s="5"/>
      <c r="EH4" s="5"/>
      <c r="EI4" s="5"/>
      <c r="EJ4" s="328" t="s">
        <v>56</v>
      </c>
      <c r="EK4" s="328"/>
      <c r="EL4" s="328"/>
      <c r="EM4" s="328"/>
      <c r="EN4" s="5"/>
      <c r="EO4" s="328" t="s">
        <v>57</v>
      </c>
      <c r="EP4" s="328"/>
      <c r="EQ4" s="328"/>
      <c r="ER4" s="328"/>
      <c r="ES4" s="5"/>
      <c r="ET4" s="328" t="s">
        <v>58</v>
      </c>
      <c r="EU4" s="328"/>
      <c r="EV4" s="328"/>
      <c r="EW4" s="328"/>
      <c r="EX4" s="5"/>
      <c r="EY4" s="328" t="s">
        <v>59</v>
      </c>
      <c r="EZ4" s="328"/>
      <c r="FA4" s="328"/>
      <c r="FB4" s="328"/>
      <c r="FC4" s="5"/>
      <c r="FD4" s="5"/>
      <c r="FE4" s="5"/>
      <c r="FF4" s="5"/>
      <c r="FL4" s="11" t="b">
        <v>0</v>
      </c>
      <c r="FM4" s="11" t="b">
        <v>0</v>
      </c>
      <c r="FN4" s="11" t="b">
        <v>0</v>
      </c>
      <c r="FO4" s="11" t="b">
        <v>0</v>
      </c>
      <c r="FQ4" s="328" t="s">
        <v>55</v>
      </c>
      <c r="FR4" s="328"/>
      <c r="FS4" s="328"/>
      <c r="FT4" s="328"/>
      <c r="FU4" s="328"/>
      <c r="FV4" s="328"/>
      <c r="FW4" s="5"/>
      <c r="FX4" s="5"/>
      <c r="FY4" s="5"/>
      <c r="FZ4" s="328" t="s">
        <v>56</v>
      </c>
      <c r="GA4" s="328"/>
      <c r="GB4" s="328"/>
      <c r="GC4" s="328"/>
      <c r="GD4" s="5"/>
      <c r="GE4" s="328" t="s">
        <v>57</v>
      </c>
      <c r="GF4" s="328"/>
      <c r="GG4" s="328"/>
      <c r="GH4" s="328"/>
      <c r="GI4" s="5"/>
      <c r="GJ4" s="328" t="s">
        <v>58</v>
      </c>
      <c r="GK4" s="328"/>
      <c r="GL4" s="328"/>
      <c r="GM4" s="328"/>
      <c r="GN4" s="5"/>
      <c r="GO4" s="328" t="s">
        <v>59</v>
      </c>
      <c r="GP4" s="328"/>
      <c r="GQ4" s="328"/>
      <c r="GR4" s="328"/>
      <c r="GS4" s="5"/>
      <c r="GT4" s="5"/>
      <c r="GU4" s="5"/>
      <c r="GV4" s="5"/>
      <c r="HC4" s="11" t="b">
        <v>1</v>
      </c>
      <c r="HD4" s="11" t="b">
        <v>0</v>
      </c>
      <c r="HE4" s="11" t="b">
        <v>0</v>
      </c>
      <c r="HG4" s="328" t="s">
        <v>55</v>
      </c>
      <c r="HH4" s="328"/>
      <c r="HI4" s="328"/>
      <c r="HJ4" s="328"/>
      <c r="HK4" s="328"/>
      <c r="HL4" s="328"/>
      <c r="HM4" s="5"/>
      <c r="HN4" s="5"/>
      <c r="HO4" s="5"/>
      <c r="HP4" s="328" t="s">
        <v>56</v>
      </c>
      <c r="HQ4" s="328"/>
      <c r="HR4" s="328"/>
      <c r="HS4" s="328"/>
      <c r="HT4" s="5"/>
      <c r="HU4" s="328" t="s">
        <v>57</v>
      </c>
      <c r="HV4" s="328"/>
      <c r="HW4" s="328"/>
      <c r="HX4" s="328"/>
      <c r="HY4" s="5"/>
      <c r="HZ4" s="328" t="s">
        <v>58</v>
      </c>
      <c r="IA4" s="328"/>
      <c r="IB4" s="328"/>
      <c r="IC4" s="328"/>
      <c r="ID4" s="5"/>
      <c r="IE4" s="328" t="s">
        <v>59</v>
      </c>
      <c r="IF4" s="328"/>
      <c r="IG4" s="328"/>
      <c r="IH4" s="328"/>
      <c r="II4" s="5"/>
      <c r="IJ4" s="5"/>
      <c r="IK4" s="5"/>
      <c r="IL4" s="5"/>
      <c r="IQ4" s="328" t="s">
        <v>55</v>
      </c>
      <c r="IR4" s="328"/>
      <c r="IS4" s="328"/>
      <c r="IT4" s="328"/>
      <c r="IU4" s="328"/>
      <c r="IV4" s="328"/>
      <c r="IW4" s="5"/>
      <c r="IX4" s="5"/>
      <c r="IY4" s="5"/>
      <c r="IZ4" s="328" t="s">
        <v>56</v>
      </c>
      <c r="JA4" s="328"/>
      <c r="JB4" s="328"/>
      <c r="JC4" s="328"/>
      <c r="JD4" s="5"/>
      <c r="JE4" s="328" t="s">
        <v>57</v>
      </c>
      <c r="JF4" s="328"/>
      <c r="JG4" s="328"/>
      <c r="JH4" s="328"/>
      <c r="JI4" s="5"/>
      <c r="JJ4" s="328" t="s">
        <v>58</v>
      </c>
      <c r="JK4" s="328"/>
      <c r="JL4" s="328"/>
      <c r="JM4" s="328"/>
      <c r="JN4" s="5"/>
      <c r="JO4" s="328" t="s">
        <v>59</v>
      </c>
      <c r="JP4" s="328"/>
      <c r="JQ4" s="328"/>
      <c r="JR4" s="328"/>
      <c r="JS4" s="5"/>
      <c r="JT4" s="5"/>
      <c r="JU4" s="5"/>
      <c r="JV4" s="5"/>
      <c r="KA4" s="328" t="s">
        <v>55</v>
      </c>
      <c r="KB4" s="328"/>
      <c r="KC4" s="328"/>
      <c r="KD4" s="328"/>
      <c r="KE4" s="328"/>
      <c r="KF4" s="328"/>
      <c r="KG4" s="5"/>
      <c r="KH4" s="5"/>
      <c r="KI4" s="5"/>
      <c r="KJ4" s="328" t="s">
        <v>56</v>
      </c>
      <c r="KK4" s="328"/>
      <c r="KL4" s="328"/>
      <c r="KM4" s="328"/>
      <c r="KN4" s="5"/>
      <c r="KO4" s="328" t="s">
        <v>57</v>
      </c>
      <c r="KP4" s="328"/>
      <c r="KQ4" s="328"/>
      <c r="KR4" s="328"/>
      <c r="KS4" s="5"/>
      <c r="KT4" s="328" t="s">
        <v>58</v>
      </c>
      <c r="KU4" s="328"/>
      <c r="KV4" s="328"/>
      <c r="KW4" s="328"/>
      <c r="KX4" s="5"/>
      <c r="KY4" s="328" t="s">
        <v>59</v>
      </c>
      <c r="KZ4" s="328"/>
      <c r="LA4" s="328"/>
      <c r="LB4" s="328"/>
      <c r="LC4" s="5"/>
      <c r="LD4" s="5"/>
      <c r="LE4" s="5"/>
      <c r="LF4" s="5"/>
      <c r="LK4" s="328" t="s">
        <v>55</v>
      </c>
      <c r="LL4" s="328"/>
      <c r="LM4" s="328"/>
      <c r="LN4" s="328"/>
      <c r="LO4" s="328"/>
      <c r="LP4" s="328"/>
      <c r="LQ4" s="5"/>
      <c r="LR4" s="5"/>
      <c r="LS4" s="5"/>
      <c r="LT4" s="328" t="s">
        <v>56</v>
      </c>
      <c r="LU4" s="328"/>
      <c r="LV4" s="328"/>
      <c r="LW4" s="328"/>
      <c r="LX4" s="5"/>
      <c r="LY4" s="328" t="s">
        <v>57</v>
      </c>
      <c r="LZ4" s="328"/>
      <c r="MA4" s="328"/>
      <c r="MB4" s="328"/>
      <c r="MC4" s="5"/>
      <c r="MD4" s="328" t="s">
        <v>58</v>
      </c>
      <c r="ME4" s="328"/>
      <c r="MF4" s="328"/>
      <c r="MG4" s="328"/>
      <c r="MH4" s="5"/>
      <c r="MI4" s="328" t="s">
        <v>59</v>
      </c>
      <c r="MJ4" s="328"/>
      <c r="MK4" s="328"/>
      <c r="ML4" s="328"/>
      <c r="MM4" s="5"/>
      <c r="MN4" s="5"/>
      <c r="MO4" s="5"/>
      <c r="MP4" s="5"/>
      <c r="MU4" s="328" t="s">
        <v>55</v>
      </c>
      <c r="MV4" s="328"/>
      <c r="MW4" s="328"/>
      <c r="MX4" s="328"/>
      <c r="MY4" s="328"/>
      <c r="MZ4" s="328"/>
      <c r="NA4" s="5"/>
      <c r="NB4" s="5"/>
      <c r="NC4" s="5"/>
      <c r="ND4" s="328" t="s">
        <v>56</v>
      </c>
      <c r="NE4" s="328"/>
      <c r="NF4" s="328"/>
      <c r="NG4" s="328"/>
      <c r="NH4" s="5"/>
      <c r="NI4" s="328" t="s">
        <v>57</v>
      </c>
      <c r="NJ4" s="328"/>
      <c r="NK4" s="328"/>
      <c r="NL4" s="328"/>
      <c r="NM4" s="5"/>
      <c r="NN4" s="328" t="s">
        <v>58</v>
      </c>
      <c r="NO4" s="328"/>
      <c r="NP4" s="328"/>
      <c r="NQ4" s="328"/>
      <c r="NR4" s="5"/>
      <c r="NS4" s="328" t="s">
        <v>59</v>
      </c>
      <c r="NT4" s="328"/>
      <c r="NU4" s="328"/>
      <c r="NV4" s="328"/>
      <c r="NW4" s="5"/>
      <c r="NX4" s="5"/>
      <c r="NY4" s="5"/>
      <c r="NZ4" s="5"/>
    </row>
    <row r="5" spans="1:394" ht="3"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141"/>
      <c r="AQ5" s="141"/>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141"/>
      <c r="CD5" s="259"/>
      <c r="CE5" s="259"/>
      <c r="CF5" s="259"/>
      <c r="CG5" s="259"/>
      <c r="CH5" s="141"/>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266"/>
      <c r="DV5" s="266"/>
      <c r="DW5" s="266"/>
      <c r="DX5" s="266"/>
      <c r="DY5" s="266"/>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266"/>
      <c r="FM5" s="266"/>
      <c r="FN5" s="266"/>
      <c r="FO5" s="266"/>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266"/>
      <c r="HC5" s="266"/>
      <c r="HD5" s="266"/>
      <c r="HE5" s="266"/>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row>
    <row r="6" spans="1:394" ht="5.2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39"/>
      <c r="AM6" s="258"/>
      <c r="AN6" s="258"/>
      <c r="AO6" s="258"/>
      <c r="AP6" s="258"/>
      <c r="AQ6" s="139"/>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139"/>
      <c r="CD6" s="258"/>
      <c r="CE6" s="258"/>
      <c r="CF6" s="258"/>
      <c r="CG6" s="258"/>
      <c r="CH6" s="139"/>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267"/>
      <c r="DV6" s="267"/>
      <c r="DW6" s="267"/>
      <c r="DX6" s="267"/>
      <c r="DY6" s="267"/>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267"/>
      <c r="FM6" s="267"/>
      <c r="FN6" s="267"/>
      <c r="FO6" s="267"/>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267"/>
      <c r="HC6" s="267"/>
      <c r="HD6" s="267"/>
      <c r="HE6" s="267"/>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row>
    <row r="7" spans="1:394" ht="15" customHeight="1">
      <c r="A7" s="328" t="s">
        <v>60</v>
      </c>
      <c r="B7" s="328"/>
      <c r="C7" s="328"/>
      <c r="D7" s="328"/>
      <c r="E7" s="328"/>
      <c r="F7" s="328"/>
      <c r="G7" s="5"/>
      <c r="H7" s="328" t="s">
        <v>61</v>
      </c>
      <c r="I7" s="328"/>
      <c r="J7" s="328"/>
      <c r="K7" s="328"/>
      <c r="L7" s="328"/>
      <c r="M7" s="328"/>
      <c r="N7" s="328"/>
      <c r="O7" s="328"/>
      <c r="P7" s="5"/>
      <c r="Q7" s="5" t="s">
        <v>64</v>
      </c>
      <c r="R7" s="338"/>
      <c r="S7" s="338"/>
      <c r="T7" s="338"/>
      <c r="U7" s="5" t="s">
        <v>65</v>
      </c>
      <c r="V7" s="5"/>
      <c r="W7" s="5"/>
      <c r="X7" s="5"/>
      <c r="Y7" s="5"/>
      <c r="Z7" s="5"/>
      <c r="AA7" s="5"/>
      <c r="AB7" s="5"/>
      <c r="AC7" s="5"/>
      <c r="AD7" s="5"/>
      <c r="AE7" s="5"/>
      <c r="AF7" s="5"/>
      <c r="AG7" s="5"/>
      <c r="AH7" s="5"/>
      <c r="AI7" s="5"/>
      <c r="AJ7" s="5"/>
      <c r="AK7" s="5"/>
      <c r="AL7" s="141"/>
      <c r="AM7" s="259" t="str">
        <f>IF(R7&lt;&gt;"","1"&amp;TEXT(R7,"00"),
IF(R8&lt;&gt;"","2"&amp;TEXT(R8,"00"),
IF(R9&lt;&gt;"","3"&amp;TEXT(R9,"00"),"")))</f>
        <v/>
      </c>
      <c r="AQ7" s="141"/>
      <c r="AR7" s="328" t="s">
        <v>60</v>
      </c>
      <c r="AS7" s="328"/>
      <c r="AT7" s="328"/>
      <c r="AU7" s="328"/>
      <c r="AV7" s="328"/>
      <c r="AW7" s="328"/>
      <c r="AX7" s="5"/>
      <c r="AY7" s="328" t="s">
        <v>61</v>
      </c>
      <c r="AZ7" s="328"/>
      <c r="BA7" s="328"/>
      <c r="BB7" s="328"/>
      <c r="BC7" s="328"/>
      <c r="BD7" s="328"/>
      <c r="BE7" s="328"/>
      <c r="BF7" s="328"/>
      <c r="BG7" s="5"/>
      <c r="BH7" s="5" t="s">
        <v>64</v>
      </c>
      <c r="BI7" s="338"/>
      <c r="BJ7" s="338"/>
      <c r="BK7" s="338"/>
      <c r="BL7" s="5" t="s">
        <v>65</v>
      </c>
      <c r="BM7" s="5"/>
      <c r="BN7" s="5"/>
      <c r="BO7" s="5"/>
      <c r="BP7" s="5"/>
      <c r="BQ7" s="5"/>
      <c r="BR7" s="5"/>
      <c r="BS7" s="5"/>
      <c r="BT7" s="5"/>
      <c r="BU7" s="5"/>
      <c r="BV7" s="5"/>
      <c r="BW7" s="5"/>
      <c r="BX7" s="5"/>
      <c r="BY7" s="5"/>
      <c r="BZ7" s="5"/>
      <c r="CA7" s="5"/>
      <c r="CB7" s="5"/>
      <c r="CC7" s="141"/>
      <c r="CD7" s="259" t="str">
        <f>IF(BI7&lt;&gt;"","1"&amp;TEXT(BI7,"00"),
IF(BI8&lt;&gt;"","2"&amp;TEXT(BI8,"00"),
IF(BI9&lt;&gt;"","3"&amp;TEXT(BI9,"00"),"")))</f>
        <v/>
      </c>
      <c r="CE7" s="259"/>
      <c r="CF7" s="259"/>
      <c r="CG7" s="259"/>
      <c r="CH7" s="141"/>
      <c r="CI7" s="5"/>
      <c r="CJ7" s="328" t="s">
        <v>60</v>
      </c>
      <c r="CK7" s="328"/>
      <c r="CL7" s="328"/>
      <c r="CM7" s="328"/>
      <c r="CN7" s="328"/>
      <c r="CO7" s="328"/>
      <c r="CP7" s="5"/>
      <c r="CQ7" s="328" t="s">
        <v>61</v>
      </c>
      <c r="CR7" s="328"/>
      <c r="CS7" s="328"/>
      <c r="CT7" s="328"/>
      <c r="CU7" s="328"/>
      <c r="CV7" s="328"/>
      <c r="CW7" s="328"/>
      <c r="CX7" s="328"/>
      <c r="CY7" s="5"/>
      <c r="CZ7" s="5" t="s">
        <v>64</v>
      </c>
      <c r="DA7" s="338"/>
      <c r="DB7" s="338"/>
      <c r="DC7" s="338"/>
      <c r="DD7" s="5" t="s">
        <v>65</v>
      </c>
      <c r="DE7" s="5"/>
      <c r="DF7" s="5"/>
      <c r="DG7" s="5"/>
      <c r="DH7" s="5"/>
      <c r="DI7" s="5"/>
      <c r="DJ7" s="5"/>
      <c r="DK7" s="5"/>
      <c r="DL7" s="5"/>
      <c r="DM7" s="5"/>
      <c r="DN7" s="5"/>
      <c r="DO7" s="5"/>
      <c r="DP7" s="5"/>
      <c r="DQ7" s="5"/>
      <c r="DR7" s="5"/>
      <c r="DS7" s="5"/>
      <c r="DT7" s="5"/>
      <c r="DU7" s="259" t="str">
        <f>IF(DA7&lt;&gt;"","1"&amp;TEXT(DA7,"00"),
IF(DA8&lt;&gt;"","2"&amp;TEXT(DA8,"00"),
IF(DA9&lt;&gt;"","3"&amp;TEXT(DA9,"00"),"")))</f>
        <v/>
      </c>
      <c r="DV7" s="266"/>
      <c r="DW7" s="266"/>
      <c r="DX7" s="266"/>
      <c r="DY7" s="266"/>
      <c r="DZ7" s="5"/>
      <c r="EA7" s="328" t="s">
        <v>60</v>
      </c>
      <c r="EB7" s="328"/>
      <c r="EC7" s="328"/>
      <c r="ED7" s="328"/>
      <c r="EE7" s="328"/>
      <c r="EF7" s="328"/>
      <c r="EG7" s="5"/>
      <c r="EH7" s="328" t="s">
        <v>61</v>
      </c>
      <c r="EI7" s="328"/>
      <c r="EJ7" s="328"/>
      <c r="EK7" s="328"/>
      <c r="EL7" s="328"/>
      <c r="EM7" s="328"/>
      <c r="EN7" s="328"/>
      <c r="EO7" s="328"/>
      <c r="EP7" s="5"/>
      <c r="EQ7" s="5" t="s">
        <v>64</v>
      </c>
      <c r="ER7" s="338"/>
      <c r="ES7" s="338"/>
      <c r="ET7" s="338"/>
      <c r="EU7" s="5" t="s">
        <v>65</v>
      </c>
      <c r="EV7" s="5"/>
      <c r="EW7" s="5"/>
      <c r="EX7" s="5"/>
      <c r="EY7" s="5"/>
      <c r="EZ7" s="5"/>
      <c r="FA7" s="5"/>
      <c r="FB7" s="5"/>
      <c r="FC7" s="5"/>
      <c r="FD7" s="5"/>
      <c r="FE7" s="5"/>
      <c r="FF7" s="5"/>
      <c r="FG7" s="5"/>
      <c r="FH7" s="5"/>
      <c r="FI7" s="5"/>
      <c r="FJ7" s="5"/>
      <c r="FK7" s="5"/>
      <c r="FL7" s="259" t="str">
        <f>IF(ER7&lt;&gt;"","1"&amp;TEXT(ER7,"00"),
IF(ER8&lt;&gt;"","2"&amp;TEXT(ER8,"00"),
IF(ER9&lt;&gt;"","3"&amp;TEXT(ER9,"00"),"")))</f>
        <v/>
      </c>
      <c r="FM7" s="266"/>
      <c r="FN7" s="266"/>
      <c r="FO7" s="266"/>
      <c r="FP7" s="5"/>
      <c r="FQ7" s="328" t="s">
        <v>60</v>
      </c>
      <c r="FR7" s="328"/>
      <c r="FS7" s="328"/>
      <c r="FT7" s="328"/>
      <c r="FU7" s="328"/>
      <c r="FV7" s="328"/>
      <c r="FW7" s="5"/>
      <c r="FX7" s="328" t="s">
        <v>61</v>
      </c>
      <c r="FY7" s="328"/>
      <c r="FZ7" s="328"/>
      <c r="GA7" s="328"/>
      <c r="GB7" s="328"/>
      <c r="GC7" s="328"/>
      <c r="GD7" s="328"/>
      <c r="GE7" s="328"/>
      <c r="GF7" s="5"/>
      <c r="GG7" s="5" t="s">
        <v>64</v>
      </c>
      <c r="GH7" s="338"/>
      <c r="GI7" s="338"/>
      <c r="GJ7" s="338"/>
      <c r="GK7" s="5" t="s">
        <v>65</v>
      </c>
      <c r="GL7" s="5"/>
      <c r="GM7" s="5"/>
      <c r="GN7" s="5"/>
      <c r="GO7" s="5"/>
      <c r="GP7" s="5"/>
      <c r="GQ7" s="5"/>
      <c r="GR7" s="5"/>
      <c r="GS7" s="5"/>
      <c r="GT7" s="5"/>
      <c r="GU7" s="5"/>
      <c r="GV7" s="5"/>
      <c r="GW7" s="5"/>
      <c r="GX7" s="5"/>
      <c r="GY7" s="5"/>
      <c r="GZ7" s="5"/>
      <c r="HA7" s="5"/>
      <c r="HB7" s="259" t="str">
        <f>IF(GH7&lt;&gt;"","1"&amp;TEXT(GH7,"00"),
IF(GH8&lt;&gt;"","2"&amp;TEXT(GH8,"00"),
IF(GH9&lt;&gt;"","3"&amp;TEXT(GH9,"00"),"")))</f>
        <v/>
      </c>
      <c r="HC7" s="266"/>
      <c r="HD7" s="266"/>
      <c r="HE7" s="266"/>
      <c r="HF7" s="5"/>
      <c r="HG7" s="328" t="s">
        <v>60</v>
      </c>
      <c r="HH7" s="328"/>
      <c r="HI7" s="328"/>
      <c r="HJ7" s="328"/>
      <c r="HK7" s="328"/>
      <c r="HL7" s="328"/>
      <c r="HM7" s="5"/>
      <c r="HN7" s="328" t="s">
        <v>61</v>
      </c>
      <c r="HO7" s="328"/>
      <c r="HP7" s="328"/>
      <c r="HQ7" s="328"/>
      <c r="HR7" s="328"/>
      <c r="HS7" s="328"/>
      <c r="HT7" s="328"/>
      <c r="HU7" s="328"/>
      <c r="HV7" s="5"/>
      <c r="HW7" s="5" t="s">
        <v>64</v>
      </c>
      <c r="HX7" s="338"/>
      <c r="HY7" s="338"/>
      <c r="HZ7" s="338"/>
      <c r="IA7" s="5" t="s">
        <v>65</v>
      </c>
      <c r="IB7" s="5"/>
      <c r="IC7" s="5"/>
      <c r="ID7" s="5"/>
      <c r="IE7" s="5"/>
      <c r="IF7" s="5"/>
      <c r="IG7" s="5"/>
      <c r="IH7" s="5"/>
      <c r="II7" s="5"/>
      <c r="IJ7" s="5"/>
      <c r="IK7" s="5"/>
      <c r="IL7" s="5"/>
      <c r="IM7" s="5"/>
      <c r="IN7" s="5"/>
      <c r="IO7" s="5"/>
      <c r="IP7" s="5"/>
      <c r="IQ7" s="328" t="s">
        <v>60</v>
      </c>
      <c r="IR7" s="328"/>
      <c r="IS7" s="328"/>
      <c r="IT7" s="328"/>
      <c r="IU7" s="328"/>
      <c r="IV7" s="328"/>
      <c r="IW7" s="5"/>
      <c r="IX7" s="328" t="s">
        <v>61</v>
      </c>
      <c r="IY7" s="328"/>
      <c r="IZ7" s="328"/>
      <c r="JA7" s="328"/>
      <c r="JB7" s="328"/>
      <c r="JC7" s="328"/>
      <c r="JD7" s="328"/>
      <c r="JE7" s="328"/>
      <c r="JF7" s="5"/>
      <c r="JG7" s="5" t="s">
        <v>64</v>
      </c>
      <c r="JH7" s="338"/>
      <c r="JI7" s="338"/>
      <c r="JJ7" s="338"/>
      <c r="JK7" s="5" t="s">
        <v>65</v>
      </c>
      <c r="JL7" s="5"/>
      <c r="JM7" s="5"/>
      <c r="JN7" s="5"/>
      <c r="JO7" s="5"/>
      <c r="JP7" s="5"/>
      <c r="JQ7" s="5"/>
      <c r="JR7" s="5"/>
      <c r="JS7" s="5"/>
      <c r="JT7" s="5"/>
      <c r="JU7" s="5"/>
      <c r="JV7" s="5"/>
      <c r="JW7" s="5"/>
      <c r="JX7" s="5"/>
      <c r="JY7" s="5"/>
      <c r="JZ7" s="5"/>
      <c r="KA7" s="328" t="s">
        <v>60</v>
      </c>
      <c r="KB7" s="328"/>
      <c r="KC7" s="328"/>
      <c r="KD7" s="328"/>
      <c r="KE7" s="328"/>
      <c r="KF7" s="328"/>
      <c r="KG7" s="5"/>
      <c r="KH7" s="328" t="s">
        <v>61</v>
      </c>
      <c r="KI7" s="328"/>
      <c r="KJ7" s="328"/>
      <c r="KK7" s="328"/>
      <c r="KL7" s="328"/>
      <c r="KM7" s="328"/>
      <c r="KN7" s="328"/>
      <c r="KO7" s="328"/>
      <c r="KP7" s="5"/>
      <c r="KQ7" s="5" t="s">
        <v>64</v>
      </c>
      <c r="KR7" s="338"/>
      <c r="KS7" s="338"/>
      <c r="KT7" s="338"/>
      <c r="KU7" s="5" t="s">
        <v>65</v>
      </c>
      <c r="KV7" s="5"/>
      <c r="KW7" s="5"/>
      <c r="KX7" s="5"/>
      <c r="KY7" s="5"/>
      <c r="KZ7" s="5"/>
      <c r="LA7" s="5"/>
      <c r="LB7" s="5"/>
      <c r="LC7" s="5"/>
      <c r="LD7" s="5"/>
      <c r="LE7" s="5"/>
      <c r="LF7" s="5"/>
      <c r="LG7" s="5"/>
      <c r="LH7" s="5"/>
      <c r="LI7" s="5"/>
      <c r="LJ7" s="5"/>
      <c r="LK7" s="328" t="s">
        <v>60</v>
      </c>
      <c r="LL7" s="328"/>
      <c r="LM7" s="328"/>
      <c r="LN7" s="328"/>
      <c r="LO7" s="328"/>
      <c r="LP7" s="328"/>
      <c r="LQ7" s="5"/>
      <c r="LR7" s="328" t="s">
        <v>61</v>
      </c>
      <c r="LS7" s="328"/>
      <c r="LT7" s="328"/>
      <c r="LU7" s="328"/>
      <c r="LV7" s="328"/>
      <c r="LW7" s="328"/>
      <c r="LX7" s="328"/>
      <c r="LY7" s="328"/>
      <c r="LZ7" s="5"/>
      <c r="MA7" s="5" t="s">
        <v>64</v>
      </c>
      <c r="MB7" s="338"/>
      <c r="MC7" s="338"/>
      <c r="MD7" s="338"/>
      <c r="ME7" s="5" t="s">
        <v>65</v>
      </c>
      <c r="MF7" s="5"/>
      <c r="MG7" s="5"/>
      <c r="MH7" s="5"/>
      <c r="MI7" s="5"/>
      <c r="MJ7" s="5"/>
      <c r="MK7" s="5"/>
      <c r="ML7" s="5"/>
      <c r="MM7" s="5"/>
      <c r="MN7" s="5"/>
      <c r="MO7" s="5"/>
      <c r="MP7" s="5"/>
      <c r="MQ7" s="5"/>
      <c r="MR7" s="5"/>
      <c r="MS7" s="5"/>
      <c r="MT7" s="5"/>
      <c r="MU7" s="328" t="s">
        <v>60</v>
      </c>
      <c r="MV7" s="328"/>
      <c r="MW7" s="328"/>
      <c r="MX7" s="328"/>
      <c r="MY7" s="328"/>
      <c r="MZ7" s="328"/>
      <c r="NA7" s="5"/>
      <c r="NB7" s="328" t="s">
        <v>61</v>
      </c>
      <c r="NC7" s="328"/>
      <c r="ND7" s="328"/>
      <c r="NE7" s="328"/>
      <c r="NF7" s="328"/>
      <c r="NG7" s="328"/>
      <c r="NH7" s="328"/>
      <c r="NI7" s="328"/>
      <c r="NJ7" s="5"/>
      <c r="NK7" s="5" t="s">
        <v>64</v>
      </c>
      <c r="NL7" s="338"/>
      <c r="NM7" s="338"/>
      <c r="NN7" s="338"/>
      <c r="NO7" s="5" t="s">
        <v>65</v>
      </c>
      <c r="NP7" s="5"/>
      <c r="NQ7" s="5"/>
      <c r="NR7" s="5"/>
      <c r="NS7" s="5"/>
      <c r="NT7" s="5"/>
      <c r="NU7" s="5"/>
      <c r="NV7" s="5"/>
      <c r="NW7" s="5"/>
      <c r="NX7" s="5"/>
      <c r="NY7" s="5"/>
      <c r="NZ7" s="5"/>
      <c r="OA7" s="5"/>
      <c r="OB7" s="5"/>
      <c r="OC7" s="5"/>
      <c r="OD7" s="5"/>
    </row>
    <row r="8" spans="1:394" ht="15" customHeight="1">
      <c r="A8" s="5"/>
      <c r="B8" s="5"/>
      <c r="C8" s="5"/>
      <c r="D8" s="5"/>
      <c r="E8" s="5"/>
      <c r="F8" s="5"/>
      <c r="G8" s="5"/>
      <c r="H8" s="328" t="s">
        <v>62</v>
      </c>
      <c r="I8" s="328"/>
      <c r="J8" s="328"/>
      <c r="K8" s="328"/>
      <c r="L8" s="328"/>
      <c r="M8" s="328"/>
      <c r="N8" s="328"/>
      <c r="O8" s="328"/>
      <c r="P8" s="5"/>
      <c r="Q8" s="5" t="s">
        <v>64</v>
      </c>
      <c r="R8" s="338"/>
      <c r="S8" s="338"/>
      <c r="T8" s="338"/>
      <c r="U8" s="5" t="s">
        <v>65</v>
      </c>
      <c r="V8" s="5"/>
      <c r="W8" s="5"/>
      <c r="X8" s="5"/>
      <c r="Y8" s="5"/>
      <c r="Z8" s="5"/>
      <c r="AA8" s="5"/>
      <c r="AB8" s="5"/>
      <c r="AC8" s="5"/>
      <c r="AD8" s="5"/>
      <c r="AE8" s="5"/>
      <c r="AF8" s="5"/>
      <c r="AG8" s="5"/>
      <c r="AH8" s="5"/>
      <c r="AI8" s="5"/>
      <c r="AJ8" s="5"/>
      <c r="AK8" s="5"/>
      <c r="AL8" s="141"/>
      <c r="AQ8" s="141"/>
      <c r="AR8" s="5"/>
      <c r="AS8" s="5"/>
      <c r="AT8" s="5"/>
      <c r="AU8" s="5"/>
      <c r="AV8" s="5"/>
      <c r="AW8" s="5"/>
      <c r="AX8" s="5"/>
      <c r="AY8" s="328" t="s">
        <v>62</v>
      </c>
      <c r="AZ8" s="328"/>
      <c r="BA8" s="328"/>
      <c r="BB8" s="328"/>
      <c r="BC8" s="328"/>
      <c r="BD8" s="328"/>
      <c r="BE8" s="328"/>
      <c r="BF8" s="328"/>
      <c r="BG8" s="5"/>
      <c r="BH8" s="5" t="s">
        <v>64</v>
      </c>
      <c r="BI8" s="338"/>
      <c r="BJ8" s="338"/>
      <c r="BK8" s="338"/>
      <c r="BL8" s="5" t="s">
        <v>65</v>
      </c>
      <c r="BM8" s="5"/>
      <c r="BN8" s="5"/>
      <c r="BO8" s="5"/>
      <c r="BP8" s="5"/>
      <c r="BQ8" s="5"/>
      <c r="BR8" s="5"/>
      <c r="BS8" s="5"/>
      <c r="BT8" s="5"/>
      <c r="BU8" s="5"/>
      <c r="BV8" s="5"/>
      <c r="BW8" s="5"/>
      <c r="BX8" s="5"/>
      <c r="BY8" s="5"/>
      <c r="BZ8" s="5"/>
      <c r="CA8" s="5"/>
      <c r="CB8" s="5"/>
      <c r="CC8" s="141"/>
      <c r="CD8" s="259"/>
      <c r="CE8" s="259"/>
      <c r="CF8" s="259"/>
      <c r="CG8" s="259"/>
      <c r="CH8" s="141"/>
      <c r="CI8" s="5"/>
      <c r="CJ8" s="5"/>
      <c r="CK8" s="5"/>
      <c r="CL8" s="5"/>
      <c r="CM8" s="5"/>
      <c r="CN8" s="5"/>
      <c r="CO8" s="5"/>
      <c r="CP8" s="5"/>
      <c r="CQ8" s="328" t="s">
        <v>62</v>
      </c>
      <c r="CR8" s="328"/>
      <c r="CS8" s="328"/>
      <c r="CT8" s="328"/>
      <c r="CU8" s="328"/>
      <c r="CV8" s="328"/>
      <c r="CW8" s="328"/>
      <c r="CX8" s="328"/>
      <c r="CY8" s="5"/>
      <c r="CZ8" s="5" t="s">
        <v>64</v>
      </c>
      <c r="DA8" s="338"/>
      <c r="DB8" s="338"/>
      <c r="DC8" s="338"/>
      <c r="DD8" s="5" t="s">
        <v>65</v>
      </c>
      <c r="DE8" s="5"/>
      <c r="DF8" s="5"/>
      <c r="DG8" s="5"/>
      <c r="DH8" s="5"/>
      <c r="DI8" s="5"/>
      <c r="DJ8" s="5"/>
      <c r="DK8" s="5"/>
      <c r="DL8" s="5"/>
      <c r="DM8" s="5"/>
      <c r="DN8" s="5"/>
      <c r="DO8" s="5"/>
      <c r="DP8" s="5"/>
      <c r="DQ8" s="5"/>
      <c r="DR8" s="5"/>
      <c r="DS8" s="5"/>
      <c r="DT8" s="5"/>
      <c r="DU8" s="266"/>
      <c r="DV8" s="266"/>
      <c r="DW8" s="266"/>
      <c r="DX8" s="266"/>
      <c r="DY8" s="266"/>
      <c r="DZ8" s="5"/>
      <c r="EA8" s="5"/>
      <c r="EB8" s="5"/>
      <c r="EC8" s="5"/>
      <c r="ED8" s="5"/>
      <c r="EE8" s="5"/>
      <c r="EF8" s="5"/>
      <c r="EG8" s="5"/>
      <c r="EH8" s="328" t="s">
        <v>62</v>
      </c>
      <c r="EI8" s="328"/>
      <c r="EJ8" s="328"/>
      <c r="EK8" s="328"/>
      <c r="EL8" s="328"/>
      <c r="EM8" s="328"/>
      <c r="EN8" s="328"/>
      <c r="EO8" s="328"/>
      <c r="EP8" s="5"/>
      <c r="EQ8" s="5" t="s">
        <v>64</v>
      </c>
      <c r="ER8" s="338"/>
      <c r="ES8" s="338"/>
      <c r="ET8" s="338"/>
      <c r="EU8" s="5" t="s">
        <v>65</v>
      </c>
      <c r="EV8" s="5"/>
      <c r="EW8" s="5"/>
      <c r="EX8" s="5"/>
      <c r="EY8" s="5"/>
      <c r="EZ8" s="5"/>
      <c r="FA8" s="5"/>
      <c r="FB8" s="5"/>
      <c r="FC8" s="5"/>
      <c r="FD8" s="5"/>
      <c r="FE8" s="5"/>
      <c r="FF8" s="5"/>
      <c r="FG8" s="5"/>
      <c r="FH8" s="5"/>
      <c r="FI8" s="5"/>
      <c r="FJ8" s="5"/>
      <c r="FK8" s="5"/>
      <c r="FL8" s="266"/>
      <c r="FM8" s="266"/>
      <c r="FN8" s="266"/>
      <c r="FO8" s="266"/>
      <c r="FP8" s="5"/>
      <c r="FQ8" s="5"/>
      <c r="FR8" s="5"/>
      <c r="FS8" s="5"/>
      <c r="FT8" s="5"/>
      <c r="FU8" s="5"/>
      <c r="FV8" s="5"/>
      <c r="FW8" s="5"/>
      <c r="FX8" s="328" t="s">
        <v>62</v>
      </c>
      <c r="FY8" s="328"/>
      <c r="FZ8" s="328"/>
      <c r="GA8" s="328"/>
      <c r="GB8" s="328"/>
      <c r="GC8" s="328"/>
      <c r="GD8" s="328"/>
      <c r="GE8" s="328"/>
      <c r="GF8" s="5"/>
      <c r="GG8" s="5" t="s">
        <v>64</v>
      </c>
      <c r="GH8" s="338"/>
      <c r="GI8" s="338"/>
      <c r="GJ8" s="338"/>
      <c r="GK8" s="5" t="s">
        <v>65</v>
      </c>
      <c r="GL8" s="5"/>
      <c r="GM8" s="5"/>
      <c r="GN8" s="5"/>
      <c r="GO8" s="5"/>
      <c r="GP8" s="5"/>
      <c r="GQ8" s="5"/>
      <c r="GR8" s="5"/>
      <c r="GS8" s="5"/>
      <c r="GT8" s="5"/>
      <c r="GU8" s="5"/>
      <c r="GV8" s="5"/>
      <c r="GW8" s="5"/>
      <c r="GX8" s="5"/>
      <c r="GY8" s="5"/>
      <c r="GZ8" s="5"/>
      <c r="HA8" s="5"/>
      <c r="HB8" s="266"/>
      <c r="HC8" s="266"/>
      <c r="HD8" s="266"/>
      <c r="HE8" s="266"/>
      <c r="HF8" s="5"/>
      <c r="HG8" s="5"/>
      <c r="HH8" s="5"/>
      <c r="HI8" s="5"/>
      <c r="HJ8" s="5"/>
      <c r="HK8" s="5"/>
      <c r="HL8" s="5"/>
      <c r="HM8" s="5"/>
      <c r="HN8" s="328" t="s">
        <v>62</v>
      </c>
      <c r="HO8" s="328"/>
      <c r="HP8" s="328"/>
      <c r="HQ8" s="328"/>
      <c r="HR8" s="328"/>
      <c r="HS8" s="328"/>
      <c r="HT8" s="328"/>
      <c r="HU8" s="328"/>
      <c r="HV8" s="5"/>
      <c r="HW8" s="5" t="s">
        <v>64</v>
      </c>
      <c r="HX8" s="338"/>
      <c r="HY8" s="338"/>
      <c r="HZ8" s="338"/>
      <c r="IA8" s="5" t="s">
        <v>65</v>
      </c>
      <c r="IB8" s="5"/>
      <c r="IC8" s="5"/>
      <c r="ID8" s="5"/>
      <c r="IE8" s="5"/>
      <c r="IF8" s="5"/>
      <c r="IG8" s="5"/>
      <c r="IH8" s="5"/>
      <c r="II8" s="5"/>
      <c r="IJ8" s="5"/>
      <c r="IK8" s="5"/>
      <c r="IL8" s="5"/>
      <c r="IM8" s="5"/>
      <c r="IN8" s="5"/>
      <c r="IO8" s="5"/>
      <c r="IP8" s="5"/>
      <c r="IQ8" s="5"/>
      <c r="IR8" s="5"/>
      <c r="IS8" s="5"/>
      <c r="IT8" s="5"/>
      <c r="IU8" s="5"/>
      <c r="IV8" s="5"/>
      <c r="IW8" s="5"/>
      <c r="IX8" s="328" t="s">
        <v>62</v>
      </c>
      <c r="IY8" s="328"/>
      <c r="IZ8" s="328"/>
      <c r="JA8" s="328"/>
      <c r="JB8" s="328"/>
      <c r="JC8" s="328"/>
      <c r="JD8" s="328"/>
      <c r="JE8" s="328"/>
      <c r="JF8" s="5"/>
      <c r="JG8" s="5" t="s">
        <v>64</v>
      </c>
      <c r="JH8" s="338"/>
      <c r="JI8" s="338"/>
      <c r="JJ8" s="338"/>
      <c r="JK8" s="5" t="s">
        <v>65</v>
      </c>
      <c r="JL8" s="5"/>
      <c r="JM8" s="5"/>
      <c r="JN8" s="5"/>
      <c r="JO8" s="5"/>
      <c r="JP8" s="5"/>
      <c r="JQ8" s="5"/>
      <c r="JR8" s="5"/>
      <c r="JS8" s="5"/>
      <c r="JT8" s="5"/>
      <c r="JU8" s="5"/>
      <c r="JV8" s="5"/>
      <c r="JW8" s="5"/>
      <c r="JX8" s="5"/>
      <c r="JY8" s="5"/>
      <c r="JZ8" s="5"/>
      <c r="KA8" s="5"/>
      <c r="KB8" s="5"/>
      <c r="KC8" s="5"/>
      <c r="KD8" s="5"/>
      <c r="KE8" s="5"/>
      <c r="KF8" s="5"/>
      <c r="KG8" s="5"/>
      <c r="KH8" s="328" t="s">
        <v>62</v>
      </c>
      <c r="KI8" s="328"/>
      <c r="KJ8" s="328"/>
      <c r="KK8" s="328"/>
      <c r="KL8" s="328"/>
      <c r="KM8" s="328"/>
      <c r="KN8" s="328"/>
      <c r="KO8" s="328"/>
      <c r="KP8" s="5"/>
      <c r="KQ8" s="5" t="s">
        <v>64</v>
      </c>
      <c r="KR8" s="338"/>
      <c r="KS8" s="338"/>
      <c r="KT8" s="338"/>
      <c r="KU8" s="5" t="s">
        <v>65</v>
      </c>
      <c r="KV8" s="5"/>
      <c r="KW8" s="5"/>
      <c r="KX8" s="5"/>
      <c r="KY8" s="5"/>
      <c r="KZ8" s="5"/>
      <c r="LA8" s="5"/>
      <c r="LB8" s="5"/>
      <c r="LC8" s="5"/>
      <c r="LD8" s="5"/>
      <c r="LE8" s="5"/>
      <c r="LF8" s="5"/>
      <c r="LG8" s="5"/>
      <c r="LH8" s="5"/>
      <c r="LI8" s="5"/>
      <c r="LJ8" s="5"/>
      <c r="LK8" s="5"/>
      <c r="LL8" s="5"/>
      <c r="LM8" s="5"/>
      <c r="LN8" s="5"/>
      <c r="LO8" s="5"/>
      <c r="LP8" s="5"/>
      <c r="LQ8" s="5"/>
      <c r="LR8" s="328" t="s">
        <v>62</v>
      </c>
      <c r="LS8" s="328"/>
      <c r="LT8" s="328"/>
      <c r="LU8" s="328"/>
      <c r="LV8" s="328"/>
      <c r="LW8" s="328"/>
      <c r="LX8" s="328"/>
      <c r="LY8" s="328"/>
      <c r="LZ8" s="5"/>
      <c r="MA8" s="5" t="s">
        <v>64</v>
      </c>
      <c r="MB8" s="338"/>
      <c r="MC8" s="338"/>
      <c r="MD8" s="338"/>
      <c r="ME8" s="5" t="s">
        <v>65</v>
      </c>
      <c r="MF8" s="5"/>
      <c r="MG8" s="5"/>
      <c r="MH8" s="5"/>
      <c r="MI8" s="5"/>
      <c r="MJ8" s="5"/>
      <c r="MK8" s="5"/>
      <c r="ML8" s="5"/>
      <c r="MM8" s="5"/>
      <c r="MN8" s="5"/>
      <c r="MO8" s="5"/>
      <c r="MP8" s="5"/>
      <c r="MQ8" s="5"/>
      <c r="MR8" s="5"/>
      <c r="MS8" s="5"/>
      <c r="MT8" s="5"/>
      <c r="MU8" s="5"/>
      <c r="MV8" s="5"/>
      <c r="MW8" s="5"/>
      <c r="MX8" s="5"/>
      <c r="MY8" s="5"/>
      <c r="MZ8" s="5"/>
      <c r="NA8" s="5"/>
      <c r="NB8" s="328" t="s">
        <v>62</v>
      </c>
      <c r="NC8" s="328"/>
      <c r="ND8" s="328"/>
      <c r="NE8" s="328"/>
      <c r="NF8" s="328"/>
      <c r="NG8" s="328"/>
      <c r="NH8" s="328"/>
      <c r="NI8" s="328"/>
      <c r="NJ8" s="5"/>
      <c r="NK8" s="5" t="s">
        <v>64</v>
      </c>
      <c r="NL8" s="338"/>
      <c r="NM8" s="338"/>
      <c r="NN8" s="338"/>
      <c r="NO8" s="5" t="s">
        <v>65</v>
      </c>
      <c r="NP8" s="5"/>
      <c r="NQ8" s="5"/>
      <c r="NR8" s="5"/>
      <c r="NS8" s="5"/>
      <c r="NT8" s="5"/>
      <c r="NU8" s="5"/>
      <c r="NV8" s="5"/>
      <c r="NW8" s="5"/>
      <c r="NX8" s="5"/>
      <c r="NY8" s="5"/>
      <c r="NZ8" s="5"/>
      <c r="OA8" s="5"/>
      <c r="OB8" s="5"/>
      <c r="OC8" s="5"/>
      <c r="OD8" s="5"/>
    </row>
    <row r="9" spans="1:394" ht="15" customHeight="1">
      <c r="A9" s="5"/>
      <c r="B9" s="5"/>
      <c r="C9" s="5"/>
      <c r="D9" s="5"/>
      <c r="E9" s="5"/>
      <c r="F9" s="5"/>
      <c r="G9" s="5"/>
      <c r="H9" s="328" t="s">
        <v>63</v>
      </c>
      <c r="I9" s="328"/>
      <c r="J9" s="328"/>
      <c r="K9" s="328"/>
      <c r="L9" s="328"/>
      <c r="M9" s="328"/>
      <c r="N9" s="328"/>
      <c r="O9" s="328"/>
      <c r="P9" s="5"/>
      <c r="Q9" s="5" t="s">
        <v>64</v>
      </c>
      <c r="R9" s="338"/>
      <c r="S9" s="338"/>
      <c r="T9" s="338"/>
      <c r="U9" s="5" t="s">
        <v>65</v>
      </c>
      <c r="V9" s="5"/>
      <c r="W9" s="5"/>
      <c r="X9" s="5"/>
      <c r="Y9" s="5"/>
      <c r="Z9" s="5"/>
      <c r="AA9" s="5"/>
      <c r="AB9" s="5"/>
      <c r="AC9" s="5"/>
      <c r="AD9" s="5"/>
      <c r="AE9" s="5"/>
      <c r="AF9" s="5"/>
      <c r="AG9" s="5"/>
      <c r="AH9" s="5"/>
      <c r="AI9" s="5"/>
      <c r="AJ9" s="5"/>
      <c r="AK9" s="5"/>
      <c r="AL9" s="141"/>
      <c r="AQ9" s="141"/>
      <c r="AR9" s="5"/>
      <c r="AS9" s="5"/>
      <c r="AT9" s="5"/>
      <c r="AU9" s="5"/>
      <c r="AV9" s="5"/>
      <c r="AW9" s="5"/>
      <c r="AX9" s="5"/>
      <c r="AY9" s="328" t="s">
        <v>63</v>
      </c>
      <c r="AZ9" s="328"/>
      <c r="BA9" s="328"/>
      <c r="BB9" s="328"/>
      <c r="BC9" s="328"/>
      <c r="BD9" s="328"/>
      <c r="BE9" s="328"/>
      <c r="BF9" s="328"/>
      <c r="BG9" s="5"/>
      <c r="BH9" s="5" t="s">
        <v>64</v>
      </c>
      <c r="BI9" s="338"/>
      <c r="BJ9" s="338"/>
      <c r="BK9" s="338"/>
      <c r="BL9" s="5" t="s">
        <v>65</v>
      </c>
      <c r="BM9" s="5"/>
      <c r="BN9" s="5"/>
      <c r="BO9" s="5"/>
      <c r="BP9" s="5"/>
      <c r="BQ9" s="5"/>
      <c r="BR9" s="5"/>
      <c r="BS9" s="5"/>
      <c r="BT9" s="5"/>
      <c r="BU9" s="5"/>
      <c r="BV9" s="5"/>
      <c r="BW9" s="5"/>
      <c r="BX9" s="5"/>
      <c r="BY9" s="5"/>
      <c r="BZ9" s="5"/>
      <c r="CA9" s="5"/>
      <c r="CB9" s="5"/>
      <c r="CC9" s="141"/>
      <c r="CD9" s="259"/>
      <c r="CE9" s="259"/>
      <c r="CF9" s="259"/>
      <c r="CG9" s="259"/>
      <c r="CH9" s="141"/>
      <c r="CI9" s="5"/>
      <c r="CJ9" s="5"/>
      <c r="CK9" s="5"/>
      <c r="CL9" s="5"/>
      <c r="CM9" s="5"/>
      <c r="CN9" s="5"/>
      <c r="CO9" s="5"/>
      <c r="CP9" s="5"/>
      <c r="CQ9" s="328" t="s">
        <v>63</v>
      </c>
      <c r="CR9" s="328"/>
      <c r="CS9" s="328"/>
      <c r="CT9" s="328"/>
      <c r="CU9" s="328"/>
      <c r="CV9" s="328"/>
      <c r="CW9" s="328"/>
      <c r="CX9" s="328"/>
      <c r="CY9" s="5"/>
      <c r="CZ9" s="5" t="s">
        <v>64</v>
      </c>
      <c r="DA9" s="338"/>
      <c r="DB9" s="338"/>
      <c r="DC9" s="338"/>
      <c r="DD9" s="5" t="s">
        <v>65</v>
      </c>
      <c r="DE9" s="5"/>
      <c r="DF9" s="5"/>
      <c r="DG9" s="5"/>
      <c r="DH9" s="5"/>
      <c r="DI9" s="5"/>
      <c r="DJ9" s="5"/>
      <c r="DK9" s="5"/>
      <c r="DL9" s="5"/>
      <c r="DM9" s="5"/>
      <c r="DN9" s="5"/>
      <c r="DO9" s="5"/>
      <c r="DP9" s="5"/>
      <c r="DQ9" s="5"/>
      <c r="DR9" s="5"/>
      <c r="DS9" s="5"/>
      <c r="DT9" s="5"/>
      <c r="DU9" s="266"/>
      <c r="DV9" s="266"/>
      <c r="DW9" s="266"/>
      <c r="DX9" s="266"/>
      <c r="DY9" s="266"/>
      <c r="DZ9" s="5"/>
      <c r="EA9" s="5"/>
      <c r="EB9" s="5"/>
      <c r="EC9" s="5"/>
      <c r="ED9" s="5"/>
      <c r="EE9" s="5"/>
      <c r="EF9" s="5"/>
      <c r="EG9" s="5"/>
      <c r="EH9" s="328" t="s">
        <v>63</v>
      </c>
      <c r="EI9" s="328"/>
      <c r="EJ9" s="328"/>
      <c r="EK9" s="328"/>
      <c r="EL9" s="328"/>
      <c r="EM9" s="328"/>
      <c r="EN9" s="328"/>
      <c r="EO9" s="328"/>
      <c r="EP9" s="5"/>
      <c r="EQ9" s="5" t="s">
        <v>64</v>
      </c>
      <c r="ER9" s="338"/>
      <c r="ES9" s="338"/>
      <c r="ET9" s="338"/>
      <c r="EU9" s="5" t="s">
        <v>65</v>
      </c>
      <c r="EV9" s="5"/>
      <c r="EW9" s="5"/>
      <c r="EX9" s="5"/>
      <c r="EY9" s="5"/>
      <c r="EZ9" s="5"/>
      <c r="FA9" s="5"/>
      <c r="FB9" s="5"/>
      <c r="FC9" s="5"/>
      <c r="FD9" s="5"/>
      <c r="FE9" s="5"/>
      <c r="FF9" s="5"/>
      <c r="FG9" s="5"/>
      <c r="FH9" s="5"/>
      <c r="FI9" s="5"/>
      <c r="FJ9" s="5"/>
      <c r="FK9" s="5"/>
      <c r="FL9" s="266"/>
      <c r="FM9" s="266"/>
      <c r="FN9" s="266"/>
      <c r="FO9" s="266"/>
      <c r="FP9" s="5"/>
      <c r="FQ9" s="5"/>
      <c r="FR9" s="5"/>
      <c r="FS9" s="5"/>
      <c r="FT9" s="5"/>
      <c r="FU9" s="5"/>
      <c r="FV9" s="5"/>
      <c r="FW9" s="5"/>
      <c r="FX9" s="328" t="s">
        <v>63</v>
      </c>
      <c r="FY9" s="328"/>
      <c r="FZ9" s="328"/>
      <c r="GA9" s="328"/>
      <c r="GB9" s="328"/>
      <c r="GC9" s="328"/>
      <c r="GD9" s="328"/>
      <c r="GE9" s="328"/>
      <c r="GF9" s="5"/>
      <c r="GG9" s="5" t="s">
        <v>64</v>
      </c>
      <c r="GH9" s="338"/>
      <c r="GI9" s="338"/>
      <c r="GJ9" s="338"/>
      <c r="GK9" s="5" t="s">
        <v>65</v>
      </c>
      <c r="GL9" s="5"/>
      <c r="GM9" s="5"/>
      <c r="GN9" s="5"/>
      <c r="GO9" s="5"/>
      <c r="GP9" s="5"/>
      <c r="GQ9" s="5"/>
      <c r="GR9" s="5"/>
      <c r="GS9" s="5"/>
      <c r="GT9" s="5"/>
      <c r="GU9" s="5"/>
      <c r="GV9" s="5"/>
      <c r="GW9" s="5"/>
      <c r="GX9" s="5"/>
      <c r="GY9" s="5"/>
      <c r="GZ9" s="5"/>
      <c r="HA9" s="5"/>
      <c r="HB9" s="266"/>
      <c r="HC9" s="266"/>
      <c r="HD9" s="266"/>
      <c r="HE9" s="266"/>
      <c r="HF9" s="5"/>
      <c r="HG9" s="5"/>
      <c r="HH9" s="5"/>
      <c r="HI9" s="5"/>
      <c r="HJ9" s="5"/>
      <c r="HK9" s="5"/>
      <c r="HL9" s="5"/>
      <c r="HM9" s="5"/>
      <c r="HN9" s="328" t="s">
        <v>63</v>
      </c>
      <c r="HO9" s="328"/>
      <c r="HP9" s="328"/>
      <c r="HQ9" s="328"/>
      <c r="HR9" s="328"/>
      <c r="HS9" s="328"/>
      <c r="HT9" s="328"/>
      <c r="HU9" s="328"/>
      <c r="HV9" s="5"/>
      <c r="HW9" s="5" t="s">
        <v>64</v>
      </c>
      <c r="HX9" s="338"/>
      <c r="HY9" s="338"/>
      <c r="HZ9" s="338"/>
      <c r="IA9" s="5" t="s">
        <v>65</v>
      </c>
      <c r="IB9" s="5"/>
      <c r="IC9" s="5"/>
      <c r="ID9" s="5"/>
      <c r="IE9" s="5"/>
      <c r="IF9" s="5"/>
      <c r="IG9" s="5"/>
      <c r="IH9" s="5"/>
      <c r="II9" s="5"/>
      <c r="IJ9" s="5"/>
      <c r="IK9" s="5"/>
      <c r="IL9" s="5"/>
      <c r="IM9" s="5"/>
      <c r="IN9" s="5"/>
      <c r="IO9" s="5"/>
      <c r="IP9" s="5"/>
      <c r="IQ9" s="5"/>
      <c r="IR9" s="5"/>
      <c r="IS9" s="5"/>
      <c r="IT9" s="5"/>
      <c r="IU9" s="5"/>
      <c r="IV9" s="5"/>
      <c r="IW9" s="5"/>
      <c r="IX9" s="328" t="s">
        <v>63</v>
      </c>
      <c r="IY9" s="328"/>
      <c r="IZ9" s="328"/>
      <c r="JA9" s="328"/>
      <c r="JB9" s="328"/>
      <c r="JC9" s="328"/>
      <c r="JD9" s="328"/>
      <c r="JE9" s="328"/>
      <c r="JF9" s="5"/>
      <c r="JG9" s="5" t="s">
        <v>64</v>
      </c>
      <c r="JH9" s="338"/>
      <c r="JI9" s="338"/>
      <c r="JJ9" s="338"/>
      <c r="JK9" s="5" t="s">
        <v>65</v>
      </c>
      <c r="JL9" s="5"/>
      <c r="JM9" s="5"/>
      <c r="JN9" s="5"/>
      <c r="JO9" s="5"/>
      <c r="JP9" s="5"/>
      <c r="JQ9" s="5"/>
      <c r="JR9" s="5"/>
      <c r="JS9" s="5"/>
      <c r="JT9" s="5"/>
      <c r="JU9" s="5"/>
      <c r="JV9" s="5"/>
      <c r="JW9" s="5"/>
      <c r="JX9" s="5"/>
      <c r="JY9" s="5"/>
      <c r="JZ9" s="5"/>
      <c r="KA9" s="5"/>
      <c r="KB9" s="5"/>
      <c r="KC9" s="5"/>
      <c r="KD9" s="5"/>
      <c r="KE9" s="5"/>
      <c r="KF9" s="5"/>
      <c r="KG9" s="5"/>
      <c r="KH9" s="328" t="s">
        <v>63</v>
      </c>
      <c r="KI9" s="328"/>
      <c r="KJ9" s="328"/>
      <c r="KK9" s="328"/>
      <c r="KL9" s="328"/>
      <c r="KM9" s="328"/>
      <c r="KN9" s="328"/>
      <c r="KO9" s="328"/>
      <c r="KP9" s="5"/>
      <c r="KQ9" s="5" t="s">
        <v>64</v>
      </c>
      <c r="KR9" s="338"/>
      <c r="KS9" s="338"/>
      <c r="KT9" s="338"/>
      <c r="KU9" s="5" t="s">
        <v>65</v>
      </c>
      <c r="KV9" s="5"/>
      <c r="KW9" s="5"/>
      <c r="KX9" s="5"/>
      <c r="KY9" s="5"/>
      <c r="KZ9" s="5"/>
      <c r="LA9" s="5"/>
      <c r="LB9" s="5"/>
      <c r="LC9" s="5"/>
      <c r="LD9" s="5"/>
      <c r="LE9" s="5"/>
      <c r="LF9" s="5"/>
      <c r="LG9" s="5"/>
      <c r="LH9" s="5"/>
      <c r="LI9" s="5"/>
      <c r="LJ9" s="5"/>
      <c r="LK9" s="5"/>
      <c r="LL9" s="5"/>
      <c r="LM9" s="5"/>
      <c r="LN9" s="5"/>
      <c r="LO9" s="5"/>
      <c r="LP9" s="5"/>
      <c r="LQ9" s="5"/>
      <c r="LR9" s="328" t="s">
        <v>63</v>
      </c>
      <c r="LS9" s="328"/>
      <c r="LT9" s="328"/>
      <c r="LU9" s="328"/>
      <c r="LV9" s="328"/>
      <c r="LW9" s="328"/>
      <c r="LX9" s="328"/>
      <c r="LY9" s="328"/>
      <c r="LZ9" s="5"/>
      <c r="MA9" s="5" t="s">
        <v>64</v>
      </c>
      <c r="MB9" s="338"/>
      <c r="MC9" s="338"/>
      <c r="MD9" s="338"/>
      <c r="ME9" s="5" t="s">
        <v>65</v>
      </c>
      <c r="MF9" s="5"/>
      <c r="MG9" s="5"/>
      <c r="MH9" s="5"/>
      <c r="MI9" s="5"/>
      <c r="MJ9" s="5"/>
      <c r="MK9" s="5"/>
      <c r="ML9" s="5"/>
      <c r="MM9" s="5"/>
      <c r="MN9" s="5"/>
      <c r="MO9" s="5"/>
      <c r="MP9" s="5"/>
      <c r="MQ9" s="5"/>
      <c r="MR9" s="5"/>
      <c r="MS9" s="5"/>
      <c r="MT9" s="5"/>
      <c r="MU9" s="5"/>
      <c r="MV9" s="5"/>
      <c r="MW9" s="5"/>
      <c r="MX9" s="5"/>
      <c r="MY9" s="5"/>
      <c r="MZ9" s="5"/>
      <c r="NA9" s="5"/>
      <c r="NB9" s="328" t="s">
        <v>63</v>
      </c>
      <c r="NC9" s="328"/>
      <c r="ND9" s="328"/>
      <c r="NE9" s="328"/>
      <c r="NF9" s="328"/>
      <c r="NG9" s="328"/>
      <c r="NH9" s="328"/>
      <c r="NI9" s="328"/>
      <c r="NJ9" s="5"/>
      <c r="NK9" s="5" t="s">
        <v>64</v>
      </c>
      <c r="NL9" s="338"/>
      <c r="NM9" s="338"/>
      <c r="NN9" s="338"/>
      <c r="NO9" s="5" t="s">
        <v>65</v>
      </c>
      <c r="NP9" s="5"/>
      <c r="NQ9" s="5"/>
      <c r="NR9" s="5"/>
      <c r="NS9" s="5"/>
      <c r="NT9" s="5"/>
      <c r="NU9" s="5"/>
      <c r="NV9" s="5"/>
      <c r="NW9" s="5"/>
      <c r="NX9" s="5"/>
      <c r="NY9" s="5"/>
      <c r="NZ9" s="5"/>
      <c r="OA9" s="5"/>
      <c r="OB9" s="5"/>
      <c r="OC9" s="5"/>
      <c r="OD9" s="5"/>
    </row>
    <row r="10" spans="1:394" ht="2.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141"/>
      <c r="AQ10" s="141"/>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141"/>
      <c r="CD10" s="259"/>
      <c r="CE10" s="259"/>
      <c r="CF10" s="259"/>
      <c r="CG10" s="259"/>
      <c r="CH10" s="141"/>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266"/>
      <c r="DV10" s="266"/>
      <c r="DW10" s="266"/>
      <c r="DX10" s="266"/>
      <c r="DY10" s="266"/>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266"/>
      <c r="FM10" s="266"/>
      <c r="FN10" s="266"/>
      <c r="FO10" s="266"/>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266"/>
      <c r="HC10" s="266"/>
      <c r="HD10" s="266"/>
      <c r="HE10" s="266"/>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row>
    <row r="11" spans="1:394" ht="3.7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139"/>
      <c r="AM11" s="258"/>
      <c r="AN11" s="258"/>
      <c r="AO11" s="258"/>
      <c r="AP11" s="258"/>
      <c r="AQ11" s="139"/>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139"/>
      <c r="CD11" s="258"/>
      <c r="CE11" s="258"/>
      <c r="CF11" s="258"/>
      <c r="CG11" s="258"/>
      <c r="CH11" s="139"/>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267"/>
      <c r="DV11" s="267"/>
      <c r="DW11" s="267"/>
      <c r="DX11" s="267"/>
      <c r="DY11" s="267"/>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267"/>
      <c r="FM11" s="267"/>
      <c r="FN11" s="267"/>
      <c r="FO11" s="267"/>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267"/>
      <c r="HC11" s="267"/>
      <c r="HD11" s="267"/>
      <c r="HE11" s="267"/>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row>
    <row r="12" spans="1:394" ht="15" customHeight="1">
      <c r="A12" s="328" t="s">
        <v>66</v>
      </c>
      <c r="B12" s="328"/>
      <c r="C12" s="328"/>
      <c r="D12" s="328"/>
      <c r="E12" s="328"/>
      <c r="F12" s="328"/>
      <c r="G12" s="328"/>
      <c r="H12" s="328"/>
      <c r="I12" s="328"/>
      <c r="J12" s="328"/>
      <c r="K12" s="328"/>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141"/>
      <c r="AQ12" s="141"/>
      <c r="AR12" s="328" t="s">
        <v>66</v>
      </c>
      <c r="AS12" s="328"/>
      <c r="AT12" s="328"/>
      <c r="AU12" s="328"/>
      <c r="AV12" s="328"/>
      <c r="AW12" s="328"/>
      <c r="AX12" s="328"/>
      <c r="AY12" s="328"/>
      <c r="AZ12" s="328"/>
      <c r="BA12" s="328"/>
      <c r="BB12" s="328"/>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141"/>
      <c r="CD12" s="259"/>
      <c r="CE12" s="259"/>
      <c r="CF12" s="259"/>
      <c r="CG12" s="259"/>
      <c r="CH12" s="141"/>
      <c r="CI12" s="5"/>
      <c r="CJ12" s="328" t="s">
        <v>66</v>
      </c>
      <c r="CK12" s="328"/>
      <c r="CL12" s="328"/>
      <c r="CM12" s="328"/>
      <c r="CN12" s="328"/>
      <c r="CO12" s="328"/>
      <c r="CP12" s="328"/>
      <c r="CQ12" s="328"/>
      <c r="CR12" s="328"/>
      <c r="CS12" s="328"/>
      <c r="CT12" s="328"/>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266"/>
      <c r="DV12" s="266"/>
      <c r="DW12" s="266"/>
      <c r="DX12" s="266"/>
      <c r="DY12" s="266"/>
      <c r="DZ12" s="5"/>
      <c r="EA12" s="328" t="s">
        <v>66</v>
      </c>
      <c r="EB12" s="328"/>
      <c r="EC12" s="328"/>
      <c r="ED12" s="328"/>
      <c r="EE12" s="328"/>
      <c r="EF12" s="328"/>
      <c r="EG12" s="328"/>
      <c r="EH12" s="328"/>
      <c r="EI12" s="328"/>
      <c r="EJ12" s="328"/>
      <c r="EK12" s="328"/>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266"/>
      <c r="FM12" s="266"/>
      <c r="FN12" s="266"/>
      <c r="FO12" s="266"/>
      <c r="FP12" s="5"/>
      <c r="FQ12" s="328" t="s">
        <v>66</v>
      </c>
      <c r="FR12" s="328"/>
      <c r="FS12" s="328"/>
      <c r="FT12" s="328"/>
      <c r="FU12" s="328"/>
      <c r="FV12" s="328"/>
      <c r="FW12" s="328"/>
      <c r="FX12" s="328"/>
      <c r="FY12" s="328"/>
      <c r="FZ12" s="328"/>
      <c r="GA12" s="328"/>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266"/>
      <c r="HC12" s="266"/>
      <c r="HD12" s="266"/>
      <c r="HE12" s="266"/>
      <c r="HF12" s="5"/>
      <c r="HG12" s="328" t="s">
        <v>66</v>
      </c>
      <c r="HH12" s="328"/>
      <c r="HI12" s="328"/>
      <c r="HJ12" s="328"/>
      <c r="HK12" s="328"/>
      <c r="HL12" s="328"/>
      <c r="HM12" s="328"/>
      <c r="HN12" s="328"/>
      <c r="HO12" s="328"/>
      <c r="HP12" s="328"/>
      <c r="HQ12" s="328"/>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328" t="s">
        <v>66</v>
      </c>
      <c r="IR12" s="328"/>
      <c r="IS12" s="328"/>
      <c r="IT12" s="328"/>
      <c r="IU12" s="328"/>
      <c r="IV12" s="328"/>
      <c r="IW12" s="328"/>
      <c r="IX12" s="328"/>
      <c r="IY12" s="328"/>
      <c r="IZ12" s="328"/>
      <c r="JA12" s="328"/>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328" t="s">
        <v>66</v>
      </c>
      <c r="KB12" s="328"/>
      <c r="KC12" s="328"/>
      <c r="KD12" s="328"/>
      <c r="KE12" s="328"/>
      <c r="KF12" s="328"/>
      <c r="KG12" s="328"/>
      <c r="KH12" s="328"/>
      <c r="KI12" s="328"/>
      <c r="KJ12" s="328"/>
      <c r="KK12" s="328"/>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328" t="s">
        <v>66</v>
      </c>
      <c r="LL12" s="328"/>
      <c r="LM12" s="328"/>
      <c r="LN12" s="328"/>
      <c r="LO12" s="328"/>
      <c r="LP12" s="328"/>
      <c r="LQ12" s="328"/>
      <c r="LR12" s="328"/>
      <c r="LS12" s="328"/>
      <c r="LT12" s="328"/>
      <c r="LU12" s="328"/>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328" t="s">
        <v>66</v>
      </c>
      <c r="MV12" s="328"/>
      <c r="MW12" s="328"/>
      <c r="MX12" s="328"/>
      <c r="MY12" s="328"/>
      <c r="MZ12" s="328"/>
      <c r="NA12" s="328"/>
      <c r="NB12" s="328"/>
      <c r="NC12" s="328"/>
      <c r="ND12" s="328"/>
      <c r="NE12" s="328"/>
      <c r="NF12" s="5"/>
      <c r="NG12" s="5"/>
      <c r="NH12" s="5"/>
      <c r="NI12" s="5"/>
      <c r="NJ12" s="5"/>
      <c r="NK12" s="5"/>
      <c r="NL12" s="5"/>
      <c r="NM12" s="5"/>
      <c r="NN12" s="5"/>
      <c r="NO12" s="5"/>
      <c r="NP12" s="5"/>
      <c r="NQ12" s="5"/>
      <c r="NR12" s="5"/>
      <c r="NS12" s="5"/>
      <c r="NT12" s="5"/>
      <c r="NU12" s="5"/>
      <c r="NV12" s="5"/>
      <c r="NW12" s="5"/>
      <c r="NX12" s="5"/>
      <c r="NY12" s="5"/>
      <c r="NZ12" s="5"/>
      <c r="OA12" s="5"/>
      <c r="OB12" s="5"/>
      <c r="OC12" s="5"/>
      <c r="OD12" s="5"/>
    </row>
    <row r="13" spans="1:394" ht="15" customHeight="1">
      <c r="A13" s="5"/>
      <c r="B13" s="328" t="s">
        <v>67</v>
      </c>
      <c r="C13" s="328"/>
      <c r="D13" s="328"/>
      <c r="E13" s="328"/>
      <c r="F13" s="328"/>
      <c r="G13" s="5"/>
      <c r="H13" s="5"/>
      <c r="I13" s="5"/>
      <c r="J13" s="5" t="s">
        <v>64</v>
      </c>
      <c r="K13" s="339"/>
      <c r="L13" s="339"/>
      <c r="M13" s="339"/>
      <c r="N13" s="339"/>
      <c r="O13" s="339"/>
      <c r="P13" s="339"/>
      <c r="Q13" s="339"/>
      <c r="R13" s="5" t="s">
        <v>65</v>
      </c>
      <c r="S13" s="5" t="s">
        <v>64</v>
      </c>
      <c r="T13" s="339"/>
      <c r="U13" s="339"/>
      <c r="V13" s="339"/>
      <c r="W13" s="339"/>
      <c r="X13" s="339"/>
      <c r="Y13" s="339"/>
      <c r="Z13" s="339"/>
      <c r="AA13" s="5" t="s">
        <v>65</v>
      </c>
      <c r="AB13" s="5" t="s">
        <v>64</v>
      </c>
      <c r="AC13" s="339"/>
      <c r="AD13" s="339"/>
      <c r="AE13" s="339"/>
      <c r="AF13" s="339"/>
      <c r="AG13" s="339"/>
      <c r="AH13" s="339"/>
      <c r="AI13" s="339"/>
      <c r="AJ13" s="5" t="s">
        <v>65</v>
      </c>
      <c r="AK13" s="5"/>
      <c r="AL13" s="141"/>
      <c r="AQ13" s="141"/>
      <c r="AR13" s="5"/>
      <c r="AS13" s="328" t="s">
        <v>67</v>
      </c>
      <c r="AT13" s="328"/>
      <c r="AU13" s="328"/>
      <c r="AV13" s="328"/>
      <c r="AW13" s="328"/>
      <c r="AX13" s="5"/>
      <c r="AY13" s="5"/>
      <c r="AZ13" s="5"/>
      <c r="BA13" s="5" t="s">
        <v>64</v>
      </c>
      <c r="BB13" s="339"/>
      <c r="BC13" s="339"/>
      <c r="BD13" s="339"/>
      <c r="BE13" s="339"/>
      <c r="BF13" s="339"/>
      <c r="BG13" s="339"/>
      <c r="BH13" s="339"/>
      <c r="BI13" s="5" t="s">
        <v>65</v>
      </c>
      <c r="BJ13" s="5" t="s">
        <v>64</v>
      </c>
      <c r="BK13" s="339"/>
      <c r="BL13" s="339"/>
      <c r="BM13" s="339"/>
      <c r="BN13" s="339"/>
      <c r="BO13" s="339"/>
      <c r="BP13" s="339"/>
      <c r="BQ13" s="339"/>
      <c r="BR13" s="5" t="s">
        <v>65</v>
      </c>
      <c r="BS13" s="5" t="s">
        <v>64</v>
      </c>
      <c r="BT13" s="339"/>
      <c r="BU13" s="339"/>
      <c r="BV13" s="339"/>
      <c r="BW13" s="339"/>
      <c r="BX13" s="339"/>
      <c r="BY13" s="339"/>
      <c r="BZ13" s="339"/>
      <c r="CA13" s="5" t="s">
        <v>65</v>
      </c>
      <c r="CB13" s="5"/>
      <c r="CC13" s="141"/>
      <c r="CD13" s="259"/>
      <c r="CE13" s="259"/>
      <c r="CF13" s="259"/>
      <c r="CG13" s="259"/>
      <c r="CH13" s="141"/>
      <c r="CI13" s="5"/>
      <c r="CJ13" s="5"/>
      <c r="CK13" s="328" t="s">
        <v>67</v>
      </c>
      <c r="CL13" s="328"/>
      <c r="CM13" s="328"/>
      <c r="CN13" s="328"/>
      <c r="CO13" s="328"/>
      <c r="CP13" s="5"/>
      <c r="CQ13" s="5"/>
      <c r="CR13" s="5"/>
      <c r="CS13" s="5" t="s">
        <v>64</v>
      </c>
      <c r="CT13" s="339"/>
      <c r="CU13" s="339"/>
      <c r="CV13" s="339"/>
      <c r="CW13" s="339"/>
      <c r="CX13" s="339"/>
      <c r="CY13" s="339"/>
      <c r="CZ13" s="339"/>
      <c r="DA13" s="5" t="s">
        <v>65</v>
      </c>
      <c r="DB13" s="5" t="s">
        <v>64</v>
      </c>
      <c r="DC13" s="339"/>
      <c r="DD13" s="339"/>
      <c r="DE13" s="339"/>
      <c r="DF13" s="339"/>
      <c r="DG13" s="339"/>
      <c r="DH13" s="339"/>
      <c r="DI13" s="339"/>
      <c r="DJ13" s="5" t="s">
        <v>65</v>
      </c>
      <c r="DK13" s="5" t="s">
        <v>64</v>
      </c>
      <c r="DL13" s="339"/>
      <c r="DM13" s="339"/>
      <c r="DN13" s="339"/>
      <c r="DO13" s="339"/>
      <c r="DP13" s="339"/>
      <c r="DQ13" s="339"/>
      <c r="DR13" s="339"/>
      <c r="DS13" s="5" t="s">
        <v>65</v>
      </c>
      <c r="DT13" s="5"/>
      <c r="DU13" s="266"/>
      <c r="DV13" s="266"/>
      <c r="DW13" s="266"/>
      <c r="DX13" s="266"/>
      <c r="DY13" s="266"/>
      <c r="DZ13" s="5"/>
      <c r="EA13" s="5"/>
      <c r="EB13" s="328" t="s">
        <v>67</v>
      </c>
      <c r="EC13" s="328"/>
      <c r="ED13" s="328"/>
      <c r="EE13" s="328"/>
      <c r="EF13" s="328"/>
      <c r="EG13" s="5"/>
      <c r="EH13" s="5"/>
      <c r="EI13" s="5"/>
      <c r="EJ13" s="5" t="s">
        <v>64</v>
      </c>
      <c r="EK13" s="339"/>
      <c r="EL13" s="339"/>
      <c r="EM13" s="339"/>
      <c r="EN13" s="339"/>
      <c r="EO13" s="339"/>
      <c r="EP13" s="339"/>
      <c r="EQ13" s="339"/>
      <c r="ER13" s="5" t="s">
        <v>65</v>
      </c>
      <c r="ES13" s="5" t="s">
        <v>64</v>
      </c>
      <c r="ET13" s="339"/>
      <c r="EU13" s="339"/>
      <c r="EV13" s="339"/>
      <c r="EW13" s="339"/>
      <c r="EX13" s="339"/>
      <c r="EY13" s="339"/>
      <c r="EZ13" s="339"/>
      <c r="FA13" s="5" t="s">
        <v>65</v>
      </c>
      <c r="FB13" s="5" t="s">
        <v>64</v>
      </c>
      <c r="FC13" s="339"/>
      <c r="FD13" s="339"/>
      <c r="FE13" s="339"/>
      <c r="FF13" s="339"/>
      <c r="FG13" s="339"/>
      <c r="FH13" s="339"/>
      <c r="FI13" s="339"/>
      <c r="FJ13" s="5" t="s">
        <v>65</v>
      </c>
      <c r="FK13" s="5"/>
      <c r="FL13" s="266"/>
      <c r="FM13" s="266"/>
      <c r="FN13" s="266"/>
      <c r="FO13" s="266"/>
      <c r="FP13" s="5"/>
      <c r="FQ13" s="5"/>
      <c r="FR13" s="328" t="s">
        <v>67</v>
      </c>
      <c r="FS13" s="328"/>
      <c r="FT13" s="328"/>
      <c r="FU13" s="328"/>
      <c r="FV13" s="328"/>
      <c r="FW13" s="5"/>
      <c r="FX13" s="5"/>
      <c r="FY13" s="5"/>
      <c r="FZ13" s="5" t="s">
        <v>64</v>
      </c>
      <c r="GA13" s="339"/>
      <c r="GB13" s="339"/>
      <c r="GC13" s="339"/>
      <c r="GD13" s="339"/>
      <c r="GE13" s="339"/>
      <c r="GF13" s="339"/>
      <c r="GG13" s="339"/>
      <c r="GH13" s="5" t="s">
        <v>65</v>
      </c>
      <c r="GI13" s="5" t="s">
        <v>64</v>
      </c>
      <c r="GJ13" s="339"/>
      <c r="GK13" s="339"/>
      <c r="GL13" s="339"/>
      <c r="GM13" s="339"/>
      <c r="GN13" s="339"/>
      <c r="GO13" s="339"/>
      <c r="GP13" s="339"/>
      <c r="GQ13" s="5" t="s">
        <v>65</v>
      </c>
      <c r="GR13" s="5" t="s">
        <v>64</v>
      </c>
      <c r="GS13" s="339"/>
      <c r="GT13" s="339"/>
      <c r="GU13" s="339"/>
      <c r="GV13" s="339"/>
      <c r="GW13" s="339"/>
      <c r="GX13" s="339"/>
      <c r="GY13" s="339"/>
      <c r="GZ13" s="5" t="s">
        <v>65</v>
      </c>
      <c r="HA13" s="5"/>
      <c r="HB13" s="266"/>
      <c r="HC13" s="266"/>
      <c r="HD13" s="266"/>
      <c r="HE13" s="266"/>
      <c r="HF13" s="5"/>
      <c r="HG13" s="5"/>
      <c r="HH13" s="328" t="s">
        <v>67</v>
      </c>
      <c r="HI13" s="328"/>
      <c r="HJ13" s="328"/>
      <c r="HK13" s="328"/>
      <c r="HL13" s="328"/>
      <c r="HM13" s="5"/>
      <c r="HN13" s="5"/>
      <c r="HO13" s="5"/>
      <c r="HP13" s="5" t="s">
        <v>64</v>
      </c>
      <c r="HQ13" s="339"/>
      <c r="HR13" s="339"/>
      <c r="HS13" s="339"/>
      <c r="HT13" s="339"/>
      <c r="HU13" s="339"/>
      <c r="HV13" s="339"/>
      <c r="HW13" s="339"/>
      <c r="HX13" s="5" t="s">
        <v>65</v>
      </c>
      <c r="HY13" s="5" t="s">
        <v>64</v>
      </c>
      <c r="HZ13" s="339"/>
      <c r="IA13" s="339"/>
      <c r="IB13" s="339"/>
      <c r="IC13" s="339"/>
      <c r="ID13" s="339"/>
      <c r="IE13" s="339"/>
      <c r="IF13" s="339"/>
      <c r="IG13" s="5" t="s">
        <v>65</v>
      </c>
      <c r="IH13" s="5" t="s">
        <v>64</v>
      </c>
      <c r="II13" s="339"/>
      <c r="IJ13" s="339"/>
      <c r="IK13" s="339"/>
      <c r="IL13" s="339"/>
      <c r="IM13" s="339"/>
      <c r="IN13" s="339"/>
      <c r="IO13" s="339"/>
      <c r="IP13" s="5" t="s">
        <v>65</v>
      </c>
      <c r="IQ13" s="5"/>
      <c r="IR13" s="328" t="s">
        <v>67</v>
      </c>
      <c r="IS13" s="328"/>
      <c r="IT13" s="328"/>
      <c r="IU13" s="328"/>
      <c r="IV13" s="328"/>
      <c r="IW13" s="5"/>
      <c r="IX13" s="5"/>
      <c r="IY13" s="5"/>
      <c r="IZ13" s="5" t="s">
        <v>64</v>
      </c>
      <c r="JA13" s="339"/>
      <c r="JB13" s="339"/>
      <c r="JC13" s="339"/>
      <c r="JD13" s="339"/>
      <c r="JE13" s="339"/>
      <c r="JF13" s="339"/>
      <c r="JG13" s="339"/>
      <c r="JH13" s="5" t="s">
        <v>65</v>
      </c>
      <c r="JI13" s="5" t="s">
        <v>64</v>
      </c>
      <c r="JJ13" s="339"/>
      <c r="JK13" s="339"/>
      <c r="JL13" s="339"/>
      <c r="JM13" s="339"/>
      <c r="JN13" s="339"/>
      <c r="JO13" s="339"/>
      <c r="JP13" s="339"/>
      <c r="JQ13" s="5" t="s">
        <v>65</v>
      </c>
      <c r="JR13" s="5" t="s">
        <v>64</v>
      </c>
      <c r="JS13" s="339"/>
      <c r="JT13" s="339"/>
      <c r="JU13" s="339"/>
      <c r="JV13" s="339"/>
      <c r="JW13" s="339"/>
      <c r="JX13" s="339"/>
      <c r="JY13" s="339"/>
      <c r="JZ13" s="5" t="s">
        <v>65</v>
      </c>
      <c r="KA13" s="5"/>
      <c r="KB13" s="328" t="s">
        <v>67</v>
      </c>
      <c r="KC13" s="328"/>
      <c r="KD13" s="328"/>
      <c r="KE13" s="328"/>
      <c r="KF13" s="328"/>
      <c r="KG13" s="5"/>
      <c r="KH13" s="5"/>
      <c r="KI13" s="5"/>
      <c r="KJ13" s="5" t="s">
        <v>64</v>
      </c>
      <c r="KK13" s="339"/>
      <c r="KL13" s="339"/>
      <c r="KM13" s="339"/>
      <c r="KN13" s="339"/>
      <c r="KO13" s="339"/>
      <c r="KP13" s="339"/>
      <c r="KQ13" s="339"/>
      <c r="KR13" s="5" t="s">
        <v>65</v>
      </c>
      <c r="KS13" s="5" t="s">
        <v>64</v>
      </c>
      <c r="KT13" s="339"/>
      <c r="KU13" s="339"/>
      <c r="KV13" s="339"/>
      <c r="KW13" s="339"/>
      <c r="KX13" s="339"/>
      <c r="KY13" s="339"/>
      <c r="KZ13" s="339"/>
      <c r="LA13" s="5" t="s">
        <v>65</v>
      </c>
      <c r="LB13" s="5" t="s">
        <v>64</v>
      </c>
      <c r="LC13" s="339"/>
      <c r="LD13" s="339"/>
      <c r="LE13" s="339"/>
      <c r="LF13" s="339"/>
      <c r="LG13" s="339"/>
      <c r="LH13" s="339"/>
      <c r="LI13" s="339"/>
      <c r="LJ13" s="5" t="s">
        <v>65</v>
      </c>
      <c r="LK13" s="5"/>
      <c r="LL13" s="328" t="s">
        <v>67</v>
      </c>
      <c r="LM13" s="328"/>
      <c r="LN13" s="328"/>
      <c r="LO13" s="328"/>
      <c r="LP13" s="328"/>
      <c r="LQ13" s="5"/>
      <c r="LR13" s="5"/>
      <c r="LS13" s="5"/>
      <c r="LT13" s="5" t="s">
        <v>64</v>
      </c>
      <c r="LU13" s="339"/>
      <c r="LV13" s="339"/>
      <c r="LW13" s="339"/>
      <c r="LX13" s="339"/>
      <c r="LY13" s="339"/>
      <c r="LZ13" s="339"/>
      <c r="MA13" s="339"/>
      <c r="MB13" s="5" t="s">
        <v>65</v>
      </c>
      <c r="MC13" s="5" t="s">
        <v>64</v>
      </c>
      <c r="MD13" s="339"/>
      <c r="ME13" s="339"/>
      <c r="MF13" s="339"/>
      <c r="MG13" s="339"/>
      <c r="MH13" s="339"/>
      <c r="MI13" s="339"/>
      <c r="MJ13" s="339"/>
      <c r="MK13" s="5" t="s">
        <v>65</v>
      </c>
      <c r="ML13" s="5" t="s">
        <v>64</v>
      </c>
      <c r="MM13" s="339"/>
      <c r="MN13" s="339"/>
      <c r="MO13" s="339"/>
      <c r="MP13" s="339"/>
      <c r="MQ13" s="339"/>
      <c r="MR13" s="339"/>
      <c r="MS13" s="339"/>
      <c r="MT13" s="5" t="s">
        <v>65</v>
      </c>
      <c r="MU13" s="5"/>
      <c r="MV13" s="328" t="s">
        <v>67</v>
      </c>
      <c r="MW13" s="328"/>
      <c r="MX13" s="328"/>
      <c r="MY13" s="328"/>
      <c r="MZ13" s="328"/>
      <c r="NA13" s="5"/>
      <c r="NB13" s="5"/>
      <c r="NC13" s="5"/>
      <c r="ND13" s="5" t="s">
        <v>64</v>
      </c>
      <c r="NE13" s="339"/>
      <c r="NF13" s="339"/>
      <c r="NG13" s="339"/>
      <c r="NH13" s="339"/>
      <c r="NI13" s="339"/>
      <c r="NJ13" s="339"/>
      <c r="NK13" s="339"/>
      <c r="NL13" s="5" t="s">
        <v>65</v>
      </c>
      <c r="NM13" s="5" t="s">
        <v>64</v>
      </c>
      <c r="NN13" s="339"/>
      <c r="NO13" s="339"/>
      <c r="NP13" s="339"/>
      <c r="NQ13" s="339"/>
      <c r="NR13" s="339"/>
      <c r="NS13" s="339"/>
      <c r="NT13" s="339"/>
      <c r="NU13" s="5" t="s">
        <v>65</v>
      </c>
      <c r="NV13" s="5" t="s">
        <v>64</v>
      </c>
      <c r="NW13" s="339"/>
      <c r="NX13" s="339"/>
      <c r="NY13" s="339"/>
      <c r="NZ13" s="339"/>
      <c r="OA13" s="339"/>
      <c r="OB13" s="339"/>
      <c r="OC13" s="339"/>
      <c r="OD13" s="5" t="s">
        <v>65</v>
      </c>
    </row>
    <row r="14" spans="1:394" ht="15" customHeight="1">
      <c r="A14" s="5"/>
      <c r="B14" s="328" t="s">
        <v>68</v>
      </c>
      <c r="C14" s="328"/>
      <c r="D14" s="328"/>
      <c r="E14" s="328"/>
      <c r="F14" s="328"/>
      <c r="G14" s="5"/>
      <c r="H14" s="5"/>
      <c r="I14" s="5"/>
      <c r="J14" s="5"/>
      <c r="K14" s="328" t="s">
        <v>69</v>
      </c>
      <c r="L14" s="328"/>
      <c r="M14" s="328"/>
      <c r="N14" s="328"/>
      <c r="O14" s="328"/>
      <c r="P14" s="328"/>
      <c r="Q14" s="328"/>
      <c r="R14" s="328"/>
      <c r="S14" s="5"/>
      <c r="T14" s="328" t="s">
        <v>69</v>
      </c>
      <c r="U14" s="328"/>
      <c r="V14" s="328"/>
      <c r="W14" s="328"/>
      <c r="X14" s="328"/>
      <c r="Y14" s="328"/>
      <c r="Z14" s="328"/>
      <c r="AA14" s="328"/>
      <c r="AB14" s="5"/>
      <c r="AC14" s="328" t="s">
        <v>69</v>
      </c>
      <c r="AD14" s="328"/>
      <c r="AE14" s="328"/>
      <c r="AF14" s="328"/>
      <c r="AG14" s="328"/>
      <c r="AH14" s="328"/>
      <c r="AI14" s="328"/>
      <c r="AJ14" s="328"/>
      <c r="AK14" s="237"/>
      <c r="AL14" s="137"/>
      <c r="AM14" s="256" t="b">
        <v>0</v>
      </c>
      <c r="AN14" s="256" t="b">
        <v>0</v>
      </c>
      <c r="AO14" s="256" t="b">
        <v>0</v>
      </c>
      <c r="AP14" s="256"/>
      <c r="AQ14" s="137"/>
      <c r="AR14" s="5"/>
      <c r="AS14" s="328" t="s">
        <v>68</v>
      </c>
      <c r="AT14" s="328"/>
      <c r="AU14" s="328"/>
      <c r="AV14" s="328"/>
      <c r="AW14" s="328"/>
      <c r="AX14" s="5"/>
      <c r="AY14" s="5"/>
      <c r="AZ14" s="5"/>
      <c r="BA14" s="5"/>
      <c r="BB14" s="328" t="s">
        <v>69</v>
      </c>
      <c r="BC14" s="328"/>
      <c r="BD14" s="328"/>
      <c r="BE14" s="328"/>
      <c r="BF14" s="328"/>
      <c r="BG14" s="328"/>
      <c r="BH14" s="328"/>
      <c r="BI14" s="328"/>
      <c r="BJ14" s="5"/>
      <c r="BK14" s="328" t="s">
        <v>69</v>
      </c>
      <c r="BL14" s="328"/>
      <c r="BM14" s="328"/>
      <c r="BN14" s="328"/>
      <c r="BO14" s="328"/>
      <c r="BP14" s="328"/>
      <c r="BQ14" s="328"/>
      <c r="BR14" s="328"/>
      <c r="BS14" s="5"/>
      <c r="BT14" s="328" t="s">
        <v>69</v>
      </c>
      <c r="BU14" s="328"/>
      <c r="BV14" s="328"/>
      <c r="BW14" s="328"/>
      <c r="BX14" s="328"/>
      <c r="BY14" s="328"/>
      <c r="BZ14" s="328"/>
      <c r="CA14" s="328"/>
      <c r="CB14" s="237"/>
      <c r="CC14" s="137"/>
      <c r="CD14" s="256" t="b">
        <v>0</v>
      </c>
      <c r="CE14" s="256" t="b">
        <v>0</v>
      </c>
      <c r="CF14" s="256" t="b">
        <v>0</v>
      </c>
      <c r="CG14" s="256"/>
      <c r="CH14" s="137"/>
      <c r="CI14" s="126"/>
      <c r="CJ14" s="5"/>
      <c r="CK14" s="328" t="s">
        <v>68</v>
      </c>
      <c r="CL14" s="328"/>
      <c r="CM14" s="328"/>
      <c r="CN14" s="328"/>
      <c r="CO14" s="328"/>
      <c r="CP14" s="5"/>
      <c r="CQ14" s="5"/>
      <c r="CR14" s="5"/>
      <c r="CS14" s="5"/>
      <c r="CT14" s="328" t="s">
        <v>69</v>
      </c>
      <c r="CU14" s="328"/>
      <c r="CV14" s="328"/>
      <c r="CW14" s="328"/>
      <c r="CX14" s="328"/>
      <c r="CY14" s="328"/>
      <c r="CZ14" s="328"/>
      <c r="DA14" s="328"/>
      <c r="DB14" s="5"/>
      <c r="DC14" s="328" t="s">
        <v>69</v>
      </c>
      <c r="DD14" s="328"/>
      <c r="DE14" s="328"/>
      <c r="DF14" s="328"/>
      <c r="DG14" s="328"/>
      <c r="DH14" s="328"/>
      <c r="DI14" s="328"/>
      <c r="DJ14" s="328"/>
      <c r="DK14" s="5"/>
      <c r="DL14" s="328" t="s">
        <v>69</v>
      </c>
      <c r="DM14" s="328"/>
      <c r="DN14" s="328"/>
      <c r="DO14" s="328"/>
      <c r="DP14" s="328"/>
      <c r="DQ14" s="328"/>
      <c r="DR14" s="328"/>
      <c r="DS14" s="328"/>
      <c r="DT14" s="148"/>
      <c r="DU14" s="8" t="b">
        <v>0</v>
      </c>
      <c r="DV14" s="8" t="b">
        <v>0</v>
      </c>
      <c r="DW14" s="8" t="b">
        <v>0</v>
      </c>
      <c r="DX14" s="8"/>
      <c r="DY14" s="8"/>
      <c r="DZ14" s="148"/>
      <c r="EA14" s="5"/>
      <c r="EB14" s="328" t="s">
        <v>68</v>
      </c>
      <c r="EC14" s="328"/>
      <c r="ED14" s="328"/>
      <c r="EE14" s="328"/>
      <c r="EF14" s="328"/>
      <c r="EG14" s="5"/>
      <c r="EH14" s="5"/>
      <c r="EI14" s="5"/>
      <c r="EJ14" s="5"/>
      <c r="EK14" s="328" t="s">
        <v>69</v>
      </c>
      <c r="EL14" s="328"/>
      <c r="EM14" s="328"/>
      <c r="EN14" s="328"/>
      <c r="EO14" s="328"/>
      <c r="EP14" s="328"/>
      <c r="EQ14" s="328"/>
      <c r="ER14" s="328"/>
      <c r="ES14" s="5"/>
      <c r="ET14" s="328" t="s">
        <v>69</v>
      </c>
      <c r="EU14" s="328"/>
      <c r="EV14" s="328"/>
      <c r="EW14" s="328"/>
      <c r="EX14" s="328"/>
      <c r="EY14" s="328"/>
      <c r="EZ14" s="328"/>
      <c r="FA14" s="328"/>
      <c r="FB14" s="5"/>
      <c r="FC14" s="328" t="s">
        <v>69</v>
      </c>
      <c r="FD14" s="328"/>
      <c r="FE14" s="328"/>
      <c r="FF14" s="328"/>
      <c r="FG14" s="328"/>
      <c r="FH14" s="328"/>
      <c r="FI14" s="328"/>
      <c r="FJ14" s="328"/>
      <c r="FK14" s="186"/>
      <c r="FL14" s="8" t="b">
        <v>0</v>
      </c>
      <c r="FM14" s="8" t="b">
        <v>0</v>
      </c>
      <c r="FN14" s="8"/>
      <c r="FO14" s="8"/>
      <c r="FP14" s="186"/>
      <c r="FQ14" s="5"/>
      <c r="FR14" s="328" t="s">
        <v>68</v>
      </c>
      <c r="FS14" s="328"/>
      <c r="FT14" s="328"/>
      <c r="FU14" s="328"/>
      <c r="FV14" s="328"/>
      <c r="FW14" s="5"/>
      <c r="FX14" s="5"/>
      <c r="FY14" s="5"/>
      <c r="FZ14" s="5"/>
      <c r="GA14" s="328" t="s">
        <v>69</v>
      </c>
      <c r="GB14" s="328"/>
      <c r="GC14" s="328"/>
      <c r="GD14" s="328"/>
      <c r="GE14" s="328"/>
      <c r="GF14" s="328"/>
      <c r="GG14" s="328"/>
      <c r="GH14" s="328"/>
      <c r="GI14" s="5"/>
      <c r="GJ14" s="328" t="s">
        <v>69</v>
      </c>
      <c r="GK14" s="328"/>
      <c r="GL14" s="328"/>
      <c r="GM14" s="328"/>
      <c r="GN14" s="328"/>
      <c r="GO14" s="328"/>
      <c r="GP14" s="328"/>
      <c r="GQ14" s="328"/>
      <c r="GR14" s="5"/>
      <c r="GS14" s="328" t="s">
        <v>69</v>
      </c>
      <c r="GT14" s="328"/>
      <c r="GU14" s="328"/>
      <c r="GV14" s="328"/>
      <c r="GW14" s="328"/>
      <c r="GX14" s="328"/>
      <c r="GY14" s="328"/>
      <c r="GZ14" s="328"/>
      <c r="HA14" s="186"/>
      <c r="HB14" s="8"/>
      <c r="HC14" s="8"/>
      <c r="HD14" s="8"/>
      <c r="HE14" s="8"/>
      <c r="HF14" s="186"/>
      <c r="HG14" s="5"/>
      <c r="HH14" s="328" t="s">
        <v>68</v>
      </c>
      <c r="HI14" s="328"/>
      <c r="HJ14" s="328"/>
      <c r="HK14" s="328"/>
      <c r="HL14" s="328"/>
      <c r="HM14" s="5"/>
      <c r="HN14" s="5"/>
      <c r="HO14" s="5"/>
      <c r="HP14" s="5"/>
      <c r="HQ14" s="328" t="s">
        <v>69</v>
      </c>
      <c r="HR14" s="328"/>
      <c r="HS14" s="328"/>
      <c r="HT14" s="328"/>
      <c r="HU14" s="328"/>
      <c r="HV14" s="328"/>
      <c r="HW14" s="328"/>
      <c r="HX14" s="328"/>
      <c r="HY14" s="5"/>
      <c r="HZ14" s="328" t="s">
        <v>69</v>
      </c>
      <c r="IA14" s="328"/>
      <c r="IB14" s="328"/>
      <c r="IC14" s="328"/>
      <c r="ID14" s="328"/>
      <c r="IE14" s="328"/>
      <c r="IF14" s="328"/>
      <c r="IG14" s="328"/>
      <c r="IH14" s="5"/>
      <c r="II14" s="328" t="s">
        <v>69</v>
      </c>
      <c r="IJ14" s="328"/>
      <c r="IK14" s="328"/>
      <c r="IL14" s="328"/>
      <c r="IM14" s="328"/>
      <c r="IN14" s="328"/>
      <c r="IO14" s="328"/>
      <c r="IP14" s="328"/>
      <c r="IQ14" s="5"/>
      <c r="IR14" s="328" t="s">
        <v>68</v>
      </c>
      <c r="IS14" s="328"/>
      <c r="IT14" s="328"/>
      <c r="IU14" s="328"/>
      <c r="IV14" s="328"/>
      <c r="IW14" s="5"/>
      <c r="IX14" s="5"/>
      <c r="IY14" s="5"/>
      <c r="IZ14" s="5"/>
      <c r="JA14" s="328" t="s">
        <v>69</v>
      </c>
      <c r="JB14" s="328"/>
      <c r="JC14" s="328"/>
      <c r="JD14" s="328"/>
      <c r="JE14" s="328"/>
      <c r="JF14" s="328"/>
      <c r="JG14" s="328"/>
      <c r="JH14" s="328"/>
      <c r="JI14" s="5"/>
      <c r="JJ14" s="328" t="s">
        <v>69</v>
      </c>
      <c r="JK14" s="328"/>
      <c r="JL14" s="328"/>
      <c r="JM14" s="328"/>
      <c r="JN14" s="328"/>
      <c r="JO14" s="328"/>
      <c r="JP14" s="328"/>
      <c r="JQ14" s="328"/>
      <c r="JR14" s="5"/>
      <c r="JS14" s="328" t="s">
        <v>69</v>
      </c>
      <c r="JT14" s="328"/>
      <c r="JU14" s="328"/>
      <c r="JV14" s="328"/>
      <c r="JW14" s="328"/>
      <c r="JX14" s="328"/>
      <c r="JY14" s="328"/>
      <c r="JZ14" s="328"/>
      <c r="KA14" s="5"/>
      <c r="KB14" s="328" t="s">
        <v>68</v>
      </c>
      <c r="KC14" s="328"/>
      <c r="KD14" s="328"/>
      <c r="KE14" s="328"/>
      <c r="KF14" s="328"/>
      <c r="KG14" s="5"/>
      <c r="KH14" s="5"/>
      <c r="KI14" s="5"/>
      <c r="KJ14" s="5"/>
      <c r="KK14" s="328" t="s">
        <v>69</v>
      </c>
      <c r="KL14" s="328"/>
      <c r="KM14" s="328"/>
      <c r="KN14" s="328"/>
      <c r="KO14" s="328"/>
      <c r="KP14" s="328"/>
      <c r="KQ14" s="328"/>
      <c r="KR14" s="328"/>
      <c r="KS14" s="5"/>
      <c r="KT14" s="328" t="s">
        <v>69</v>
      </c>
      <c r="KU14" s="328"/>
      <c r="KV14" s="328"/>
      <c r="KW14" s="328"/>
      <c r="KX14" s="328"/>
      <c r="KY14" s="328"/>
      <c r="KZ14" s="328"/>
      <c r="LA14" s="328"/>
      <c r="LB14" s="5"/>
      <c r="LC14" s="328" t="s">
        <v>69</v>
      </c>
      <c r="LD14" s="328"/>
      <c r="LE14" s="328"/>
      <c r="LF14" s="328"/>
      <c r="LG14" s="328"/>
      <c r="LH14" s="328"/>
      <c r="LI14" s="328"/>
      <c r="LJ14" s="328"/>
      <c r="LK14" s="5"/>
      <c r="LL14" s="328" t="s">
        <v>68</v>
      </c>
      <c r="LM14" s="328"/>
      <c r="LN14" s="328"/>
      <c r="LO14" s="328"/>
      <c r="LP14" s="328"/>
      <c r="LQ14" s="5"/>
      <c r="LR14" s="5"/>
      <c r="LS14" s="5"/>
      <c r="LT14" s="5"/>
      <c r="LU14" s="328" t="s">
        <v>69</v>
      </c>
      <c r="LV14" s="328"/>
      <c r="LW14" s="328"/>
      <c r="LX14" s="328"/>
      <c r="LY14" s="328"/>
      <c r="LZ14" s="328"/>
      <c r="MA14" s="328"/>
      <c r="MB14" s="328"/>
      <c r="MC14" s="5"/>
      <c r="MD14" s="328" t="s">
        <v>69</v>
      </c>
      <c r="ME14" s="328"/>
      <c r="MF14" s="328"/>
      <c r="MG14" s="328"/>
      <c r="MH14" s="328"/>
      <c r="MI14" s="328"/>
      <c r="MJ14" s="328"/>
      <c r="MK14" s="328"/>
      <c r="ML14" s="5"/>
      <c r="MM14" s="328" t="s">
        <v>69</v>
      </c>
      <c r="MN14" s="328"/>
      <c r="MO14" s="328"/>
      <c r="MP14" s="328"/>
      <c r="MQ14" s="328"/>
      <c r="MR14" s="328"/>
      <c r="MS14" s="328"/>
      <c r="MT14" s="328"/>
      <c r="MU14" s="5"/>
      <c r="MV14" s="328" t="s">
        <v>68</v>
      </c>
      <c r="MW14" s="328"/>
      <c r="MX14" s="328"/>
      <c r="MY14" s="328"/>
      <c r="MZ14" s="328"/>
      <c r="NA14" s="5"/>
      <c r="NB14" s="5"/>
      <c r="NC14" s="5"/>
      <c r="ND14" s="5"/>
      <c r="NE14" s="328" t="s">
        <v>69</v>
      </c>
      <c r="NF14" s="328"/>
      <c r="NG14" s="328"/>
      <c r="NH14" s="328"/>
      <c r="NI14" s="328"/>
      <c r="NJ14" s="328"/>
      <c r="NK14" s="328"/>
      <c r="NL14" s="328"/>
      <c r="NM14" s="5"/>
      <c r="NN14" s="328" t="s">
        <v>69</v>
      </c>
      <c r="NO14" s="328"/>
      <c r="NP14" s="328"/>
      <c r="NQ14" s="328"/>
      <c r="NR14" s="328"/>
      <c r="NS14" s="328"/>
      <c r="NT14" s="328"/>
      <c r="NU14" s="328"/>
      <c r="NV14" s="5"/>
      <c r="NW14" s="328" t="s">
        <v>69</v>
      </c>
      <c r="NX14" s="328"/>
      <c r="NY14" s="328"/>
      <c r="NZ14" s="328"/>
      <c r="OA14" s="328"/>
      <c r="OB14" s="328"/>
      <c r="OC14" s="328"/>
      <c r="OD14" s="328"/>
    </row>
    <row r="15" spans="1:394" ht="31.5" customHeight="1">
      <c r="A15" s="5"/>
      <c r="B15" s="5"/>
      <c r="C15" s="5"/>
      <c r="D15" s="5"/>
      <c r="E15" s="5"/>
      <c r="F15" s="5"/>
      <c r="G15" s="5"/>
      <c r="H15" s="5"/>
      <c r="I15" s="5"/>
      <c r="J15" s="5"/>
      <c r="K15" s="319" t="s">
        <v>75</v>
      </c>
      <c r="L15" s="328"/>
      <c r="M15" s="328"/>
      <c r="N15" s="328"/>
      <c r="O15" s="328"/>
      <c r="P15" s="328"/>
      <c r="Q15" s="328"/>
      <c r="R15" s="328"/>
      <c r="S15" s="5"/>
      <c r="T15" s="319" t="s">
        <v>75</v>
      </c>
      <c r="U15" s="328"/>
      <c r="V15" s="328"/>
      <c r="W15" s="328"/>
      <c r="X15" s="328"/>
      <c r="Y15" s="328"/>
      <c r="Z15" s="328"/>
      <c r="AA15" s="328"/>
      <c r="AB15" s="5"/>
      <c r="AC15" s="319" t="s">
        <v>75</v>
      </c>
      <c r="AD15" s="319"/>
      <c r="AE15" s="319"/>
      <c r="AF15" s="319"/>
      <c r="AG15" s="319"/>
      <c r="AH15" s="319"/>
      <c r="AI15" s="319"/>
      <c r="AJ15" s="319"/>
      <c r="AK15" s="233"/>
      <c r="AL15" s="142"/>
      <c r="AM15" s="260" t="b">
        <v>0</v>
      </c>
      <c r="AN15" s="260" t="b">
        <v>0</v>
      </c>
      <c r="AO15" s="260" t="b">
        <v>0</v>
      </c>
      <c r="AP15" s="260"/>
      <c r="AQ15" s="142"/>
      <c r="AR15" s="5"/>
      <c r="AS15" s="5"/>
      <c r="AT15" s="5"/>
      <c r="AU15" s="5"/>
      <c r="AV15" s="5"/>
      <c r="AW15" s="5"/>
      <c r="AX15" s="5"/>
      <c r="AY15" s="5"/>
      <c r="AZ15" s="5"/>
      <c r="BA15" s="5"/>
      <c r="BB15" s="319" t="s">
        <v>75</v>
      </c>
      <c r="BC15" s="328"/>
      <c r="BD15" s="328"/>
      <c r="BE15" s="328"/>
      <c r="BF15" s="328"/>
      <c r="BG15" s="328"/>
      <c r="BH15" s="328"/>
      <c r="BI15" s="328"/>
      <c r="BJ15" s="5"/>
      <c r="BK15" s="319" t="s">
        <v>75</v>
      </c>
      <c r="BL15" s="328"/>
      <c r="BM15" s="328"/>
      <c r="BN15" s="328"/>
      <c r="BO15" s="328"/>
      <c r="BP15" s="328"/>
      <c r="BQ15" s="328"/>
      <c r="BR15" s="328"/>
      <c r="BS15" s="5"/>
      <c r="BT15" s="319" t="s">
        <v>75</v>
      </c>
      <c r="BU15" s="319"/>
      <c r="BV15" s="319"/>
      <c r="BW15" s="319"/>
      <c r="BX15" s="319"/>
      <c r="BY15" s="319"/>
      <c r="BZ15" s="319"/>
      <c r="CA15" s="319"/>
      <c r="CB15" s="233"/>
      <c r="CC15" s="142"/>
      <c r="CD15" s="260"/>
      <c r="CE15" s="260" t="b">
        <v>0</v>
      </c>
      <c r="CF15" s="260" t="b">
        <v>0</v>
      </c>
      <c r="CG15" s="260"/>
      <c r="CH15" s="142"/>
      <c r="CI15" s="127"/>
      <c r="CJ15" s="5"/>
      <c r="CK15" s="5"/>
      <c r="CL15" s="5"/>
      <c r="CM15" s="5"/>
      <c r="CN15" s="5"/>
      <c r="CO15" s="5"/>
      <c r="CP15" s="5"/>
      <c r="CQ15" s="5"/>
      <c r="CR15" s="5"/>
      <c r="CS15" s="5"/>
      <c r="CT15" s="319" t="s">
        <v>75</v>
      </c>
      <c r="CU15" s="328"/>
      <c r="CV15" s="328"/>
      <c r="CW15" s="328"/>
      <c r="CX15" s="328"/>
      <c r="CY15" s="328"/>
      <c r="CZ15" s="328"/>
      <c r="DA15" s="328"/>
      <c r="DB15" s="5"/>
      <c r="DC15" s="319" t="s">
        <v>75</v>
      </c>
      <c r="DD15" s="328"/>
      <c r="DE15" s="328"/>
      <c r="DF15" s="328"/>
      <c r="DG15" s="328"/>
      <c r="DH15" s="328"/>
      <c r="DI15" s="328"/>
      <c r="DJ15" s="328"/>
      <c r="DK15" s="5"/>
      <c r="DL15" s="319" t="s">
        <v>75</v>
      </c>
      <c r="DM15" s="319"/>
      <c r="DN15" s="319"/>
      <c r="DO15" s="319"/>
      <c r="DP15" s="319"/>
      <c r="DQ15" s="319"/>
      <c r="DR15" s="319"/>
      <c r="DS15" s="319"/>
      <c r="DT15" s="147"/>
      <c r="DU15" s="245" t="b">
        <v>0</v>
      </c>
      <c r="DV15" s="245" t="b">
        <v>0</v>
      </c>
      <c r="DW15" s="245" t="b">
        <v>0</v>
      </c>
      <c r="DX15" s="245"/>
      <c r="DY15" s="245"/>
      <c r="DZ15" s="147"/>
      <c r="EA15" s="5"/>
      <c r="EB15" s="5"/>
      <c r="EC15" s="5"/>
      <c r="ED15" s="5"/>
      <c r="EE15" s="5"/>
      <c r="EF15" s="5"/>
      <c r="EG15" s="5"/>
      <c r="EH15" s="5"/>
      <c r="EI15" s="5"/>
      <c r="EJ15" s="5"/>
      <c r="EK15" s="319" t="s">
        <v>75</v>
      </c>
      <c r="EL15" s="328"/>
      <c r="EM15" s="328"/>
      <c r="EN15" s="328"/>
      <c r="EO15" s="328"/>
      <c r="EP15" s="328"/>
      <c r="EQ15" s="328"/>
      <c r="ER15" s="328"/>
      <c r="ES15" s="5"/>
      <c r="ET15" s="319" t="s">
        <v>75</v>
      </c>
      <c r="EU15" s="328"/>
      <c r="EV15" s="328"/>
      <c r="EW15" s="328"/>
      <c r="EX15" s="328"/>
      <c r="EY15" s="328"/>
      <c r="EZ15" s="328"/>
      <c r="FA15" s="328"/>
      <c r="FB15" s="5"/>
      <c r="FC15" s="319" t="s">
        <v>75</v>
      </c>
      <c r="FD15" s="319"/>
      <c r="FE15" s="319"/>
      <c r="FF15" s="319"/>
      <c r="FG15" s="319"/>
      <c r="FH15" s="319"/>
      <c r="FI15" s="319"/>
      <c r="FJ15" s="319"/>
      <c r="FK15" s="185"/>
      <c r="FL15" s="245" t="b">
        <v>0</v>
      </c>
      <c r="FM15" s="245" t="b">
        <v>0</v>
      </c>
      <c r="FN15" s="245" t="b">
        <v>0</v>
      </c>
      <c r="FO15" s="245"/>
      <c r="FP15" s="185"/>
      <c r="FQ15" s="5"/>
      <c r="FR15" s="5"/>
      <c r="FS15" s="5"/>
      <c r="FT15" s="5"/>
      <c r="FU15" s="5"/>
      <c r="FV15" s="5"/>
      <c r="FW15" s="5"/>
      <c r="FX15" s="5"/>
      <c r="FY15" s="5"/>
      <c r="FZ15" s="5"/>
      <c r="GA15" s="319" t="s">
        <v>75</v>
      </c>
      <c r="GB15" s="328"/>
      <c r="GC15" s="328"/>
      <c r="GD15" s="328"/>
      <c r="GE15" s="328"/>
      <c r="GF15" s="328"/>
      <c r="GG15" s="328"/>
      <c r="GH15" s="328"/>
      <c r="GI15" s="5"/>
      <c r="GJ15" s="319" t="s">
        <v>75</v>
      </c>
      <c r="GK15" s="328"/>
      <c r="GL15" s="328"/>
      <c r="GM15" s="328"/>
      <c r="GN15" s="328"/>
      <c r="GO15" s="328"/>
      <c r="GP15" s="328"/>
      <c r="GQ15" s="328"/>
      <c r="GR15" s="5"/>
      <c r="GS15" s="319" t="s">
        <v>75</v>
      </c>
      <c r="GT15" s="319"/>
      <c r="GU15" s="319"/>
      <c r="GV15" s="319"/>
      <c r="GW15" s="319"/>
      <c r="GX15" s="319"/>
      <c r="GY15" s="319"/>
      <c r="GZ15" s="319"/>
      <c r="HA15" s="185"/>
      <c r="HB15" s="245"/>
      <c r="HC15" s="245"/>
      <c r="HD15" s="245"/>
      <c r="HE15" s="245"/>
      <c r="HF15" s="185"/>
      <c r="HG15" s="5"/>
      <c r="HH15" s="5"/>
      <c r="HI15" s="5"/>
      <c r="HJ15" s="5"/>
      <c r="HK15" s="5"/>
      <c r="HL15" s="5"/>
      <c r="HM15" s="5"/>
      <c r="HN15" s="5"/>
      <c r="HO15" s="5"/>
      <c r="HP15" s="5"/>
      <c r="HQ15" s="319" t="s">
        <v>75</v>
      </c>
      <c r="HR15" s="328"/>
      <c r="HS15" s="328"/>
      <c r="HT15" s="328"/>
      <c r="HU15" s="328"/>
      <c r="HV15" s="328"/>
      <c r="HW15" s="328"/>
      <c r="HX15" s="328"/>
      <c r="HY15" s="5"/>
      <c r="HZ15" s="319" t="s">
        <v>75</v>
      </c>
      <c r="IA15" s="328"/>
      <c r="IB15" s="328"/>
      <c r="IC15" s="328"/>
      <c r="ID15" s="328"/>
      <c r="IE15" s="328"/>
      <c r="IF15" s="328"/>
      <c r="IG15" s="328"/>
      <c r="IH15" s="5"/>
      <c r="II15" s="319" t="s">
        <v>75</v>
      </c>
      <c r="IJ15" s="319"/>
      <c r="IK15" s="319"/>
      <c r="IL15" s="319"/>
      <c r="IM15" s="319"/>
      <c r="IN15" s="319"/>
      <c r="IO15" s="319"/>
      <c r="IP15" s="319"/>
      <c r="IQ15" s="5"/>
      <c r="IR15" s="5"/>
      <c r="IS15" s="5"/>
      <c r="IT15" s="5"/>
      <c r="IU15" s="5"/>
      <c r="IV15" s="5"/>
      <c r="IW15" s="5"/>
      <c r="IX15" s="5"/>
      <c r="IY15" s="5"/>
      <c r="IZ15" s="5"/>
      <c r="JA15" s="319" t="s">
        <v>75</v>
      </c>
      <c r="JB15" s="328"/>
      <c r="JC15" s="328"/>
      <c r="JD15" s="328"/>
      <c r="JE15" s="328"/>
      <c r="JF15" s="328"/>
      <c r="JG15" s="328"/>
      <c r="JH15" s="328"/>
      <c r="JI15" s="5"/>
      <c r="JJ15" s="319" t="s">
        <v>75</v>
      </c>
      <c r="JK15" s="328"/>
      <c r="JL15" s="328"/>
      <c r="JM15" s="328"/>
      <c r="JN15" s="328"/>
      <c r="JO15" s="328"/>
      <c r="JP15" s="328"/>
      <c r="JQ15" s="328"/>
      <c r="JR15" s="5"/>
      <c r="JS15" s="319" t="s">
        <v>75</v>
      </c>
      <c r="JT15" s="319"/>
      <c r="JU15" s="319"/>
      <c r="JV15" s="319"/>
      <c r="JW15" s="319"/>
      <c r="JX15" s="319"/>
      <c r="JY15" s="319"/>
      <c r="JZ15" s="319"/>
      <c r="KA15" s="5"/>
      <c r="KB15" s="5"/>
      <c r="KC15" s="5"/>
      <c r="KD15" s="5"/>
      <c r="KE15" s="5"/>
      <c r="KF15" s="5"/>
      <c r="KG15" s="5"/>
      <c r="KH15" s="5"/>
      <c r="KI15" s="5"/>
      <c r="KJ15" s="5"/>
      <c r="KK15" s="319" t="s">
        <v>75</v>
      </c>
      <c r="KL15" s="328"/>
      <c r="KM15" s="328"/>
      <c r="KN15" s="328"/>
      <c r="KO15" s="328"/>
      <c r="KP15" s="328"/>
      <c r="KQ15" s="328"/>
      <c r="KR15" s="328"/>
      <c r="KS15" s="5"/>
      <c r="KT15" s="319" t="s">
        <v>75</v>
      </c>
      <c r="KU15" s="328"/>
      <c r="KV15" s="328"/>
      <c r="KW15" s="328"/>
      <c r="KX15" s="328"/>
      <c r="KY15" s="328"/>
      <c r="KZ15" s="328"/>
      <c r="LA15" s="328"/>
      <c r="LB15" s="5"/>
      <c r="LC15" s="319" t="s">
        <v>75</v>
      </c>
      <c r="LD15" s="319"/>
      <c r="LE15" s="319"/>
      <c r="LF15" s="319"/>
      <c r="LG15" s="319"/>
      <c r="LH15" s="319"/>
      <c r="LI15" s="319"/>
      <c r="LJ15" s="319"/>
      <c r="LK15" s="5"/>
      <c r="LL15" s="5"/>
      <c r="LM15" s="5"/>
      <c r="LN15" s="5"/>
      <c r="LO15" s="5"/>
      <c r="LP15" s="5"/>
      <c r="LQ15" s="5"/>
      <c r="LR15" s="5"/>
      <c r="LS15" s="5"/>
      <c r="LT15" s="5"/>
      <c r="LU15" s="319" t="s">
        <v>75</v>
      </c>
      <c r="LV15" s="328"/>
      <c r="LW15" s="328"/>
      <c r="LX15" s="328"/>
      <c r="LY15" s="328"/>
      <c r="LZ15" s="328"/>
      <c r="MA15" s="328"/>
      <c r="MB15" s="328"/>
      <c r="MC15" s="5"/>
      <c r="MD15" s="319" t="s">
        <v>75</v>
      </c>
      <c r="ME15" s="328"/>
      <c r="MF15" s="328"/>
      <c r="MG15" s="328"/>
      <c r="MH15" s="328"/>
      <c r="MI15" s="328"/>
      <c r="MJ15" s="328"/>
      <c r="MK15" s="328"/>
      <c r="ML15" s="5"/>
      <c r="MM15" s="319" t="s">
        <v>75</v>
      </c>
      <c r="MN15" s="319"/>
      <c r="MO15" s="319"/>
      <c r="MP15" s="319"/>
      <c r="MQ15" s="319"/>
      <c r="MR15" s="319"/>
      <c r="MS15" s="319"/>
      <c r="MT15" s="319"/>
      <c r="MU15" s="5"/>
      <c r="MV15" s="5"/>
      <c r="MW15" s="5"/>
      <c r="MX15" s="5"/>
      <c r="MY15" s="5"/>
      <c r="MZ15" s="5"/>
      <c r="NA15" s="5"/>
      <c r="NB15" s="5"/>
      <c r="NC15" s="5"/>
      <c r="ND15" s="5"/>
      <c r="NE15" s="319" t="s">
        <v>75</v>
      </c>
      <c r="NF15" s="328"/>
      <c r="NG15" s="328"/>
      <c r="NH15" s="328"/>
      <c r="NI15" s="328"/>
      <c r="NJ15" s="328"/>
      <c r="NK15" s="328"/>
      <c r="NL15" s="328"/>
      <c r="NM15" s="5"/>
      <c r="NN15" s="319" t="s">
        <v>75</v>
      </c>
      <c r="NO15" s="328"/>
      <c r="NP15" s="328"/>
      <c r="NQ15" s="328"/>
      <c r="NR15" s="328"/>
      <c r="NS15" s="328"/>
      <c r="NT15" s="328"/>
      <c r="NU15" s="328"/>
      <c r="NV15" s="5"/>
      <c r="NW15" s="319" t="s">
        <v>75</v>
      </c>
      <c r="NX15" s="319"/>
      <c r="NY15" s="319"/>
      <c r="NZ15" s="319"/>
      <c r="OA15" s="319"/>
      <c r="OB15" s="319"/>
      <c r="OC15" s="319"/>
      <c r="OD15" s="319"/>
    </row>
    <row r="16" spans="1:394" ht="15" customHeight="1">
      <c r="A16" s="5"/>
      <c r="B16" s="5"/>
      <c r="C16" s="5"/>
      <c r="D16" s="5"/>
      <c r="E16" s="5"/>
      <c r="F16" s="5"/>
      <c r="G16" s="5"/>
      <c r="H16" s="5"/>
      <c r="I16" s="5"/>
      <c r="J16" s="5"/>
      <c r="K16" s="328" t="s">
        <v>70</v>
      </c>
      <c r="L16" s="328"/>
      <c r="M16" s="328"/>
      <c r="N16" s="328"/>
      <c r="O16" s="328"/>
      <c r="P16" s="328"/>
      <c r="Q16" s="328"/>
      <c r="R16" s="328"/>
      <c r="S16" s="5"/>
      <c r="T16" s="328" t="s">
        <v>70</v>
      </c>
      <c r="U16" s="328"/>
      <c r="V16" s="328"/>
      <c r="W16" s="328"/>
      <c r="X16" s="328"/>
      <c r="Y16" s="328"/>
      <c r="Z16" s="328"/>
      <c r="AA16" s="328"/>
      <c r="AB16" s="5"/>
      <c r="AC16" s="328" t="s">
        <v>70</v>
      </c>
      <c r="AD16" s="328"/>
      <c r="AE16" s="328"/>
      <c r="AF16" s="328"/>
      <c r="AG16" s="328"/>
      <c r="AH16" s="328"/>
      <c r="AI16" s="328"/>
      <c r="AJ16" s="328"/>
      <c r="AK16" s="237"/>
      <c r="AL16" s="137"/>
      <c r="AM16" s="256" t="b">
        <v>0</v>
      </c>
      <c r="AN16" s="256" t="b">
        <v>0</v>
      </c>
      <c r="AO16" s="256" t="b">
        <v>0</v>
      </c>
      <c r="AP16" s="256"/>
      <c r="AQ16" s="137"/>
      <c r="AR16" s="5"/>
      <c r="AS16" s="5"/>
      <c r="AT16" s="5"/>
      <c r="AU16" s="5"/>
      <c r="AV16" s="5"/>
      <c r="AW16" s="5"/>
      <c r="AX16" s="5"/>
      <c r="AY16" s="5"/>
      <c r="AZ16" s="5"/>
      <c r="BA16" s="5"/>
      <c r="BB16" s="328" t="s">
        <v>70</v>
      </c>
      <c r="BC16" s="328"/>
      <c r="BD16" s="328"/>
      <c r="BE16" s="328"/>
      <c r="BF16" s="328"/>
      <c r="BG16" s="328"/>
      <c r="BH16" s="328"/>
      <c r="BI16" s="328"/>
      <c r="BJ16" s="5"/>
      <c r="BK16" s="328" t="s">
        <v>70</v>
      </c>
      <c r="BL16" s="328"/>
      <c r="BM16" s="328"/>
      <c r="BN16" s="328"/>
      <c r="BO16" s="328"/>
      <c r="BP16" s="328"/>
      <c r="BQ16" s="328"/>
      <c r="BR16" s="328"/>
      <c r="BS16" s="5"/>
      <c r="BT16" s="328" t="s">
        <v>70</v>
      </c>
      <c r="BU16" s="328"/>
      <c r="BV16" s="328"/>
      <c r="BW16" s="328"/>
      <c r="BX16" s="328"/>
      <c r="BY16" s="328"/>
      <c r="BZ16" s="328"/>
      <c r="CA16" s="328"/>
      <c r="CB16" s="237"/>
      <c r="CC16" s="137"/>
      <c r="CD16" s="256"/>
      <c r="CE16" s="256" t="b">
        <v>0</v>
      </c>
      <c r="CF16" s="256" t="b">
        <v>0</v>
      </c>
      <c r="CG16" s="256"/>
      <c r="CH16" s="137"/>
      <c r="CI16" s="126"/>
      <c r="CJ16" s="5"/>
      <c r="CK16" s="5"/>
      <c r="CL16" s="5"/>
      <c r="CM16" s="5"/>
      <c r="CN16" s="5"/>
      <c r="CO16" s="5"/>
      <c r="CP16" s="5"/>
      <c r="CQ16" s="5"/>
      <c r="CR16" s="5"/>
      <c r="CS16" s="5"/>
      <c r="CT16" s="328" t="s">
        <v>70</v>
      </c>
      <c r="CU16" s="328"/>
      <c r="CV16" s="328"/>
      <c r="CW16" s="328"/>
      <c r="CX16" s="328"/>
      <c r="CY16" s="328"/>
      <c r="CZ16" s="328"/>
      <c r="DA16" s="328"/>
      <c r="DB16" s="5"/>
      <c r="DC16" s="328" t="s">
        <v>70</v>
      </c>
      <c r="DD16" s="328"/>
      <c r="DE16" s="328"/>
      <c r="DF16" s="328"/>
      <c r="DG16" s="328"/>
      <c r="DH16" s="328"/>
      <c r="DI16" s="328"/>
      <c r="DJ16" s="328"/>
      <c r="DK16" s="5"/>
      <c r="DL16" s="328" t="s">
        <v>70</v>
      </c>
      <c r="DM16" s="328"/>
      <c r="DN16" s="328"/>
      <c r="DO16" s="328"/>
      <c r="DP16" s="328"/>
      <c r="DQ16" s="328"/>
      <c r="DR16" s="328"/>
      <c r="DS16" s="328"/>
      <c r="DT16" s="148"/>
      <c r="DU16" s="8" t="b">
        <v>0</v>
      </c>
      <c r="DV16" s="8" t="b">
        <v>0</v>
      </c>
      <c r="DW16" s="8" t="b">
        <v>0</v>
      </c>
      <c r="DX16" s="8"/>
      <c r="DY16" s="8"/>
      <c r="DZ16" s="148"/>
      <c r="EA16" s="5"/>
      <c r="EB16" s="5"/>
      <c r="EC16" s="5"/>
      <c r="ED16" s="5"/>
      <c r="EE16" s="5"/>
      <c r="EF16" s="5"/>
      <c r="EG16" s="5"/>
      <c r="EH16" s="5"/>
      <c r="EI16" s="5"/>
      <c r="EJ16" s="5"/>
      <c r="EK16" s="328" t="s">
        <v>70</v>
      </c>
      <c r="EL16" s="328"/>
      <c r="EM16" s="328"/>
      <c r="EN16" s="328"/>
      <c r="EO16" s="328"/>
      <c r="EP16" s="328"/>
      <c r="EQ16" s="328"/>
      <c r="ER16" s="328"/>
      <c r="ES16" s="5"/>
      <c r="ET16" s="328" t="s">
        <v>70</v>
      </c>
      <c r="EU16" s="328"/>
      <c r="EV16" s="328"/>
      <c r="EW16" s="328"/>
      <c r="EX16" s="328"/>
      <c r="EY16" s="328"/>
      <c r="EZ16" s="328"/>
      <c r="FA16" s="328"/>
      <c r="FB16" s="5"/>
      <c r="FC16" s="328" t="s">
        <v>70</v>
      </c>
      <c r="FD16" s="328"/>
      <c r="FE16" s="328"/>
      <c r="FF16" s="328"/>
      <c r="FG16" s="328"/>
      <c r="FH16" s="328"/>
      <c r="FI16" s="328"/>
      <c r="FJ16" s="328"/>
      <c r="FK16" s="186"/>
      <c r="FL16" s="8" t="b">
        <v>0</v>
      </c>
      <c r="FM16" s="8" t="b">
        <v>0</v>
      </c>
      <c r="FN16" s="8" t="b">
        <v>0</v>
      </c>
      <c r="FO16" s="8"/>
      <c r="FP16" s="186"/>
      <c r="FQ16" s="5"/>
      <c r="FR16" s="5"/>
      <c r="FS16" s="5"/>
      <c r="FT16" s="5"/>
      <c r="FU16" s="5"/>
      <c r="FV16" s="5"/>
      <c r="FW16" s="5"/>
      <c r="FX16" s="5"/>
      <c r="FY16" s="5"/>
      <c r="FZ16" s="5"/>
      <c r="GA16" s="328" t="s">
        <v>70</v>
      </c>
      <c r="GB16" s="328"/>
      <c r="GC16" s="328"/>
      <c r="GD16" s="328"/>
      <c r="GE16" s="328"/>
      <c r="GF16" s="328"/>
      <c r="GG16" s="328"/>
      <c r="GH16" s="328"/>
      <c r="GI16" s="5"/>
      <c r="GJ16" s="328" t="s">
        <v>70</v>
      </c>
      <c r="GK16" s="328"/>
      <c r="GL16" s="328"/>
      <c r="GM16" s="328"/>
      <c r="GN16" s="328"/>
      <c r="GO16" s="328"/>
      <c r="GP16" s="328"/>
      <c r="GQ16" s="328"/>
      <c r="GR16" s="5"/>
      <c r="GS16" s="328" t="s">
        <v>70</v>
      </c>
      <c r="GT16" s="328"/>
      <c r="GU16" s="328"/>
      <c r="GV16" s="328"/>
      <c r="GW16" s="328"/>
      <c r="GX16" s="328"/>
      <c r="GY16" s="328"/>
      <c r="GZ16" s="328"/>
      <c r="HA16" s="186"/>
      <c r="HB16" s="8"/>
      <c r="HC16" s="8"/>
      <c r="HD16" s="8"/>
      <c r="HE16" s="8"/>
      <c r="HF16" s="186"/>
      <c r="HG16" s="5"/>
      <c r="HH16" s="5"/>
      <c r="HI16" s="5"/>
      <c r="HJ16" s="5"/>
      <c r="HK16" s="5"/>
      <c r="HL16" s="5"/>
      <c r="HM16" s="5"/>
      <c r="HN16" s="5"/>
      <c r="HO16" s="5"/>
      <c r="HP16" s="5"/>
      <c r="HQ16" s="328" t="s">
        <v>70</v>
      </c>
      <c r="HR16" s="328"/>
      <c r="HS16" s="328"/>
      <c r="HT16" s="328"/>
      <c r="HU16" s="328"/>
      <c r="HV16" s="328"/>
      <c r="HW16" s="328"/>
      <c r="HX16" s="328"/>
      <c r="HY16" s="5"/>
      <c r="HZ16" s="328" t="s">
        <v>70</v>
      </c>
      <c r="IA16" s="328"/>
      <c r="IB16" s="328"/>
      <c r="IC16" s="328"/>
      <c r="ID16" s="328"/>
      <c r="IE16" s="328"/>
      <c r="IF16" s="328"/>
      <c r="IG16" s="328"/>
      <c r="IH16" s="5"/>
      <c r="II16" s="328" t="s">
        <v>70</v>
      </c>
      <c r="IJ16" s="328"/>
      <c r="IK16" s="328"/>
      <c r="IL16" s="328"/>
      <c r="IM16" s="328"/>
      <c r="IN16" s="328"/>
      <c r="IO16" s="328"/>
      <c r="IP16" s="328"/>
      <c r="IQ16" s="5"/>
      <c r="IR16" s="5"/>
      <c r="IS16" s="5"/>
      <c r="IT16" s="5"/>
      <c r="IU16" s="5"/>
      <c r="IV16" s="5"/>
      <c r="IW16" s="5"/>
      <c r="IX16" s="5"/>
      <c r="IY16" s="5"/>
      <c r="IZ16" s="5"/>
      <c r="JA16" s="328" t="s">
        <v>70</v>
      </c>
      <c r="JB16" s="328"/>
      <c r="JC16" s="328"/>
      <c r="JD16" s="328"/>
      <c r="JE16" s="328"/>
      <c r="JF16" s="328"/>
      <c r="JG16" s="328"/>
      <c r="JH16" s="328"/>
      <c r="JI16" s="5"/>
      <c r="JJ16" s="328" t="s">
        <v>70</v>
      </c>
      <c r="JK16" s="328"/>
      <c r="JL16" s="328"/>
      <c r="JM16" s="328"/>
      <c r="JN16" s="328"/>
      <c r="JO16" s="328"/>
      <c r="JP16" s="328"/>
      <c r="JQ16" s="328"/>
      <c r="JR16" s="5"/>
      <c r="JS16" s="328" t="s">
        <v>70</v>
      </c>
      <c r="JT16" s="328"/>
      <c r="JU16" s="328"/>
      <c r="JV16" s="328"/>
      <c r="JW16" s="328"/>
      <c r="JX16" s="328"/>
      <c r="JY16" s="328"/>
      <c r="JZ16" s="328"/>
      <c r="KA16" s="5"/>
      <c r="KB16" s="5"/>
      <c r="KC16" s="5"/>
      <c r="KD16" s="5"/>
      <c r="KE16" s="5"/>
      <c r="KF16" s="5"/>
      <c r="KG16" s="5"/>
      <c r="KH16" s="5"/>
      <c r="KI16" s="5"/>
      <c r="KJ16" s="5"/>
      <c r="KK16" s="328" t="s">
        <v>70</v>
      </c>
      <c r="KL16" s="328"/>
      <c r="KM16" s="328"/>
      <c r="KN16" s="328"/>
      <c r="KO16" s="328"/>
      <c r="KP16" s="328"/>
      <c r="KQ16" s="328"/>
      <c r="KR16" s="328"/>
      <c r="KS16" s="5"/>
      <c r="KT16" s="328" t="s">
        <v>70</v>
      </c>
      <c r="KU16" s="328"/>
      <c r="KV16" s="328"/>
      <c r="KW16" s="328"/>
      <c r="KX16" s="328"/>
      <c r="KY16" s="328"/>
      <c r="KZ16" s="328"/>
      <c r="LA16" s="328"/>
      <c r="LB16" s="5"/>
      <c r="LC16" s="328" t="s">
        <v>70</v>
      </c>
      <c r="LD16" s="328"/>
      <c r="LE16" s="328"/>
      <c r="LF16" s="328"/>
      <c r="LG16" s="328"/>
      <c r="LH16" s="328"/>
      <c r="LI16" s="328"/>
      <c r="LJ16" s="328"/>
      <c r="LK16" s="5"/>
      <c r="LL16" s="5"/>
      <c r="LM16" s="5"/>
      <c r="LN16" s="5"/>
      <c r="LO16" s="5"/>
      <c r="LP16" s="5"/>
      <c r="LQ16" s="5"/>
      <c r="LR16" s="5"/>
      <c r="LS16" s="5"/>
      <c r="LT16" s="5"/>
      <c r="LU16" s="328" t="s">
        <v>70</v>
      </c>
      <c r="LV16" s="328"/>
      <c r="LW16" s="328"/>
      <c r="LX16" s="328"/>
      <c r="LY16" s="328"/>
      <c r="LZ16" s="328"/>
      <c r="MA16" s="328"/>
      <c r="MB16" s="328"/>
      <c r="MC16" s="5"/>
      <c r="MD16" s="328" t="s">
        <v>70</v>
      </c>
      <c r="ME16" s="328"/>
      <c r="MF16" s="328"/>
      <c r="MG16" s="328"/>
      <c r="MH16" s="328"/>
      <c r="MI16" s="328"/>
      <c r="MJ16" s="328"/>
      <c r="MK16" s="328"/>
      <c r="ML16" s="5"/>
      <c r="MM16" s="328" t="s">
        <v>70</v>
      </c>
      <c r="MN16" s="328"/>
      <c r="MO16" s="328"/>
      <c r="MP16" s="328"/>
      <c r="MQ16" s="328"/>
      <c r="MR16" s="328"/>
      <c r="MS16" s="328"/>
      <c r="MT16" s="328"/>
      <c r="MU16" s="5"/>
      <c r="MV16" s="5"/>
      <c r="MW16" s="5"/>
      <c r="MX16" s="5"/>
      <c r="MY16" s="5"/>
      <c r="MZ16" s="5"/>
      <c r="NA16" s="5"/>
      <c r="NB16" s="5"/>
      <c r="NC16" s="5"/>
      <c r="ND16" s="5"/>
      <c r="NE16" s="328" t="s">
        <v>70</v>
      </c>
      <c r="NF16" s="328"/>
      <c r="NG16" s="328"/>
      <c r="NH16" s="328"/>
      <c r="NI16" s="328"/>
      <c r="NJ16" s="328"/>
      <c r="NK16" s="328"/>
      <c r="NL16" s="328"/>
      <c r="NM16" s="5"/>
      <c r="NN16" s="328" t="s">
        <v>70</v>
      </c>
      <c r="NO16" s="328"/>
      <c r="NP16" s="328"/>
      <c r="NQ16" s="328"/>
      <c r="NR16" s="328"/>
      <c r="NS16" s="328"/>
      <c r="NT16" s="328"/>
      <c r="NU16" s="328"/>
      <c r="NV16" s="5"/>
      <c r="NW16" s="328" t="s">
        <v>70</v>
      </c>
      <c r="NX16" s="328"/>
      <c r="NY16" s="328"/>
      <c r="NZ16" s="328"/>
      <c r="OA16" s="328"/>
      <c r="OB16" s="328"/>
      <c r="OC16" s="328"/>
      <c r="OD16" s="328"/>
    </row>
    <row r="17" spans="1:394" ht="15" customHeight="1">
      <c r="A17" s="5"/>
      <c r="B17" s="5"/>
      <c r="C17" s="5"/>
      <c r="D17" s="5"/>
      <c r="E17" s="5"/>
      <c r="F17" s="5"/>
      <c r="G17" s="5"/>
      <c r="H17" s="5"/>
      <c r="I17" s="5"/>
      <c r="J17" s="5"/>
      <c r="K17" s="328" t="s">
        <v>71</v>
      </c>
      <c r="L17" s="328"/>
      <c r="M17" s="328"/>
      <c r="N17" s="328"/>
      <c r="O17" s="328"/>
      <c r="P17" s="328"/>
      <c r="Q17" s="328"/>
      <c r="R17" s="328"/>
      <c r="S17" s="5"/>
      <c r="T17" s="328" t="s">
        <v>71</v>
      </c>
      <c r="U17" s="328"/>
      <c r="V17" s="328"/>
      <c r="W17" s="328"/>
      <c r="X17" s="328"/>
      <c r="Y17" s="328"/>
      <c r="Z17" s="328"/>
      <c r="AA17" s="328"/>
      <c r="AB17" s="5"/>
      <c r="AC17" s="328" t="s">
        <v>71</v>
      </c>
      <c r="AD17" s="328"/>
      <c r="AE17" s="328"/>
      <c r="AF17" s="328"/>
      <c r="AG17" s="328"/>
      <c r="AH17" s="328"/>
      <c r="AI17" s="328"/>
      <c r="AJ17" s="328"/>
      <c r="AK17" s="237"/>
      <c r="AL17" s="137"/>
      <c r="AM17" s="256" t="b">
        <v>0</v>
      </c>
      <c r="AN17" s="256" t="b">
        <v>0</v>
      </c>
      <c r="AO17" s="256" t="b">
        <v>0</v>
      </c>
      <c r="AP17" s="256"/>
      <c r="AQ17" s="137"/>
      <c r="AR17" s="5"/>
      <c r="AS17" s="5"/>
      <c r="AT17" s="5"/>
      <c r="AU17" s="5"/>
      <c r="AV17" s="5"/>
      <c r="AW17" s="5"/>
      <c r="AX17" s="5"/>
      <c r="AY17" s="5"/>
      <c r="AZ17" s="5"/>
      <c r="BA17" s="5"/>
      <c r="BB17" s="328" t="s">
        <v>71</v>
      </c>
      <c r="BC17" s="328"/>
      <c r="BD17" s="328"/>
      <c r="BE17" s="328"/>
      <c r="BF17" s="328"/>
      <c r="BG17" s="328"/>
      <c r="BH17" s="328"/>
      <c r="BI17" s="328"/>
      <c r="BJ17" s="5"/>
      <c r="BK17" s="328" t="s">
        <v>71</v>
      </c>
      <c r="BL17" s="328"/>
      <c r="BM17" s="328"/>
      <c r="BN17" s="328"/>
      <c r="BO17" s="328"/>
      <c r="BP17" s="328"/>
      <c r="BQ17" s="328"/>
      <c r="BR17" s="328"/>
      <c r="BS17" s="5"/>
      <c r="BT17" s="328" t="s">
        <v>71</v>
      </c>
      <c r="BU17" s="328"/>
      <c r="BV17" s="328"/>
      <c r="BW17" s="328"/>
      <c r="BX17" s="328"/>
      <c r="BY17" s="328"/>
      <c r="BZ17" s="328"/>
      <c r="CA17" s="328"/>
      <c r="CB17" s="237"/>
      <c r="CC17" s="137"/>
      <c r="CD17" s="256"/>
      <c r="CE17" s="256"/>
      <c r="CF17" s="256" t="b">
        <v>0</v>
      </c>
      <c r="CG17" s="256"/>
      <c r="CH17" s="137"/>
      <c r="CI17" s="126"/>
      <c r="CJ17" s="5"/>
      <c r="CK17" s="5"/>
      <c r="CL17" s="5"/>
      <c r="CM17" s="5"/>
      <c r="CN17" s="5"/>
      <c r="CO17" s="5"/>
      <c r="CP17" s="5"/>
      <c r="CQ17" s="5"/>
      <c r="CR17" s="5"/>
      <c r="CS17" s="5"/>
      <c r="CT17" s="328" t="s">
        <v>71</v>
      </c>
      <c r="CU17" s="328"/>
      <c r="CV17" s="328"/>
      <c r="CW17" s="328"/>
      <c r="CX17" s="328"/>
      <c r="CY17" s="328"/>
      <c r="CZ17" s="328"/>
      <c r="DA17" s="328"/>
      <c r="DB17" s="5"/>
      <c r="DC17" s="328" t="s">
        <v>71</v>
      </c>
      <c r="DD17" s="328"/>
      <c r="DE17" s="328"/>
      <c r="DF17" s="328"/>
      <c r="DG17" s="328"/>
      <c r="DH17" s="328"/>
      <c r="DI17" s="328"/>
      <c r="DJ17" s="328"/>
      <c r="DK17" s="5"/>
      <c r="DL17" s="328" t="s">
        <v>71</v>
      </c>
      <c r="DM17" s="328"/>
      <c r="DN17" s="328"/>
      <c r="DO17" s="328"/>
      <c r="DP17" s="328"/>
      <c r="DQ17" s="328"/>
      <c r="DR17" s="328"/>
      <c r="DS17" s="328"/>
      <c r="DT17" s="148"/>
      <c r="DU17" s="8" t="b">
        <v>0</v>
      </c>
      <c r="DV17" s="8" t="b">
        <v>0</v>
      </c>
      <c r="DW17" s="8" t="b">
        <v>0</v>
      </c>
      <c r="DX17" s="8"/>
      <c r="DY17" s="8"/>
      <c r="DZ17" s="148"/>
      <c r="EA17" s="5"/>
      <c r="EB17" s="5"/>
      <c r="EC17" s="5"/>
      <c r="ED17" s="5"/>
      <c r="EE17" s="5"/>
      <c r="EF17" s="5"/>
      <c r="EG17" s="5"/>
      <c r="EH17" s="5"/>
      <c r="EI17" s="5"/>
      <c r="EJ17" s="5"/>
      <c r="EK17" s="328" t="s">
        <v>71</v>
      </c>
      <c r="EL17" s="328"/>
      <c r="EM17" s="328"/>
      <c r="EN17" s="328"/>
      <c r="EO17" s="328"/>
      <c r="EP17" s="328"/>
      <c r="EQ17" s="328"/>
      <c r="ER17" s="328"/>
      <c r="ES17" s="5"/>
      <c r="ET17" s="328" t="s">
        <v>71</v>
      </c>
      <c r="EU17" s="328"/>
      <c r="EV17" s="328"/>
      <c r="EW17" s="328"/>
      <c r="EX17" s="328"/>
      <c r="EY17" s="328"/>
      <c r="EZ17" s="328"/>
      <c r="FA17" s="328"/>
      <c r="FB17" s="5"/>
      <c r="FC17" s="328" t="s">
        <v>71</v>
      </c>
      <c r="FD17" s="328"/>
      <c r="FE17" s="328"/>
      <c r="FF17" s="328"/>
      <c r="FG17" s="328"/>
      <c r="FH17" s="328"/>
      <c r="FI17" s="328"/>
      <c r="FJ17" s="328"/>
      <c r="FK17" s="186"/>
      <c r="FL17" s="8" t="b">
        <v>0</v>
      </c>
      <c r="FM17" s="8" t="b">
        <v>0</v>
      </c>
      <c r="FN17" s="8" t="b">
        <v>0</v>
      </c>
      <c r="FO17" s="8"/>
      <c r="FP17" s="186"/>
      <c r="FQ17" s="5"/>
      <c r="FR17" s="5"/>
      <c r="FS17" s="5"/>
      <c r="FT17" s="5"/>
      <c r="FU17" s="5"/>
      <c r="FV17" s="5"/>
      <c r="FW17" s="5"/>
      <c r="FX17" s="5"/>
      <c r="FY17" s="5"/>
      <c r="FZ17" s="5"/>
      <c r="GA17" s="328" t="s">
        <v>71</v>
      </c>
      <c r="GB17" s="328"/>
      <c r="GC17" s="328"/>
      <c r="GD17" s="328"/>
      <c r="GE17" s="328"/>
      <c r="GF17" s="328"/>
      <c r="GG17" s="328"/>
      <c r="GH17" s="328"/>
      <c r="GI17" s="5"/>
      <c r="GJ17" s="328" t="s">
        <v>71</v>
      </c>
      <c r="GK17" s="328"/>
      <c r="GL17" s="328"/>
      <c r="GM17" s="328"/>
      <c r="GN17" s="328"/>
      <c r="GO17" s="328"/>
      <c r="GP17" s="328"/>
      <c r="GQ17" s="328"/>
      <c r="GR17" s="5"/>
      <c r="GS17" s="328" t="s">
        <v>71</v>
      </c>
      <c r="GT17" s="328"/>
      <c r="GU17" s="328"/>
      <c r="GV17" s="328"/>
      <c r="GW17" s="328"/>
      <c r="GX17" s="328"/>
      <c r="GY17" s="328"/>
      <c r="GZ17" s="328"/>
      <c r="HA17" s="186"/>
      <c r="HB17" s="8"/>
      <c r="HC17" s="8"/>
      <c r="HD17" s="8"/>
      <c r="HE17" s="8"/>
      <c r="HF17" s="186"/>
      <c r="HG17" s="5"/>
      <c r="HH17" s="5"/>
      <c r="HI17" s="5"/>
      <c r="HJ17" s="5"/>
      <c r="HK17" s="5"/>
      <c r="HL17" s="5"/>
      <c r="HM17" s="5"/>
      <c r="HN17" s="5"/>
      <c r="HO17" s="5"/>
      <c r="HP17" s="5"/>
      <c r="HQ17" s="328" t="s">
        <v>71</v>
      </c>
      <c r="HR17" s="328"/>
      <c r="HS17" s="328"/>
      <c r="HT17" s="328"/>
      <c r="HU17" s="328"/>
      <c r="HV17" s="328"/>
      <c r="HW17" s="328"/>
      <c r="HX17" s="328"/>
      <c r="HY17" s="5"/>
      <c r="HZ17" s="328" t="s">
        <v>71</v>
      </c>
      <c r="IA17" s="328"/>
      <c r="IB17" s="328"/>
      <c r="IC17" s="328"/>
      <c r="ID17" s="328"/>
      <c r="IE17" s="328"/>
      <c r="IF17" s="328"/>
      <c r="IG17" s="328"/>
      <c r="IH17" s="5"/>
      <c r="II17" s="328" t="s">
        <v>71</v>
      </c>
      <c r="IJ17" s="328"/>
      <c r="IK17" s="328"/>
      <c r="IL17" s="328"/>
      <c r="IM17" s="328"/>
      <c r="IN17" s="328"/>
      <c r="IO17" s="328"/>
      <c r="IP17" s="328"/>
      <c r="IQ17" s="5"/>
      <c r="IR17" s="5"/>
      <c r="IS17" s="5"/>
      <c r="IT17" s="5"/>
      <c r="IU17" s="5"/>
      <c r="IV17" s="5"/>
      <c r="IW17" s="5"/>
      <c r="IX17" s="5"/>
      <c r="IY17" s="5"/>
      <c r="IZ17" s="5"/>
      <c r="JA17" s="328" t="s">
        <v>71</v>
      </c>
      <c r="JB17" s="328"/>
      <c r="JC17" s="328"/>
      <c r="JD17" s="328"/>
      <c r="JE17" s="328"/>
      <c r="JF17" s="328"/>
      <c r="JG17" s="328"/>
      <c r="JH17" s="328"/>
      <c r="JI17" s="5"/>
      <c r="JJ17" s="328" t="s">
        <v>71</v>
      </c>
      <c r="JK17" s="328"/>
      <c r="JL17" s="328"/>
      <c r="JM17" s="328"/>
      <c r="JN17" s="328"/>
      <c r="JO17" s="328"/>
      <c r="JP17" s="328"/>
      <c r="JQ17" s="328"/>
      <c r="JR17" s="5"/>
      <c r="JS17" s="328" t="s">
        <v>71</v>
      </c>
      <c r="JT17" s="328"/>
      <c r="JU17" s="328"/>
      <c r="JV17" s="328"/>
      <c r="JW17" s="328"/>
      <c r="JX17" s="328"/>
      <c r="JY17" s="328"/>
      <c r="JZ17" s="328"/>
      <c r="KA17" s="5"/>
      <c r="KB17" s="5"/>
      <c r="KC17" s="5"/>
      <c r="KD17" s="5"/>
      <c r="KE17" s="5"/>
      <c r="KF17" s="5"/>
      <c r="KG17" s="5"/>
      <c r="KH17" s="5"/>
      <c r="KI17" s="5"/>
      <c r="KJ17" s="5"/>
      <c r="KK17" s="328" t="s">
        <v>71</v>
      </c>
      <c r="KL17" s="328"/>
      <c r="KM17" s="328"/>
      <c r="KN17" s="328"/>
      <c r="KO17" s="328"/>
      <c r="KP17" s="328"/>
      <c r="KQ17" s="328"/>
      <c r="KR17" s="328"/>
      <c r="KS17" s="5"/>
      <c r="KT17" s="328" t="s">
        <v>71</v>
      </c>
      <c r="KU17" s="328"/>
      <c r="KV17" s="328"/>
      <c r="KW17" s="328"/>
      <c r="KX17" s="328"/>
      <c r="KY17" s="328"/>
      <c r="KZ17" s="328"/>
      <c r="LA17" s="328"/>
      <c r="LB17" s="5"/>
      <c r="LC17" s="328" t="s">
        <v>71</v>
      </c>
      <c r="LD17" s="328"/>
      <c r="LE17" s="328"/>
      <c r="LF17" s="328"/>
      <c r="LG17" s="328"/>
      <c r="LH17" s="328"/>
      <c r="LI17" s="328"/>
      <c r="LJ17" s="328"/>
      <c r="LK17" s="5"/>
      <c r="LL17" s="5"/>
      <c r="LM17" s="5"/>
      <c r="LN17" s="5"/>
      <c r="LO17" s="5"/>
      <c r="LP17" s="5"/>
      <c r="LQ17" s="5"/>
      <c r="LR17" s="5"/>
      <c r="LS17" s="5"/>
      <c r="LT17" s="5"/>
      <c r="LU17" s="328" t="s">
        <v>71</v>
      </c>
      <c r="LV17" s="328"/>
      <c r="LW17" s="328"/>
      <c r="LX17" s="328"/>
      <c r="LY17" s="328"/>
      <c r="LZ17" s="328"/>
      <c r="MA17" s="328"/>
      <c r="MB17" s="328"/>
      <c r="MC17" s="5"/>
      <c r="MD17" s="328" t="s">
        <v>71</v>
      </c>
      <c r="ME17" s="328"/>
      <c r="MF17" s="328"/>
      <c r="MG17" s="328"/>
      <c r="MH17" s="328"/>
      <c r="MI17" s="328"/>
      <c r="MJ17" s="328"/>
      <c r="MK17" s="328"/>
      <c r="ML17" s="5"/>
      <c r="MM17" s="328" t="s">
        <v>71</v>
      </c>
      <c r="MN17" s="328"/>
      <c r="MO17" s="328"/>
      <c r="MP17" s="328"/>
      <c r="MQ17" s="328"/>
      <c r="MR17" s="328"/>
      <c r="MS17" s="328"/>
      <c r="MT17" s="328"/>
      <c r="MU17" s="5"/>
      <c r="MV17" s="5"/>
      <c r="MW17" s="5"/>
      <c r="MX17" s="5"/>
      <c r="MY17" s="5"/>
      <c r="MZ17" s="5"/>
      <c r="NA17" s="5"/>
      <c r="NB17" s="5"/>
      <c r="NC17" s="5"/>
      <c r="ND17" s="5"/>
      <c r="NE17" s="328" t="s">
        <v>71</v>
      </c>
      <c r="NF17" s="328"/>
      <c r="NG17" s="328"/>
      <c r="NH17" s="328"/>
      <c r="NI17" s="328"/>
      <c r="NJ17" s="328"/>
      <c r="NK17" s="328"/>
      <c r="NL17" s="328"/>
      <c r="NM17" s="5"/>
      <c r="NN17" s="328" t="s">
        <v>71</v>
      </c>
      <c r="NO17" s="328"/>
      <c r="NP17" s="328"/>
      <c r="NQ17" s="328"/>
      <c r="NR17" s="328"/>
      <c r="NS17" s="328"/>
      <c r="NT17" s="328"/>
      <c r="NU17" s="328"/>
      <c r="NV17" s="5"/>
      <c r="NW17" s="328" t="s">
        <v>71</v>
      </c>
      <c r="NX17" s="328"/>
      <c r="NY17" s="328"/>
      <c r="NZ17" s="328"/>
      <c r="OA17" s="328"/>
      <c r="OB17" s="328"/>
      <c r="OC17" s="328"/>
      <c r="OD17" s="328"/>
    </row>
    <row r="18" spans="1:394" ht="15" customHeight="1">
      <c r="A18" s="5"/>
      <c r="B18" s="5"/>
      <c r="C18" s="5"/>
      <c r="D18" s="5"/>
      <c r="E18" s="5"/>
      <c r="F18" s="5"/>
      <c r="G18" s="5"/>
      <c r="H18" s="5"/>
      <c r="I18" s="5"/>
      <c r="J18" s="5"/>
      <c r="K18" s="328" t="s">
        <v>72</v>
      </c>
      <c r="L18" s="328"/>
      <c r="M18" s="328"/>
      <c r="N18" s="328"/>
      <c r="O18" s="328"/>
      <c r="P18" s="328"/>
      <c r="Q18" s="328"/>
      <c r="R18" s="328"/>
      <c r="S18" s="5"/>
      <c r="T18" s="328" t="s">
        <v>72</v>
      </c>
      <c r="U18" s="328"/>
      <c r="V18" s="328"/>
      <c r="W18" s="328"/>
      <c r="X18" s="328"/>
      <c r="Y18" s="328"/>
      <c r="Z18" s="328"/>
      <c r="AA18" s="328"/>
      <c r="AB18" s="5"/>
      <c r="AC18" s="328" t="s">
        <v>72</v>
      </c>
      <c r="AD18" s="328"/>
      <c r="AE18" s="328"/>
      <c r="AF18" s="328"/>
      <c r="AG18" s="328"/>
      <c r="AH18" s="328"/>
      <c r="AI18" s="328"/>
      <c r="AJ18" s="328"/>
      <c r="AK18" s="237"/>
      <c r="AL18" s="137"/>
      <c r="AM18" s="256" t="b">
        <v>0</v>
      </c>
      <c r="AN18" s="256" t="b">
        <v>0</v>
      </c>
      <c r="AO18" s="256" t="b">
        <v>0</v>
      </c>
      <c r="AP18" s="256"/>
      <c r="AQ18" s="137"/>
      <c r="AR18" s="5"/>
      <c r="AS18" s="5"/>
      <c r="AT18" s="5"/>
      <c r="AU18" s="5"/>
      <c r="AV18" s="5"/>
      <c r="AW18" s="5"/>
      <c r="AX18" s="5"/>
      <c r="AY18" s="5"/>
      <c r="AZ18" s="5"/>
      <c r="BA18" s="5"/>
      <c r="BB18" s="328" t="s">
        <v>72</v>
      </c>
      <c r="BC18" s="328"/>
      <c r="BD18" s="328"/>
      <c r="BE18" s="328"/>
      <c r="BF18" s="328"/>
      <c r="BG18" s="328"/>
      <c r="BH18" s="328"/>
      <c r="BI18" s="328"/>
      <c r="BJ18" s="5"/>
      <c r="BK18" s="328" t="s">
        <v>72</v>
      </c>
      <c r="BL18" s="328"/>
      <c r="BM18" s="328"/>
      <c r="BN18" s="328"/>
      <c r="BO18" s="328"/>
      <c r="BP18" s="328"/>
      <c r="BQ18" s="328"/>
      <c r="BR18" s="328"/>
      <c r="BS18" s="5"/>
      <c r="BT18" s="328" t="s">
        <v>72</v>
      </c>
      <c r="BU18" s="328"/>
      <c r="BV18" s="328"/>
      <c r="BW18" s="328"/>
      <c r="BX18" s="328"/>
      <c r="BY18" s="328"/>
      <c r="BZ18" s="328"/>
      <c r="CA18" s="328"/>
      <c r="CB18" s="237"/>
      <c r="CC18" s="137"/>
      <c r="CD18" s="256"/>
      <c r="CE18" s="256" t="b">
        <v>0</v>
      </c>
      <c r="CF18" s="256" t="b">
        <v>0</v>
      </c>
      <c r="CG18" s="256"/>
      <c r="CH18" s="137"/>
      <c r="CI18" s="126"/>
      <c r="CJ18" s="5"/>
      <c r="CK18" s="5"/>
      <c r="CL18" s="5"/>
      <c r="CM18" s="5"/>
      <c r="CN18" s="5"/>
      <c r="CO18" s="5"/>
      <c r="CP18" s="5"/>
      <c r="CQ18" s="5"/>
      <c r="CR18" s="5"/>
      <c r="CS18" s="5"/>
      <c r="CT18" s="328" t="s">
        <v>72</v>
      </c>
      <c r="CU18" s="328"/>
      <c r="CV18" s="328"/>
      <c r="CW18" s="328"/>
      <c r="CX18" s="328"/>
      <c r="CY18" s="328"/>
      <c r="CZ18" s="328"/>
      <c r="DA18" s="328"/>
      <c r="DB18" s="5"/>
      <c r="DC18" s="328" t="s">
        <v>72</v>
      </c>
      <c r="DD18" s="328"/>
      <c r="DE18" s="328"/>
      <c r="DF18" s="328"/>
      <c r="DG18" s="328"/>
      <c r="DH18" s="328"/>
      <c r="DI18" s="328"/>
      <c r="DJ18" s="328"/>
      <c r="DK18" s="5"/>
      <c r="DL18" s="328" t="s">
        <v>72</v>
      </c>
      <c r="DM18" s="328"/>
      <c r="DN18" s="328"/>
      <c r="DO18" s="328"/>
      <c r="DP18" s="328"/>
      <c r="DQ18" s="328"/>
      <c r="DR18" s="328"/>
      <c r="DS18" s="328"/>
      <c r="DT18" s="148"/>
      <c r="DU18" s="8" t="b">
        <v>0</v>
      </c>
      <c r="DV18" s="8" t="b">
        <v>0</v>
      </c>
      <c r="DW18" s="8" t="b">
        <v>0</v>
      </c>
      <c r="DX18" s="8"/>
      <c r="DY18" s="8"/>
      <c r="DZ18" s="148"/>
      <c r="EA18" s="5"/>
      <c r="EB18" s="5"/>
      <c r="EC18" s="5"/>
      <c r="ED18" s="5"/>
      <c r="EE18" s="5"/>
      <c r="EF18" s="5"/>
      <c r="EG18" s="5"/>
      <c r="EH18" s="5"/>
      <c r="EI18" s="5"/>
      <c r="EJ18" s="5"/>
      <c r="EK18" s="328" t="s">
        <v>72</v>
      </c>
      <c r="EL18" s="328"/>
      <c r="EM18" s="328"/>
      <c r="EN18" s="328"/>
      <c r="EO18" s="328"/>
      <c r="EP18" s="328"/>
      <c r="EQ18" s="328"/>
      <c r="ER18" s="328"/>
      <c r="ES18" s="5"/>
      <c r="ET18" s="328" t="s">
        <v>72</v>
      </c>
      <c r="EU18" s="328"/>
      <c r="EV18" s="328"/>
      <c r="EW18" s="328"/>
      <c r="EX18" s="328"/>
      <c r="EY18" s="328"/>
      <c r="EZ18" s="328"/>
      <c r="FA18" s="328"/>
      <c r="FB18" s="5"/>
      <c r="FC18" s="328" t="s">
        <v>72</v>
      </c>
      <c r="FD18" s="328"/>
      <c r="FE18" s="328"/>
      <c r="FF18" s="328"/>
      <c r="FG18" s="328"/>
      <c r="FH18" s="328"/>
      <c r="FI18" s="328"/>
      <c r="FJ18" s="328"/>
      <c r="FK18" s="186"/>
      <c r="FL18" s="8" t="b">
        <v>0</v>
      </c>
      <c r="FM18" s="8" t="b">
        <v>0</v>
      </c>
      <c r="FN18" s="8" t="b">
        <v>0</v>
      </c>
      <c r="FO18" s="8"/>
      <c r="FP18" s="186"/>
      <c r="FQ18" s="5"/>
      <c r="FR18" s="5"/>
      <c r="FS18" s="5"/>
      <c r="FT18" s="5"/>
      <c r="FU18" s="5"/>
      <c r="FV18" s="5"/>
      <c r="FW18" s="5"/>
      <c r="FX18" s="5"/>
      <c r="FY18" s="5"/>
      <c r="FZ18" s="5"/>
      <c r="GA18" s="328" t="s">
        <v>72</v>
      </c>
      <c r="GB18" s="328"/>
      <c r="GC18" s="328"/>
      <c r="GD18" s="328"/>
      <c r="GE18" s="328"/>
      <c r="GF18" s="328"/>
      <c r="GG18" s="328"/>
      <c r="GH18" s="328"/>
      <c r="GI18" s="5"/>
      <c r="GJ18" s="328" t="s">
        <v>72</v>
      </c>
      <c r="GK18" s="328"/>
      <c r="GL18" s="328"/>
      <c r="GM18" s="328"/>
      <c r="GN18" s="328"/>
      <c r="GO18" s="328"/>
      <c r="GP18" s="328"/>
      <c r="GQ18" s="328"/>
      <c r="GR18" s="5"/>
      <c r="GS18" s="328" t="s">
        <v>72</v>
      </c>
      <c r="GT18" s="328"/>
      <c r="GU18" s="328"/>
      <c r="GV18" s="328"/>
      <c r="GW18" s="328"/>
      <c r="GX18" s="328"/>
      <c r="GY18" s="328"/>
      <c r="GZ18" s="328"/>
      <c r="HA18" s="186"/>
      <c r="HB18" s="8"/>
      <c r="HC18" s="8"/>
      <c r="HD18" s="8"/>
      <c r="HE18" s="8"/>
      <c r="HF18" s="186"/>
      <c r="HG18" s="5"/>
      <c r="HH18" s="5"/>
      <c r="HI18" s="5"/>
      <c r="HJ18" s="5"/>
      <c r="HK18" s="5"/>
      <c r="HL18" s="5"/>
      <c r="HM18" s="5"/>
      <c r="HN18" s="5"/>
      <c r="HO18" s="5"/>
      <c r="HP18" s="5"/>
      <c r="HQ18" s="328" t="s">
        <v>72</v>
      </c>
      <c r="HR18" s="328"/>
      <c r="HS18" s="328"/>
      <c r="HT18" s="328"/>
      <c r="HU18" s="328"/>
      <c r="HV18" s="328"/>
      <c r="HW18" s="328"/>
      <c r="HX18" s="328"/>
      <c r="HY18" s="5"/>
      <c r="HZ18" s="328" t="s">
        <v>72</v>
      </c>
      <c r="IA18" s="328"/>
      <c r="IB18" s="328"/>
      <c r="IC18" s="328"/>
      <c r="ID18" s="328"/>
      <c r="IE18" s="328"/>
      <c r="IF18" s="328"/>
      <c r="IG18" s="328"/>
      <c r="IH18" s="5"/>
      <c r="II18" s="328" t="s">
        <v>72</v>
      </c>
      <c r="IJ18" s="328"/>
      <c r="IK18" s="328"/>
      <c r="IL18" s="328"/>
      <c r="IM18" s="328"/>
      <c r="IN18" s="328"/>
      <c r="IO18" s="328"/>
      <c r="IP18" s="328"/>
      <c r="IQ18" s="5"/>
      <c r="IR18" s="5"/>
      <c r="IS18" s="5"/>
      <c r="IT18" s="5"/>
      <c r="IU18" s="5"/>
      <c r="IV18" s="5"/>
      <c r="IW18" s="5"/>
      <c r="IX18" s="5"/>
      <c r="IY18" s="5"/>
      <c r="IZ18" s="5"/>
      <c r="JA18" s="328" t="s">
        <v>72</v>
      </c>
      <c r="JB18" s="328"/>
      <c r="JC18" s="328"/>
      <c r="JD18" s="328"/>
      <c r="JE18" s="328"/>
      <c r="JF18" s="328"/>
      <c r="JG18" s="328"/>
      <c r="JH18" s="328"/>
      <c r="JI18" s="5"/>
      <c r="JJ18" s="328" t="s">
        <v>72</v>
      </c>
      <c r="JK18" s="328"/>
      <c r="JL18" s="328"/>
      <c r="JM18" s="328"/>
      <c r="JN18" s="328"/>
      <c r="JO18" s="328"/>
      <c r="JP18" s="328"/>
      <c r="JQ18" s="328"/>
      <c r="JR18" s="5"/>
      <c r="JS18" s="328" t="s">
        <v>72</v>
      </c>
      <c r="JT18" s="328"/>
      <c r="JU18" s="328"/>
      <c r="JV18" s="328"/>
      <c r="JW18" s="328"/>
      <c r="JX18" s="328"/>
      <c r="JY18" s="328"/>
      <c r="JZ18" s="328"/>
      <c r="KA18" s="5"/>
      <c r="KB18" s="5"/>
      <c r="KC18" s="5"/>
      <c r="KD18" s="5"/>
      <c r="KE18" s="5"/>
      <c r="KF18" s="5"/>
      <c r="KG18" s="5"/>
      <c r="KH18" s="5"/>
      <c r="KI18" s="5"/>
      <c r="KJ18" s="5"/>
      <c r="KK18" s="328" t="s">
        <v>72</v>
      </c>
      <c r="KL18" s="328"/>
      <c r="KM18" s="328"/>
      <c r="KN18" s="328"/>
      <c r="KO18" s="328"/>
      <c r="KP18" s="328"/>
      <c r="KQ18" s="328"/>
      <c r="KR18" s="328"/>
      <c r="KS18" s="5"/>
      <c r="KT18" s="328" t="s">
        <v>72</v>
      </c>
      <c r="KU18" s="328"/>
      <c r="KV18" s="328"/>
      <c r="KW18" s="328"/>
      <c r="KX18" s="328"/>
      <c r="KY18" s="328"/>
      <c r="KZ18" s="328"/>
      <c r="LA18" s="328"/>
      <c r="LB18" s="5"/>
      <c r="LC18" s="328" t="s">
        <v>72</v>
      </c>
      <c r="LD18" s="328"/>
      <c r="LE18" s="328"/>
      <c r="LF18" s="328"/>
      <c r="LG18" s="328"/>
      <c r="LH18" s="328"/>
      <c r="LI18" s="328"/>
      <c r="LJ18" s="328"/>
      <c r="LK18" s="5"/>
      <c r="LL18" s="5"/>
      <c r="LM18" s="5"/>
      <c r="LN18" s="5"/>
      <c r="LO18" s="5"/>
      <c r="LP18" s="5"/>
      <c r="LQ18" s="5"/>
      <c r="LR18" s="5"/>
      <c r="LS18" s="5"/>
      <c r="LT18" s="5"/>
      <c r="LU18" s="328" t="s">
        <v>72</v>
      </c>
      <c r="LV18" s="328"/>
      <c r="LW18" s="328"/>
      <c r="LX18" s="328"/>
      <c r="LY18" s="328"/>
      <c r="LZ18" s="328"/>
      <c r="MA18" s="328"/>
      <c r="MB18" s="328"/>
      <c r="MC18" s="5"/>
      <c r="MD18" s="328" t="s">
        <v>72</v>
      </c>
      <c r="ME18" s="328"/>
      <c r="MF18" s="328"/>
      <c r="MG18" s="328"/>
      <c r="MH18" s="328"/>
      <c r="MI18" s="328"/>
      <c r="MJ18" s="328"/>
      <c r="MK18" s="328"/>
      <c r="ML18" s="5"/>
      <c r="MM18" s="328" t="s">
        <v>72</v>
      </c>
      <c r="MN18" s="328"/>
      <c r="MO18" s="328"/>
      <c r="MP18" s="328"/>
      <c r="MQ18" s="328"/>
      <c r="MR18" s="328"/>
      <c r="MS18" s="328"/>
      <c r="MT18" s="328"/>
      <c r="MU18" s="5"/>
      <c r="MV18" s="5"/>
      <c r="MW18" s="5"/>
      <c r="MX18" s="5"/>
      <c r="MY18" s="5"/>
      <c r="MZ18" s="5"/>
      <c r="NA18" s="5"/>
      <c r="NB18" s="5"/>
      <c r="NC18" s="5"/>
      <c r="ND18" s="5"/>
      <c r="NE18" s="328" t="s">
        <v>72</v>
      </c>
      <c r="NF18" s="328"/>
      <c r="NG18" s="328"/>
      <c r="NH18" s="328"/>
      <c r="NI18" s="328"/>
      <c r="NJ18" s="328"/>
      <c r="NK18" s="328"/>
      <c r="NL18" s="328"/>
      <c r="NM18" s="5"/>
      <c r="NN18" s="328" t="s">
        <v>72</v>
      </c>
      <c r="NO18" s="328"/>
      <c r="NP18" s="328"/>
      <c r="NQ18" s="328"/>
      <c r="NR18" s="328"/>
      <c r="NS18" s="328"/>
      <c r="NT18" s="328"/>
      <c r="NU18" s="328"/>
      <c r="NV18" s="5"/>
      <c r="NW18" s="328" t="s">
        <v>72</v>
      </c>
      <c r="NX18" s="328"/>
      <c r="NY18" s="328"/>
      <c r="NZ18" s="328"/>
      <c r="OA18" s="328"/>
      <c r="OB18" s="328"/>
      <c r="OC18" s="328"/>
      <c r="OD18" s="328"/>
    </row>
    <row r="19" spans="1:394" ht="15" customHeight="1">
      <c r="A19" s="5"/>
      <c r="B19" s="5"/>
      <c r="C19" s="5"/>
      <c r="D19" s="5"/>
      <c r="E19" s="5"/>
      <c r="F19" s="5"/>
      <c r="G19" s="5"/>
      <c r="H19" s="5"/>
      <c r="I19" s="5"/>
      <c r="J19" s="5"/>
      <c r="K19" s="328" t="s">
        <v>73</v>
      </c>
      <c r="L19" s="328"/>
      <c r="M19" s="328"/>
      <c r="N19" s="328"/>
      <c r="O19" s="328"/>
      <c r="P19" s="328"/>
      <c r="Q19" s="328"/>
      <c r="R19" s="328"/>
      <c r="S19" s="5"/>
      <c r="T19" s="328" t="s">
        <v>73</v>
      </c>
      <c r="U19" s="328"/>
      <c r="V19" s="328"/>
      <c r="W19" s="328"/>
      <c r="X19" s="328"/>
      <c r="Y19" s="328"/>
      <c r="Z19" s="328"/>
      <c r="AA19" s="328"/>
      <c r="AB19" s="5"/>
      <c r="AC19" s="328" t="s">
        <v>73</v>
      </c>
      <c r="AD19" s="328"/>
      <c r="AE19" s="328"/>
      <c r="AF19" s="328"/>
      <c r="AG19" s="328"/>
      <c r="AH19" s="328"/>
      <c r="AI19" s="328"/>
      <c r="AJ19" s="328"/>
      <c r="AK19" s="237"/>
      <c r="AL19" s="137"/>
      <c r="AM19" s="256" t="b">
        <v>0</v>
      </c>
      <c r="AN19" s="256" t="b">
        <v>0</v>
      </c>
      <c r="AO19" s="256" t="b">
        <v>0</v>
      </c>
      <c r="AP19" s="256"/>
      <c r="AQ19" s="137"/>
      <c r="AR19" s="5"/>
      <c r="AS19" s="5"/>
      <c r="AT19" s="5"/>
      <c r="AU19" s="5"/>
      <c r="AV19" s="5"/>
      <c r="AW19" s="5"/>
      <c r="AX19" s="5"/>
      <c r="AY19" s="5"/>
      <c r="AZ19" s="5"/>
      <c r="BA19" s="5"/>
      <c r="BB19" s="328" t="s">
        <v>73</v>
      </c>
      <c r="BC19" s="328"/>
      <c r="BD19" s="328"/>
      <c r="BE19" s="328"/>
      <c r="BF19" s="328"/>
      <c r="BG19" s="328"/>
      <c r="BH19" s="328"/>
      <c r="BI19" s="328"/>
      <c r="BJ19" s="5"/>
      <c r="BK19" s="328" t="s">
        <v>73</v>
      </c>
      <c r="BL19" s="328"/>
      <c r="BM19" s="328"/>
      <c r="BN19" s="328"/>
      <c r="BO19" s="328"/>
      <c r="BP19" s="328"/>
      <c r="BQ19" s="328"/>
      <c r="BR19" s="328"/>
      <c r="BS19" s="5"/>
      <c r="BT19" s="328" t="s">
        <v>73</v>
      </c>
      <c r="BU19" s="328"/>
      <c r="BV19" s="328"/>
      <c r="BW19" s="328"/>
      <c r="BX19" s="328"/>
      <c r="BY19" s="328"/>
      <c r="BZ19" s="328"/>
      <c r="CA19" s="328"/>
      <c r="CB19" s="237"/>
      <c r="CC19" s="137"/>
      <c r="CD19" s="256"/>
      <c r="CE19" s="256" t="b">
        <v>0</v>
      </c>
      <c r="CF19" s="256"/>
      <c r="CG19" s="256"/>
      <c r="CH19" s="137"/>
      <c r="CI19" s="126"/>
      <c r="CJ19" s="5"/>
      <c r="CK19" s="5"/>
      <c r="CL19" s="5"/>
      <c r="CM19" s="5"/>
      <c r="CN19" s="5"/>
      <c r="CO19" s="5"/>
      <c r="CP19" s="5"/>
      <c r="CQ19" s="5"/>
      <c r="CR19" s="5"/>
      <c r="CS19" s="5"/>
      <c r="CT19" s="328" t="s">
        <v>73</v>
      </c>
      <c r="CU19" s="328"/>
      <c r="CV19" s="328"/>
      <c r="CW19" s="328"/>
      <c r="CX19" s="328"/>
      <c r="CY19" s="328"/>
      <c r="CZ19" s="328"/>
      <c r="DA19" s="328"/>
      <c r="DB19" s="5"/>
      <c r="DC19" s="328" t="s">
        <v>73</v>
      </c>
      <c r="DD19" s="328"/>
      <c r="DE19" s="328"/>
      <c r="DF19" s="328"/>
      <c r="DG19" s="328"/>
      <c r="DH19" s="328"/>
      <c r="DI19" s="328"/>
      <c r="DJ19" s="328"/>
      <c r="DK19" s="5"/>
      <c r="DL19" s="328" t="s">
        <v>73</v>
      </c>
      <c r="DM19" s="328"/>
      <c r="DN19" s="328"/>
      <c r="DO19" s="328"/>
      <c r="DP19" s="328"/>
      <c r="DQ19" s="328"/>
      <c r="DR19" s="328"/>
      <c r="DS19" s="328"/>
      <c r="DT19" s="148"/>
      <c r="DU19" s="8" t="b">
        <v>0</v>
      </c>
      <c r="DV19" s="8" t="b">
        <v>0</v>
      </c>
      <c r="DW19" s="8" t="b">
        <v>0</v>
      </c>
      <c r="DX19" s="8"/>
      <c r="DY19" s="8"/>
      <c r="DZ19" s="148"/>
      <c r="EA19" s="5"/>
      <c r="EB19" s="5"/>
      <c r="EC19" s="5"/>
      <c r="ED19" s="5"/>
      <c r="EE19" s="5"/>
      <c r="EF19" s="5"/>
      <c r="EG19" s="5"/>
      <c r="EH19" s="5"/>
      <c r="EI19" s="5"/>
      <c r="EJ19" s="5"/>
      <c r="EK19" s="328" t="s">
        <v>73</v>
      </c>
      <c r="EL19" s="328"/>
      <c r="EM19" s="328"/>
      <c r="EN19" s="328"/>
      <c r="EO19" s="328"/>
      <c r="EP19" s="328"/>
      <c r="EQ19" s="328"/>
      <c r="ER19" s="328"/>
      <c r="ES19" s="5"/>
      <c r="ET19" s="328" t="s">
        <v>73</v>
      </c>
      <c r="EU19" s="328"/>
      <c r="EV19" s="328"/>
      <c r="EW19" s="328"/>
      <c r="EX19" s="328"/>
      <c r="EY19" s="328"/>
      <c r="EZ19" s="328"/>
      <c r="FA19" s="328"/>
      <c r="FB19" s="5"/>
      <c r="FC19" s="328" t="s">
        <v>73</v>
      </c>
      <c r="FD19" s="328"/>
      <c r="FE19" s="328"/>
      <c r="FF19" s="328"/>
      <c r="FG19" s="328"/>
      <c r="FH19" s="328"/>
      <c r="FI19" s="328"/>
      <c r="FJ19" s="328"/>
      <c r="FK19" s="186"/>
      <c r="FL19" s="8" t="b">
        <v>0</v>
      </c>
      <c r="FM19" s="8" t="b">
        <v>0</v>
      </c>
      <c r="FN19" s="8" t="b">
        <v>0</v>
      </c>
      <c r="FO19" s="8"/>
      <c r="FP19" s="186"/>
      <c r="FQ19" s="5"/>
      <c r="FR19" s="5"/>
      <c r="FS19" s="5"/>
      <c r="FT19" s="5"/>
      <c r="FU19" s="5"/>
      <c r="FV19" s="5"/>
      <c r="FW19" s="5"/>
      <c r="FX19" s="5"/>
      <c r="FY19" s="5"/>
      <c r="FZ19" s="5"/>
      <c r="GA19" s="328" t="s">
        <v>73</v>
      </c>
      <c r="GB19" s="328"/>
      <c r="GC19" s="328"/>
      <c r="GD19" s="328"/>
      <c r="GE19" s="328"/>
      <c r="GF19" s="328"/>
      <c r="GG19" s="328"/>
      <c r="GH19" s="328"/>
      <c r="GI19" s="5"/>
      <c r="GJ19" s="328" t="s">
        <v>73</v>
      </c>
      <c r="GK19" s="328"/>
      <c r="GL19" s="328"/>
      <c r="GM19" s="328"/>
      <c r="GN19" s="328"/>
      <c r="GO19" s="328"/>
      <c r="GP19" s="328"/>
      <c r="GQ19" s="328"/>
      <c r="GR19" s="5"/>
      <c r="GS19" s="328" t="s">
        <v>73</v>
      </c>
      <c r="GT19" s="328"/>
      <c r="GU19" s="328"/>
      <c r="GV19" s="328"/>
      <c r="GW19" s="328"/>
      <c r="GX19" s="328"/>
      <c r="GY19" s="328"/>
      <c r="GZ19" s="328"/>
      <c r="HA19" s="186"/>
      <c r="HB19" s="8"/>
      <c r="HC19" s="8"/>
      <c r="HD19" s="8"/>
      <c r="HE19" s="8"/>
      <c r="HF19" s="186"/>
      <c r="HG19" s="5"/>
      <c r="HH19" s="5"/>
      <c r="HI19" s="5"/>
      <c r="HJ19" s="5"/>
      <c r="HK19" s="5"/>
      <c r="HL19" s="5"/>
      <c r="HM19" s="5"/>
      <c r="HN19" s="5"/>
      <c r="HO19" s="5"/>
      <c r="HP19" s="5"/>
      <c r="HQ19" s="328" t="s">
        <v>73</v>
      </c>
      <c r="HR19" s="328"/>
      <c r="HS19" s="328"/>
      <c r="HT19" s="328"/>
      <c r="HU19" s="328"/>
      <c r="HV19" s="328"/>
      <c r="HW19" s="328"/>
      <c r="HX19" s="328"/>
      <c r="HY19" s="5"/>
      <c r="HZ19" s="328" t="s">
        <v>73</v>
      </c>
      <c r="IA19" s="328"/>
      <c r="IB19" s="328"/>
      <c r="IC19" s="328"/>
      <c r="ID19" s="328"/>
      <c r="IE19" s="328"/>
      <c r="IF19" s="328"/>
      <c r="IG19" s="328"/>
      <c r="IH19" s="5"/>
      <c r="II19" s="328" t="s">
        <v>73</v>
      </c>
      <c r="IJ19" s="328"/>
      <c r="IK19" s="328"/>
      <c r="IL19" s="328"/>
      <c r="IM19" s="328"/>
      <c r="IN19" s="328"/>
      <c r="IO19" s="328"/>
      <c r="IP19" s="328"/>
      <c r="IQ19" s="5"/>
      <c r="IR19" s="5"/>
      <c r="IS19" s="5"/>
      <c r="IT19" s="5"/>
      <c r="IU19" s="5"/>
      <c r="IV19" s="5"/>
      <c r="IW19" s="5"/>
      <c r="IX19" s="5"/>
      <c r="IY19" s="5"/>
      <c r="IZ19" s="5"/>
      <c r="JA19" s="328" t="s">
        <v>73</v>
      </c>
      <c r="JB19" s="328"/>
      <c r="JC19" s="328"/>
      <c r="JD19" s="328"/>
      <c r="JE19" s="328"/>
      <c r="JF19" s="328"/>
      <c r="JG19" s="328"/>
      <c r="JH19" s="328"/>
      <c r="JI19" s="5"/>
      <c r="JJ19" s="328" t="s">
        <v>73</v>
      </c>
      <c r="JK19" s="328"/>
      <c r="JL19" s="328"/>
      <c r="JM19" s="328"/>
      <c r="JN19" s="328"/>
      <c r="JO19" s="328"/>
      <c r="JP19" s="328"/>
      <c r="JQ19" s="328"/>
      <c r="JR19" s="5"/>
      <c r="JS19" s="328" t="s">
        <v>73</v>
      </c>
      <c r="JT19" s="328"/>
      <c r="JU19" s="328"/>
      <c r="JV19" s="328"/>
      <c r="JW19" s="328"/>
      <c r="JX19" s="328"/>
      <c r="JY19" s="328"/>
      <c r="JZ19" s="328"/>
      <c r="KA19" s="5"/>
      <c r="KB19" s="5"/>
      <c r="KC19" s="5"/>
      <c r="KD19" s="5"/>
      <c r="KE19" s="5"/>
      <c r="KF19" s="5"/>
      <c r="KG19" s="5"/>
      <c r="KH19" s="5"/>
      <c r="KI19" s="5"/>
      <c r="KJ19" s="5"/>
      <c r="KK19" s="328" t="s">
        <v>73</v>
      </c>
      <c r="KL19" s="328"/>
      <c r="KM19" s="328"/>
      <c r="KN19" s="328"/>
      <c r="KO19" s="328"/>
      <c r="KP19" s="328"/>
      <c r="KQ19" s="328"/>
      <c r="KR19" s="328"/>
      <c r="KS19" s="5"/>
      <c r="KT19" s="328" t="s">
        <v>73</v>
      </c>
      <c r="KU19" s="328"/>
      <c r="KV19" s="328"/>
      <c r="KW19" s="328"/>
      <c r="KX19" s="328"/>
      <c r="KY19" s="328"/>
      <c r="KZ19" s="328"/>
      <c r="LA19" s="328"/>
      <c r="LB19" s="5"/>
      <c r="LC19" s="328" t="s">
        <v>73</v>
      </c>
      <c r="LD19" s="328"/>
      <c r="LE19" s="328"/>
      <c r="LF19" s="328"/>
      <c r="LG19" s="328"/>
      <c r="LH19" s="328"/>
      <c r="LI19" s="328"/>
      <c r="LJ19" s="328"/>
      <c r="LK19" s="5"/>
      <c r="LL19" s="5"/>
      <c r="LM19" s="5"/>
      <c r="LN19" s="5"/>
      <c r="LO19" s="5"/>
      <c r="LP19" s="5"/>
      <c r="LQ19" s="5"/>
      <c r="LR19" s="5"/>
      <c r="LS19" s="5"/>
      <c r="LT19" s="5"/>
      <c r="LU19" s="328" t="s">
        <v>73</v>
      </c>
      <c r="LV19" s="328"/>
      <c r="LW19" s="328"/>
      <c r="LX19" s="328"/>
      <c r="LY19" s="328"/>
      <c r="LZ19" s="328"/>
      <c r="MA19" s="328"/>
      <c r="MB19" s="328"/>
      <c r="MC19" s="5"/>
      <c r="MD19" s="328" t="s">
        <v>73</v>
      </c>
      <c r="ME19" s="328"/>
      <c r="MF19" s="328"/>
      <c r="MG19" s="328"/>
      <c r="MH19" s="328"/>
      <c r="MI19" s="328"/>
      <c r="MJ19" s="328"/>
      <c r="MK19" s="328"/>
      <c r="ML19" s="5"/>
      <c r="MM19" s="328" t="s">
        <v>73</v>
      </c>
      <c r="MN19" s="328"/>
      <c r="MO19" s="328"/>
      <c r="MP19" s="328"/>
      <c r="MQ19" s="328"/>
      <c r="MR19" s="328"/>
      <c r="MS19" s="328"/>
      <c r="MT19" s="328"/>
      <c r="MU19" s="5"/>
      <c r="MV19" s="5"/>
      <c r="MW19" s="5"/>
      <c r="MX19" s="5"/>
      <c r="MY19" s="5"/>
      <c r="MZ19" s="5"/>
      <c r="NA19" s="5"/>
      <c r="NB19" s="5"/>
      <c r="NC19" s="5"/>
      <c r="ND19" s="5"/>
      <c r="NE19" s="328" t="s">
        <v>73</v>
      </c>
      <c r="NF19" s="328"/>
      <c r="NG19" s="328"/>
      <c r="NH19" s="328"/>
      <c r="NI19" s="328"/>
      <c r="NJ19" s="328"/>
      <c r="NK19" s="328"/>
      <c r="NL19" s="328"/>
      <c r="NM19" s="5"/>
      <c r="NN19" s="328" t="s">
        <v>73</v>
      </c>
      <c r="NO19" s="328"/>
      <c r="NP19" s="328"/>
      <c r="NQ19" s="328"/>
      <c r="NR19" s="328"/>
      <c r="NS19" s="328"/>
      <c r="NT19" s="328"/>
      <c r="NU19" s="328"/>
      <c r="NV19" s="5"/>
      <c r="NW19" s="328" t="s">
        <v>73</v>
      </c>
      <c r="NX19" s="328"/>
      <c r="NY19" s="328"/>
      <c r="NZ19" s="328"/>
      <c r="OA19" s="328"/>
      <c r="OB19" s="328"/>
      <c r="OC19" s="328"/>
      <c r="OD19" s="328"/>
    </row>
    <row r="20" spans="1:394" ht="15" customHeight="1">
      <c r="A20" s="5"/>
      <c r="B20" s="5"/>
      <c r="C20" s="5"/>
      <c r="D20" s="5"/>
      <c r="E20" s="5"/>
      <c r="F20" s="5"/>
      <c r="G20" s="5"/>
      <c r="H20" s="5"/>
      <c r="I20" s="5"/>
      <c r="J20" s="5"/>
      <c r="K20" s="328" t="s">
        <v>74</v>
      </c>
      <c r="L20" s="328"/>
      <c r="M20" s="328"/>
      <c r="N20" s="328"/>
      <c r="O20" s="328"/>
      <c r="P20" s="328"/>
      <c r="Q20" s="328"/>
      <c r="R20" s="328"/>
      <c r="S20" s="5"/>
      <c r="T20" s="328" t="s">
        <v>74</v>
      </c>
      <c r="U20" s="328"/>
      <c r="V20" s="328"/>
      <c r="W20" s="328"/>
      <c r="X20" s="328"/>
      <c r="Y20" s="328"/>
      <c r="Z20" s="328"/>
      <c r="AA20" s="328"/>
      <c r="AB20" s="5"/>
      <c r="AC20" s="328" t="s">
        <v>74</v>
      </c>
      <c r="AD20" s="328"/>
      <c r="AE20" s="328"/>
      <c r="AF20" s="328"/>
      <c r="AG20" s="328"/>
      <c r="AH20" s="328"/>
      <c r="AI20" s="328"/>
      <c r="AJ20" s="328"/>
      <c r="AK20" s="237"/>
      <c r="AL20" s="137"/>
      <c r="AM20" s="256" t="b">
        <v>0</v>
      </c>
      <c r="AN20" s="256" t="b">
        <v>0</v>
      </c>
      <c r="AO20" s="256" t="b">
        <v>0</v>
      </c>
      <c r="AP20" s="256"/>
      <c r="AQ20" s="137"/>
      <c r="AR20" s="5"/>
      <c r="AS20" s="5"/>
      <c r="AT20" s="5"/>
      <c r="AU20" s="5"/>
      <c r="AV20" s="5"/>
      <c r="AW20" s="5"/>
      <c r="AX20" s="5"/>
      <c r="AY20" s="5"/>
      <c r="AZ20" s="5"/>
      <c r="BA20" s="5"/>
      <c r="BB20" s="328" t="s">
        <v>74</v>
      </c>
      <c r="BC20" s="328"/>
      <c r="BD20" s="328"/>
      <c r="BE20" s="328"/>
      <c r="BF20" s="328"/>
      <c r="BG20" s="328"/>
      <c r="BH20" s="328"/>
      <c r="BI20" s="328"/>
      <c r="BJ20" s="5"/>
      <c r="BK20" s="328" t="s">
        <v>74</v>
      </c>
      <c r="BL20" s="328"/>
      <c r="BM20" s="328"/>
      <c r="BN20" s="328"/>
      <c r="BO20" s="328"/>
      <c r="BP20" s="328"/>
      <c r="BQ20" s="328"/>
      <c r="BR20" s="328"/>
      <c r="BS20" s="5"/>
      <c r="BT20" s="328" t="s">
        <v>74</v>
      </c>
      <c r="BU20" s="328"/>
      <c r="BV20" s="328"/>
      <c r="BW20" s="328"/>
      <c r="BX20" s="328"/>
      <c r="BY20" s="328"/>
      <c r="BZ20" s="328"/>
      <c r="CA20" s="328"/>
      <c r="CB20" s="237"/>
      <c r="CC20" s="137"/>
      <c r="CD20" s="256" t="b">
        <v>0</v>
      </c>
      <c r="CE20" s="256" t="b">
        <v>0</v>
      </c>
      <c r="CF20" s="256" t="b">
        <v>0</v>
      </c>
      <c r="CG20" s="256"/>
      <c r="CH20" s="137"/>
      <c r="CI20" s="126"/>
      <c r="CJ20" s="5"/>
      <c r="CK20" s="5"/>
      <c r="CL20" s="5"/>
      <c r="CM20" s="5"/>
      <c r="CN20" s="5"/>
      <c r="CO20" s="5"/>
      <c r="CP20" s="5"/>
      <c r="CQ20" s="5"/>
      <c r="CR20" s="5"/>
      <c r="CS20" s="5"/>
      <c r="CT20" s="328" t="s">
        <v>74</v>
      </c>
      <c r="CU20" s="328"/>
      <c r="CV20" s="328"/>
      <c r="CW20" s="328"/>
      <c r="CX20" s="328"/>
      <c r="CY20" s="328"/>
      <c r="CZ20" s="328"/>
      <c r="DA20" s="328"/>
      <c r="DB20" s="5"/>
      <c r="DC20" s="328" t="s">
        <v>74</v>
      </c>
      <c r="DD20" s="328"/>
      <c r="DE20" s="328"/>
      <c r="DF20" s="328"/>
      <c r="DG20" s="328"/>
      <c r="DH20" s="328"/>
      <c r="DI20" s="328"/>
      <c r="DJ20" s="328"/>
      <c r="DK20" s="5"/>
      <c r="DL20" s="328" t="s">
        <v>74</v>
      </c>
      <c r="DM20" s="328"/>
      <c r="DN20" s="328"/>
      <c r="DO20" s="328"/>
      <c r="DP20" s="328"/>
      <c r="DQ20" s="328"/>
      <c r="DR20" s="328"/>
      <c r="DS20" s="328"/>
      <c r="DT20" s="148"/>
      <c r="DU20" s="8" t="b">
        <v>0</v>
      </c>
      <c r="DV20" s="8" t="b">
        <v>0</v>
      </c>
      <c r="DW20" s="8" t="b">
        <v>0</v>
      </c>
      <c r="DX20" s="8"/>
      <c r="DY20" s="8"/>
      <c r="DZ20" s="148"/>
      <c r="EA20" s="5"/>
      <c r="EB20" s="5"/>
      <c r="EC20" s="5"/>
      <c r="ED20" s="5"/>
      <c r="EE20" s="5"/>
      <c r="EF20" s="5"/>
      <c r="EG20" s="5"/>
      <c r="EH20" s="5"/>
      <c r="EI20" s="5"/>
      <c r="EJ20" s="5"/>
      <c r="EK20" s="328" t="s">
        <v>74</v>
      </c>
      <c r="EL20" s="328"/>
      <c r="EM20" s="328"/>
      <c r="EN20" s="328"/>
      <c r="EO20" s="328"/>
      <c r="EP20" s="328"/>
      <c r="EQ20" s="328"/>
      <c r="ER20" s="328"/>
      <c r="ES20" s="5"/>
      <c r="ET20" s="328" t="s">
        <v>74</v>
      </c>
      <c r="EU20" s="328"/>
      <c r="EV20" s="328"/>
      <c r="EW20" s="328"/>
      <c r="EX20" s="328"/>
      <c r="EY20" s="328"/>
      <c r="EZ20" s="328"/>
      <c r="FA20" s="328"/>
      <c r="FB20" s="5"/>
      <c r="FC20" s="328" t="s">
        <v>74</v>
      </c>
      <c r="FD20" s="328"/>
      <c r="FE20" s="328"/>
      <c r="FF20" s="328"/>
      <c r="FG20" s="328"/>
      <c r="FH20" s="328"/>
      <c r="FI20" s="328"/>
      <c r="FJ20" s="328"/>
      <c r="FK20" s="186"/>
      <c r="FL20" s="8" t="b">
        <v>0</v>
      </c>
      <c r="FM20" s="8" t="b">
        <v>0</v>
      </c>
      <c r="FN20" s="8" t="b">
        <v>0</v>
      </c>
      <c r="FO20" s="8"/>
      <c r="FP20" s="186"/>
      <c r="FQ20" s="5"/>
      <c r="FR20" s="5"/>
      <c r="FS20" s="5"/>
      <c r="FT20" s="5"/>
      <c r="FU20" s="5"/>
      <c r="FV20" s="5"/>
      <c r="FW20" s="5"/>
      <c r="FX20" s="5"/>
      <c r="FY20" s="5"/>
      <c r="FZ20" s="5"/>
      <c r="GA20" s="328" t="s">
        <v>74</v>
      </c>
      <c r="GB20" s="328"/>
      <c r="GC20" s="328"/>
      <c r="GD20" s="328"/>
      <c r="GE20" s="328"/>
      <c r="GF20" s="328"/>
      <c r="GG20" s="328"/>
      <c r="GH20" s="328"/>
      <c r="GI20" s="5"/>
      <c r="GJ20" s="328" t="s">
        <v>74</v>
      </c>
      <c r="GK20" s="328"/>
      <c r="GL20" s="328"/>
      <c r="GM20" s="328"/>
      <c r="GN20" s="328"/>
      <c r="GO20" s="328"/>
      <c r="GP20" s="328"/>
      <c r="GQ20" s="328"/>
      <c r="GR20" s="5"/>
      <c r="GS20" s="328" t="s">
        <v>74</v>
      </c>
      <c r="GT20" s="328"/>
      <c r="GU20" s="328"/>
      <c r="GV20" s="328"/>
      <c r="GW20" s="328"/>
      <c r="GX20" s="328"/>
      <c r="GY20" s="328"/>
      <c r="GZ20" s="328"/>
      <c r="HA20" s="186"/>
      <c r="HB20" s="8"/>
      <c r="HC20" s="8"/>
      <c r="HD20" s="8"/>
      <c r="HE20" s="8"/>
      <c r="HF20" s="186"/>
      <c r="HG20" s="5"/>
      <c r="HH20" s="5"/>
      <c r="HI20" s="5"/>
      <c r="HJ20" s="5"/>
      <c r="HK20" s="5"/>
      <c r="HL20" s="5"/>
      <c r="HM20" s="5"/>
      <c r="HN20" s="5"/>
      <c r="HO20" s="5"/>
      <c r="HP20" s="5"/>
      <c r="HQ20" s="328" t="s">
        <v>74</v>
      </c>
      <c r="HR20" s="328"/>
      <c r="HS20" s="328"/>
      <c r="HT20" s="328"/>
      <c r="HU20" s="328"/>
      <c r="HV20" s="328"/>
      <c r="HW20" s="328"/>
      <c r="HX20" s="328"/>
      <c r="HY20" s="5"/>
      <c r="HZ20" s="328" t="s">
        <v>74</v>
      </c>
      <c r="IA20" s="328"/>
      <c r="IB20" s="328"/>
      <c r="IC20" s="328"/>
      <c r="ID20" s="328"/>
      <c r="IE20" s="328"/>
      <c r="IF20" s="328"/>
      <c r="IG20" s="328"/>
      <c r="IH20" s="5"/>
      <c r="II20" s="328" t="s">
        <v>74</v>
      </c>
      <c r="IJ20" s="328"/>
      <c r="IK20" s="328"/>
      <c r="IL20" s="328"/>
      <c r="IM20" s="328"/>
      <c r="IN20" s="328"/>
      <c r="IO20" s="328"/>
      <c r="IP20" s="328"/>
      <c r="IQ20" s="5"/>
      <c r="IR20" s="5"/>
      <c r="IS20" s="5"/>
      <c r="IT20" s="5"/>
      <c r="IU20" s="5"/>
      <c r="IV20" s="5"/>
      <c r="IW20" s="5"/>
      <c r="IX20" s="5"/>
      <c r="IY20" s="5"/>
      <c r="IZ20" s="5"/>
      <c r="JA20" s="328" t="s">
        <v>74</v>
      </c>
      <c r="JB20" s="328"/>
      <c r="JC20" s="328"/>
      <c r="JD20" s="328"/>
      <c r="JE20" s="328"/>
      <c r="JF20" s="328"/>
      <c r="JG20" s="328"/>
      <c r="JH20" s="328"/>
      <c r="JI20" s="5"/>
      <c r="JJ20" s="328" t="s">
        <v>74</v>
      </c>
      <c r="JK20" s="328"/>
      <c r="JL20" s="328"/>
      <c r="JM20" s="328"/>
      <c r="JN20" s="328"/>
      <c r="JO20" s="328"/>
      <c r="JP20" s="328"/>
      <c r="JQ20" s="328"/>
      <c r="JR20" s="5"/>
      <c r="JS20" s="328" t="s">
        <v>74</v>
      </c>
      <c r="JT20" s="328"/>
      <c r="JU20" s="328"/>
      <c r="JV20" s="328"/>
      <c r="JW20" s="328"/>
      <c r="JX20" s="328"/>
      <c r="JY20" s="328"/>
      <c r="JZ20" s="328"/>
      <c r="KA20" s="5"/>
      <c r="KB20" s="5"/>
      <c r="KC20" s="5"/>
      <c r="KD20" s="5"/>
      <c r="KE20" s="5"/>
      <c r="KF20" s="5"/>
      <c r="KG20" s="5"/>
      <c r="KH20" s="5"/>
      <c r="KI20" s="5"/>
      <c r="KJ20" s="5"/>
      <c r="KK20" s="328" t="s">
        <v>74</v>
      </c>
      <c r="KL20" s="328"/>
      <c r="KM20" s="328"/>
      <c r="KN20" s="328"/>
      <c r="KO20" s="328"/>
      <c r="KP20" s="328"/>
      <c r="KQ20" s="328"/>
      <c r="KR20" s="328"/>
      <c r="KS20" s="5"/>
      <c r="KT20" s="328" t="s">
        <v>74</v>
      </c>
      <c r="KU20" s="328"/>
      <c r="KV20" s="328"/>
      <c r="KW20" s="328"/>
      <c r="KX20" s="328"/>
      <c r="KY20" s="328"/>
      <c r="KZ20" s="328"/>
      <c r="LA20" s="328"/>
      <c r="LB20" s="5"/>
      <c r="LC20" s="328" t="s">
        <v>74</v>
      </c>
      <c r="LD20" s="328"/>
      <c r="LE20" s="328"/>
      <c r="LF20" s="328"/>
      <c r="LG20" s="328"/>
      <c r="LH20" s="328"/>
      <c r="LI20" s="328"/>
      <c r="LJ20" s="328"/>
      <c r="LK20" s="5"/>
      <c r="LL20" s="5"/>
      <c r="LM20" s="5"/>
      <c r="LN20" s="5"/>
      <c r="LO20" s="5"/>
      <c r="LP20" s="5"/>
      <c r="LQ20" s="5"/>
      <c r="LR20" s="5"/>
      <c r="LS20" s="5"/>
      <c r="LT20" s="5"/>
      <c r="LU20" s="328" t="s">
        <v>74</v>
      </c>
      <c r="LV20" s="328"/>
      <c r="LW20" s="328"/>
      <c r="LX20" s="328"/>
      <c r="LY20" s="328"/>
      <c r="LZ20" s="328"/>
      <c r="MA20" s="328"/>
      <c r="MB20" s="328"/>
      <c r="MC20" s="5"/>
      <c r="MD20" s="328" t="s">
        <v>74</v>
      </c>
      <c r="ME20" s="328"/>
      <c r="MF20" s="328"/>
      <c r="MG20" s="328"/>
      <c r="MH20" s="328"/>
      <c r="MI20" s="328"/>
      <c r="MJ20" s="328"/>
      <c r="MK20" s="328"/>
      <c r="ML20" s="5"/>
      <c r="MM20" s="328" t="s">
        <v>74</v>
      </c>
      <c r="MN20" s="328"/>
      <c r="MO20" s="328"/>
      <c r="MP20" s="328"/>
      <c r="MQ20" s="328"/>
      <c r="MR20" s="328"/>
      <c r="MS20" s="328"/>
      <c r="MT20" s="328"/>
      <c r="MU20" s="5"/>
      <c r="MV20" s="5"/>
      <c r="MW20" s="5"/>
      <c r="MX20" s="5"/>
      <c r="MY20" s="5"/>
      <c r="MZ20" s="5"/>
      <c r="NA20" s="5"/>
      <c r="NB20" s="5"/>
      <c r="NC20" s="5"/>
      <c r="ND20" s="5"/>
      <c r="NE20" s="328" t="s">
        <v>74</v>
      </c>
      <c r="NF20" s="328"/>
      <c r="NG20" s="328"/>
      <c r="NH20" s="328"/>
      <c r="NI20" s="328"/>
      <c r="NJ20" s="328"/>
      <c r="NK20" s="328"/>
      <c r="NL20" s="328"/>
      <c r="NM20" s="5"/>
      <c r="NN20" s="328" t="s">
        <v>74</v>
      </c>
      <c r="NO20" s="328"/>
      <c r="NP20" s="328"/>
      <c r="NQ20" s="328"/>
      <c r="NR20" s="328"/>
      <c r="NS20" s="328"/>
      <c r="NT20" s="328"/>
      <c r="NU20" s="328"/>
      <c r="NV20" s="5"/>
      <c r="NW20" s="328" t="s">
        <v>74</v>
      </c>
      <c r="NX20" s="328"/>
      <c r="NY20" s="328"/>
      <c r="NZ20" s="328"/>
      <c r="OA20" s="328"/>
      <c r="OB20" s="328"/>
      <c r="OC20" s="328"/>
      <c r="OD20" s="328"/>
    </row>
    <row r="21" spans="1:394" ht="15" customHeight="1">
      <c r="A21" s="5"/>
      <c r="B21" s="5"/>
      <c r="C21" s="5"/>
      <c r="D21" s="5"/>
      <c r="E21" s="5"/>
      <c r="F21" s="5"/>
      <c r="G21" s="5"/>
      <c r="H21" s="5"/>
      <c r="I21" s="5"/>
      <c r="J21" s="5"/>
      <c r="K21" s="328" t="s">
        <v>252</v>
      </c>
      <c r="L21" s="328"/>
      <c r="M21" s="328"/>
      <c r="N21" s="328"/>
      <c r="O21" s="328"/>
      <c r="P21" s="328"/>
      <c r="Q21" s="328"/>
      <c r="R21" s="328"/>
      <c r="S21" s="5"/>
      <c r="T21" s="328" t="s">
        <v>252</v>
      </c>
      <c r="U21" s="328"/>
      <c r="V21" s="328"/>
      <c r="W21" s="328"/>
      <c r="X21" s="328"/>
      <c r="Y21" s="328"/>
      <c r="Z21" s="328"/>
      <c r="AA21" s="328"/>
      <c r="AB21" s="5"/>
      <c r="AC21" s="328" t="s">
        <v>252</v>
      </c>
      <c r="AD21" s="328"/>
      <c r="AE21" s="328"/>
      <c r="AF21" s="328"/>
      <c r="AG21" s="328"/>
      <c r="AH21" s="328"/>
      <c r="AI21" s="328"/>
      <c r="AJ21" s="328"/>
      <c r="AK21" s="237"/>
      <c r="AL21" s="137"/>
      <c r="AM21" s="256" t="b">
        <v>0</v>
      </c>
      <c r="AN21" s="256" t="b">
        <v>0</v>
      </c>
      <c r="AO21" s="256" t="b">
        <v>0</v>
      </c>
      <c r="AP21" s="256"/>
      <c r="AQ21" s="137"/>
      <c r="AR21" s="5"/>
      <c r="AS21" s="5"/>
      <c r="AT21" s="5"/>
      <c r="AU21" s="5"/>
      <c r="AV21" s="5"/>
      <c r="AW21" s="5"/>
      <c r="AX21" s="5"/>
      <c r="AY21" s="5"/>
      <c r="AZ21" s="5"/>
      <c r="BA21" s="5"/>
      <c r="BB21" s="328" t="s">
        <v>252</v>
      </c>
      <c r="BC21" s="328"/>
      <c r="BD21" s="328"/>
      <c r="BE21" s="328"/>
      <c r="BF21" s="328"/>
      <c r="BG21" s="328"/>
      <c r="BH21" s="328"/>
      <c r="BI21" s="328"/>
      <c r="BJ21" s="5"/>
      <c r="BK21" s="328" t="s">
        <v>252</v>
      </c>
      <c r="BL21" s="328"/>
      <c r="BM21" s="328"/>
      <c r="BN21" s="328"/>
      <c r="BO21" s="328"/>
      <c r="BP21" s="328"/>
      <c r="BQ21" s="328"/>
      <c r="BR21" s="328"/>
      <c r="BS21" s="5"/>
      <c r="BT21" s="328" t="s">
        <v>252</v>
      </c>
      <c r="BU21" s="328"/>
      <c r="BV21" s="328"/>
      <c r="BW21" s="328"/>
      <c r="BX21" s="328"/>
      <c r="BY21" s="328"/>
      <c r="BZ21" s="328"/>
      <c r="CA21" s="328"/>
      <c r="CB21" s="237"/>
      <c r="CC21" s="137"/>
      <c r="CD21" s="256" t="b">
        <v>0</v>
      </c>
      <c r="CE21" s="256" t="b">
        <v>0</v>
      </c>
      <c r="CF21" s="256" t="b">
        <v>0</v>
      </c>
      <c r="CG21" s="256"/>
      <c r="CH21" s="137"/>
      <c r="CI21" s="126"/>
      <c r="CJ21" s="5"/>
      <c r="CK21" s="5"/>
      <c r="CL21" s="5"/>
      <c r="CM21" s="5"/>
      <c r="CN21" s="5"/>
      <c r="CO21" s="5"/>
      <c r="CP21" s="5"/>
      <c r="CQ21" s="5"/>
      <c r="CR21" s="5"/>
      <c r="CS21" s="5"/>
      <c r="CT21" s="328" t="s">
        <v>252</v>
      </c>
      <c r="CU21" s="328"/>
      <c r="CV21" s="328"/>
      <c r="CW21" s="328"/>
      <c r="CX21" s="328"/>
      <c r="CY21" s="328"/>
      <c r="CZ21" s="328"/>
      <c r="DA21" s="328"/>
      <c r="DB21" s="5"/>
      <c r="DC21" s="328" t="s">
        <v>252</v>
      </c>
      <c r="DD21" s="328"/>
      <c r="DE21" s="328"/>
      <c r="DF21" s="328"/>
      <c r="DG21" s="328"/>
      <c r="DH21" s="328"/>
      <c r="DI21" s="328"/>
      <c r="DJ21" s="328"/>
      <c r="DK21" s="5"/>
      <c r="DL21" s="328" t="s">
        <v>252</v>
      </c>
      <c r="DM21" s="328"/>
      <c r="DN21" s="328"/>
      <c r="DO21" s="328"/>
      <c r="DP21" s="328"/>
      <c r="DQ21" s="328"/>
      <c r="DR21" s="328"/>
      <c r="DS21" s="328"/>
      <c r="DT21" s="148"/>
      <c r="DU21" s="8" t="b">
        <v>0</v>
      </c>
      <c r="DV21" s="8" t="b">
        <v>0</v>
      </c>
      <c r="DW21" s="8" t="b">
        <v>0</v>
      </c>
      <c r="DX21" s="8"/>
      <c r="DY21" s="8"/>
      <c r="DZ21" s="148"/>
      <c r="EA21" s="5"/>
      <c r="EB21" s="5"/>
      <c r="EC21" s="5"/>
      <c r="ED21" s="5"/>
      <c r="EE21" s="5"/>
      <c r="EF21" s="5"/>
      <c r="EG21" s="5"/>
      <c r="EH21" s="5"/>
      <c r="EI21" s="5"/>
      <c r="EJ21" s="5"/>
      <c r="EK21" s="328" t="s">
        <v>252</v>
      </c>
      <c r="EL21" s="328"/>
      <c r="EM21" s="328"/>
      <c r="EN21" s="328"/>
      <c r="EO21" s="328"/>
      <c r="EP21" s="328"/>
      <c r="EQ21" s="328"/>
      <c r="ER21" s="328"/>
      <c r="ES21" s="5"/>
      <c r="ET21" s="328" t="s">
        <v>252</v>
      </c>
      <c r="EU21" s="328"/>
      <c r="EV21" s="328"/>
      <c r="EW21" s="328"/>
      <c r="EX21" s="328"/>
      <c r="EY21" s="328"/>
      <c r="EZ21" s="328"/>
      <c r="FA21" s="328"/>
      <c r="FB21" s="5"/>
      <c r="FC21" s="328" t="s">
        <v>252</v>
      </c>
      <c r="FD21" s="328"/>
      <c r="FE21" s="328"/>
      <c r="FF21" s="328"/>
      <c r="FG21" s="328"/>
      <c r="FH21" s="328"/>
      <c r="FI21" s="328"/>
      <c r="FJ21" s="328"/>
      <c r="FK21" s="186"/>
      <c r="FL21" s="8" t="b">
        <v>0</v>
      </c>
      <c r="FM21" s="8" t="b">
        <v>0</v>
      </c>
      <c r="FN21" s="8" t="b">
        <v>0</v>
      </c>
      <c r="FO21" s="8"/>
      <c r="FP21" s="186"/>
      <c r="FQ21" s="5"/>
      <c r="FR21" s="5"/>
      <c r="FS21" s="5"/>
      <c r="FT21" s="5"/>
      <c r="FU21" s="5"/>
      <c r="FV21" s="5"/>
      <c r="FW21" s="5"/>
      <c r="FX21" s="5"/>
      <c r="FY21" s="5"/>
      <c r="FZ21" s="5"/>
      <c r="GA21" s="328" t="s">
        <v>252</v>
      </c>
      <c r="GB21" s="328"/>
      <c r="GC21" s="328"/>
      <c r="GD21" s="328"/>
      <c r="GE21" s="328"/>
      <c r="GF21" s="328"/>
      <c r="GG21" s="328"/>
      <c r="GH21" s="328"/>
      <c r="GI21" s="5"/>
      <c r="GJ21" s="328" t="s">
        <v>252</v>
      </c>
      <c r="GK21" s="328"/>
      <c r="GL21" s="328"/>
      <c r="GM21" s="328"/>
      <c r="GN21" s="328"/>
      <c r="GO21" s="328"/>
      <c r="GP21" s="328"/>
      <c r="GQ21" s="328"/>
      <c r="GR21" s="5"/>
      <c r="GS21" s="328" t="s">
        <v>252</v>
      </c>
      <c r="GT21" s="328"/>
      <c r="GU21" s="328"/>
      <c r="GV21" s="328"/>
      <c r="GW21" s="328"/>
      <c r="GX21" s="328"/>
      <c r="GY21" s="328"/>
      <c r="GZ21" s="328"/>
      <c r="HA21" s="186"/>
      <c r="HB21" s="8"/>
      <c r="HC21" s="8"/>
      <c r="HD21" s="8"/>
      <c r="HE21" s="8"/>
      <c r="HF21" s="186"/>
      <c r="HG21" s="5"/>
      <c r="HH21" s="5"/>
      <c r="HI21" s="5"/>
      <c r="HJ21" s="5"/>
      <c r="HK21" s="5"/>
      <c r="HL21" s="5"/>
      <c r="HM21" s="5"/>
      <c r="HN21" s="5"/>
      <c r="HO21" s="5"/>
      <c r="HP21" s="5"/>
      <c r="HQ21" s="328" t="s">
        <v>252</v>
      </c>
      <c r="HR21" s="328"/>
      <c r="HS21" s="328"/>
      <c r="HT21" s="328"/>
      <c r="HU21" s="328"/>
      <c r="HV21" s="328"/>
      <c r="HW21" s="328"/>
      <c r="HX21" s="328"/>
      <c r="HY21" s="5"/>
      <c r="HZ21" s="328" t="s">
        <v>252</v>
      </c>
      <c r="IA21" s="328"/>
      <c r="IB21" s="328"/>
      <c r="IC21" s="328"/>
      <c r="ID21" s="328"/>
      <c r="IE21" s="328"/>
      <c r="IF21" s="328"/>
      <c r="IG21" s="328"/>
      <c r="IH21" s="5"/>
      <c r="II21" s="328" t="s">
        <v>252</v>
      </c>
      <c r="IJ21" s="328"/>
      <c r="IK21" s="328"/>
      <c r="IL21" s="328"/>
      <c r="IM21" s="328"/>
      <c r="IN21" s="328"/>
      <c r="IO21" s="328"/>
      <c r="IP21" s="328"/>
      <c r="IQ21" s="5"/>
      <c r="IR21" s="5"/>
      <c r="IS21" s="5"/>
      <c r="IT21" s="5"/>
      <c r="IU21" s="5"/>
      <c r="IV21" s="5"/>
      <c r="IW21" s="5"/>
      <c r="IX21" s="5"/>
      <c r="IY21" s="5"/>
      <c r="IZ21" s="5"/>
      <c r="JA21" s="328" t="s">
        <v>252</v>
      </c>
      <c r="JB21" s="328"/>
      <c r="JC21" s="328"/>
      <c r="JD21" s="328"/>
      <c r="JE21" s="328"/>
      <c r="JF21" s="328"/>
      <c r="JG21" s="328"/>
      <c r="JH21" s="328"/>
      <c r="JI21" s="5"/>
      <c r="JJ21" s="328" t="s">
        <v>252</v>
      </c>
      <c r="JK21" s="328"/>
      <c r="JL21" s="328"/>
      <c r="JM21" s="328"/>
      <c r="JN21" s="328"/>
      <c r="JO21" s="328"/>
      <c r="JP21" s="328"/>
      <c r="JQ21" s="328"/>
      <c r="JR21" s="5"/>
      <c r="JS21" s="328" t="s">
        <v>252</v>
      </c>
      <c r="JT21" s="328"/>
      <c r="JU21" s="328"/>
      <c r="JV21" s="328"/>
      <c r="JW21" s="328"/>
      <c r="JX21" s="328"/>
      <c r="JY21" s="328"/>
      <c r="JZ21" s="328"/>
      <c r="KA21" s="5"/>
      <c r="KB21" s="5"/>
      <c r="KC21" s="5"/>
      <c r="KD21" s="5"/>
      <c r="KE21" s="5"/>
      <c r="KF21" s="5"/>
      <c r="KG21" s="5"/>
      <c r="KH21" s="5"/>
      <c r="KI21" s="5"/>
      <c r="KJ21" s="5"/>
      <c r="KK21" s="328" t="s">
        <v>252</v>
      </c>
      <c r="KL21" s="328"/>
      <c r="KM21" s="328"/>
      <c r="KN21" s="328"/>
      <c r="KO21" s="328"/>
      <c r="KP21" s="328"/>
      <c r="KQ21" s="328"/>
      <c r="KR21" s="328"/>
      <c r="KS21" s="5"/>
      <c r="KT21" s="328" t="s">
        <v>252</v>
      </c>
      <c r="KU21" s="328"/>
      <c r="KV21" s="328"/>
      <c r="KW21" s="328"/>
      <c r="KX21" s="328"/>
      <c r="KY21" s="328"/>
      <c r="KZ21" s="328"/>
      <c r="LA21" s="328"/>
      <c r="LB21" s="5"/>
      <c r="LC21" s="328" t="s">
        <v>252</v>
      </c>
      <c r="LD21" s="328"/>
      <c r="LE21" s="328"/>
      <c r="LF21" s="328"/>
      <c r="LG21" s="328"/>
      <c r="LH21" s="328"/>
      <c r="LI21" s="328"/>
      <c r="LJ21" s="328"/>
      <c r="LK21" s="5"/>
      <c r="LL21" s="5"/>
      <c r="LM21" s="5"/>
      <c r="LN21" s="5"/>
      <c r="LO21" s="5"/>
      <c r="LP21" s="5"/>
      <c r="LQ21" s="5"/>
      <c r="LR21" s="5"/>
      <c r="LS21" s="5"/>
      <c r="LT21" s="5"/>
      <c r="LU21" s="328" t="s">
        <v>252</v>
      </c>
      <c r="LV21" s="328"/>
      <c r="LW21" s="328"/>
      <c r="LX21" s="328"/>
      <c r="LY21" s="328"/>
      <c r="LZ21" s="328"/>
      <c r="MA21" s="328"/>
      <c r="MB21" s="328"/>
      <c r="MC21" s="5"/>
      <c r="MD21" s="328" t="s">
        <v>252</v>
      </c>
      <c r="ME21" s="328"/>
      <c r="MF21" s="328"/>
      <c r="MG21" s="328"/>
      <c r="MH21" s="328"/>
      <c r="MI21" s="328"/>
      <c r="MJ21" s="328"/>
      <c r="MK21" s="328"/>
      <c r="ML21" s="5"/>
      <c r="MM21" s="328" t="s">
        <v>252</v>
      </c>
      <c r="MN21" s="328"/>
      <c r="MO21" s="328"/>
      <c r="MP21" s="328"/>
      <c r="MQ21" s="328"/>
      <c r="MR21" s="328"/>
      <c r="MS21" s="328"/>
      <c r="MT21" s="328"/>
      <c r="MU21" s="5"/>
      <c r="MV21" s="5"/>
      <c r="MW21" s="5"/>
      <c r="MX21" s="5"/>
      <c r="MY21" s="5"/>
      <c r="MZ21" s="5"/>
      <c r="NA21" s="5"/>
      <c r="NB21" s="5"/>
      <c r="NC21" s="5"/>
      <c r="ND21" s="5"/>
      <c r="NE21" s="328" t="s">
        <v>252</v>
      </c>
      <c r="NF21" s="328"/>
      <c r="NG21" s="328"/>
      <c r="NH21" s="328"/>
      <c r="NI21" s="328"/>
      <c r="NJ21" s="328"/>
      <c r="NK21" s="328"/>
      <c r="NL21" s="328"/>
      <c r="NM21" s="5"/>
      <c r="NN21" s="328" t="s">
        <v>252</v>
      </c>
      <c r="NO21" s="328"/>
      <c r="NP21" s="328"/>
      <c r="NQ21" s="328"/>
      <c r="NR21" s="328"/>
      <c r="NS21" s="328"/>
      <c r="NT21" s="328"/>
      <c r="NU21" s="328"/>
      <c r="NV21" s="5"/>
      <c r="NW21" s="328" t="s">
        <v>252</v>
      </c>
      <c r="NX21" s="328"/>
      <c r="NY21" s="328"/>
      <c r="NZ21" s="328"/>
      <c r="OA21" s="328"/>
      <c r="OB21" s="328"/>
      <c r="OC21" s="328"/>
      <c r="OD21" s="328"/>
    </row>
    <row r="22" spans="1:394" ht="15" customHeight="1">
      <c r="A22" s="5"/>
      <c r="B22" s="328" t="s">
        <v>76</v>
      </c>
      <c r="C22" s="328"/>
      <c r="D22" s="328"/>
      <c r="E22" s="328"/>
      <c r="F22" s="328"/>
      <c r="G22" s="328"/>
      <c r="H22" s="328"/>
      <c r="I22" s="328"/>
      <c r="J22" s="5"/>
      <c r="K22" s="328" t="s">
        <v>88</v>
      </c>
      <c r="L22" s="328"/>
      <c r="M22" s="328"/>
      <c r="N22" s="328"/>
      <c r="O22" s="328"/>
      <c r="P22" s="328"/>
      <c r="Q22" s="328"/>
      <c r="R22" s="328"/>
      <c r="S22" s="5"/>
      <c r="T22" s="328" t="s">
        <v>87</v>
      </c>
      <c r="U22" s="328"/>
      <c r="V22" s="328"/>
      <c r="W22" s="328"/>
      <c r="X22" s="328"/>
      <c r="Y22" s="328"/>
      <c r="Z22" s="328"/>
      <c r="AA22" s="328"/>
      <c r="AB22" s="5"/>
      <c r="AC22" s="328" t="s">
        <v>87</v>
      </c>
      <c r="AD22" s="328"/>
      <c r="AE22" s="328"/>
      <c r="AF22" s="328"/>
      <c r="AG22" s="328"/>
      <c r="AH22" s="328"/>
      <c r="AI22" s="328"/>
      <c r="AJ22" s="328"/>
      <c r="AK22" s="237"/>
      <c r="AL22" s="137"/>
      <c r="AM22" s="256" t="b">
        <v>0</v>
      </c>
      <c r="AN22" s="256" t="b">
        <v>0</v>
      </c>
      <c r="AO22" s="256" t="b">
        <v>0</v>
      </c>
      <c r="AP22" s="256"/>
      <c r="AQ22" s="137"/>
      <c r="AR22" s="5"/>
      <c r="AS22" s="328" t="s">
        <v>76</v>
      </c>
      <c r="AT22" s="328"/>
      <c r="AU22" s="328"/>
      <c r="AV22" s="328"/>
      <c r="AW22" s="328"/>
      <c r="AX22" s="328"/>
      <c r="AY22" s="328"/>
      <c r="AZ22" s="328"/>
      <c r="BA22" s="5"/>
      <c r="BB22" s="328" t="s">
        <v>88</v>
      </c>
      <c r="BC22" s="328"/>
      <c r="BD22" s="328"/>
      <c r="BE22" s="328"/>
      <c r="BF22" s="328"/>
      <c r="BG22" s="328"/>
      <c r="BH22" s="328"/>
      <c r="BI22" s="328"/>
      <c r="BJ22" s="5"/>
      <c r="BK22" s="328" t="s">
        <v>87</v>
      </c>
      <c r="BL22" s="328"/>
      <c r="BM22" s="328"/>
      <c r="BN22" s="328"/>
      <c r="BO22" s="328"/>
      <c r="BP22" s="328"/>
      <c r="BQ22" s="328"/>
      <c r="BR22" s="328"/>
      <c r="BS22" s="5"/>
      <c r="BT22" s="328" t="s">
        <v>87</v>
      </c>
      <c r="BU22" s="328"/>
      <c r="BV22" s="328"/>
      <c r="BW22" s="328"/>
      <c r="BX22" s="328"/>
      <c r="BY22" s="328"/>
      <c r="BZ22" s="328"/>
      <c r="CA22" s="328"/>
      <c r="CB22" s="237"/>
      <c r="CC22" s="137"/>
      <c r="CD22" s="256"/>
      <c r="CE22" s="256" t="b">
        <v>0</v>
      </c>
      <c r="CF22" s="256"/>
      <c r="CG22" s="256"/>
      <c r="CH22" s="137"/>
      <c r="CI22" s="126"/>
      <c r="CJ22" s="5"/>
      <c r="CK22" s="328" t="s">
        <v>76</v>
      </c>
      <c r="CL22" s="328"/>
      <c r="CM22" s="328"/>
      <c r="CN22" s="328"/>
      <c r="CO22" s="328"/>
      <c r="CP22" s="328"/>
      <c r="CQ22" s="328"/>
      <c r="CR22" s="328"/>
      <c r="CS22" s="5"/>
      <c r="CT22" s="328" t="s">
        <v>88</v>
      </c>
      <c r="CU22" s="328"/>
      <c r="CV22" s="328"/>
      <c r="CW22" s="328"/>
      <c r="CX22" s="328"/>
      <c r="CY22" s="328"/>
      <c r="CZ22" s="328"/>
      <c r="DA22" s="328"/>
      <c r="DB22" s="5"/>
      <c r="DC22" s="328" t="s">
        <v>87</v>
      </c>
      <c r="DD22" s="328"/>
      <c r="DE22" s="328"/>
      <c r="DF22" s="328"/>
      <c r="DG22" s="328"/>
      <c r="DH22" s="328"/>
      <c r="DI22" s="328"/>
      <c r="DJ22" s="328"/>
      <c r="DK22" s="5"/>
      <c r="DL22" s="328" t="s">
        <v>87</v>
      </c>
      <c r="DM22" s="328"/>
      <c r="DN22" s="328"/>
      <c r="DO22" s="328"/>
      <c r="DP22" s="328"/>
      <c r="DQ22" s="328"/>
      <c r="DR22" s="328"/>
      <c r="DS22" s="328"/>
      <c r="DT22" s="148"/>
      <c r="DU22" s="8" t="b">
        <v>0</v>
      </c>
      <c r="DV22" s="8" t="b">
        <v>0</v>
      </c>
      <c r="DW22" s="8" t="b">
        <v>0</v>
      </c>
      <c r="DX22" s="8"/>
      <c r="DY22" s="8"/>
      <c r="DZ22" s="148"/>
      <c r="EA22" s="5"/>
      <c r="EB22" s="328" t="s">
        <v>76</v>
      </c>
      <c r="EC22" s="328"/>
      <c r="ED22" s="328"/>
      <c r="EE22" s="328"/>
      <c r="EF22" s="328"/>
      <c r="EG22" s="328"/>
      <c r="EH22" s="328"/>
      <c r="EI22" s="328"/>
      <c r="EJ22" s="5"/>
      <c r="EK22" s="328" t="s">
        <v>88</v>
      </c>
      <c r="EL22" s="328"/>
      <c r="EM22" s="328"/>
      <c r="EN22" s="328"/>
      <c r="EO22" s="328"/>
      <c r="EP22" s="328"/>
      <c r="EQ22" s="328"/>
      <c r="ER22" s="328"/>
      <c r="ES22" s="5"/>
      <c r="ET22" s="328" t="s">
        <v>87</v>
      </c>
      <c r="EU22" s="328"/>
      <c r="EV22" s="328"/>
      <c r="EW22" s="328"/>
      <c r="EX22" s="328"/>
      <c r="EY22" s="328"/>
      <c r="EZ22" s="328"/>
      <c r="FA22" s="328"/>
      <c r="FB22" s="5"/>
      <c r="FC22" s="328" t="s">
        <v>87</v>
      </c>
      <c r="FD22" s="328"/>
      <c r="FE22" s="328"/>
      <c r="FF22" s="328"/>
      <c r="FG22" s="328"/>
      <c r="FH22" s="328"/>
      <c r="FI22" s="328"/>
      <c r="FJ22" s="328"/>
      <c r="FK22" s="186"/>
      <c r="FL22" s="8" t="b">
        <v>0</v>
      </c>
      <c r="FM22" s="8" t="b">
        <v>0</v>
      </c>
      <c r="FN22" s="8" t="b">
        <v>0</v>
      </c>
      <c r="FO22" s="8"/>
      <c r="FP22" s="186"/>
      <c r="FQ22" s="5"/>
      <c r="FR22" s="328" t="s">
        <v>76</v>
      </c>
      <c r="FS22" s="328"/>
      <c r="FT22" s="328"/>
      <c r="FU22" s="328"/>
      <c r="FV22" s="328"/>
      <c r="FW22" s="328"/>
      <c r="FX22" s="328"/>
      <c r="FY22" s="328"/>
      <c r="FZ22" s="5"/>
      <c r="GA22" s="328" t="s">
        <v>88</v>
      </c>
      <c r="GB22" s="328"/>
      <c r="GC22" s="328"/>
      <c r="GD22" s="328"/>
      <c r="GE22" s="328"/>
      <c r="GF22" s="328"/>
      <c r="GG22" s="328"/>
      <c r="GH22" s="328"/>
      <c r="GI22" s="5"/>
      <c r="GJ22" s="328" t="s">
        <v>87</v>
      </c>
      <c r="GK22" s="328"/>
      <c r="GL22" s="328"/>
      <c r="GM22" s="328"/>
      <c r="GN22" s="328"/>
      <c r="GO22" s="328"/>
      <c r="GP22" s="328"/>
      <c r="GQ22" s="328"/>
      <c r="GR22" s="5"/>
      <c r="GS22" s="328" t="s">
        <v>87</v>
      </c>
      <c r="GT22" s="328"/>
      <c r="GU22" s="328"/>
      <c r="GV22" s="328"/>
      <c r="GW22" s="328"/>
      <c r="GX22" s="328"/>
      <c r="GY22" s="328"/>
      <c r="GZ22" s="328"/>
      <c r="HA22" s="186"/>
      <c r="HB22" s="8"/>
      <c r="HC22" s="8"/>
      <c r="HD22" s="8"/>
      <c r="HE22" s="8"/>
      <c r="HF22" s="186"/>
      <c r="HG22" s="5"/>
      <c r="HH22" s="328" t="s">
        <v>76</v>
      </c>
      <c r="HI22" s="328"/>
      <c r="HJ22" s="328"/>
      <c r="HK22" s="328"/>
      <c r="HL22" s="328"/>
      <c r="HM22" s="328"/>
      <c r="HN22" s="328"/>
      <c r="HO22" s="328"/>
      <c r="HP22" s="5"/>
      <c r="HQ22" s="328" t="s">
        <v>88</v>
      </c>
      <c r="HR22" s="328"/>
      <c r="HS22" s="328"/>
      <c r="HT22" s="328"/>
      <c r="HU22" s="328"/>
      <c r="HV22" s="328"/>
      <c r="HW22" s="328"/>
      <c r="HX22" s="328"/>
      <c r="HY22" s="5"/>
      <c r="HZ22" s="328" t="s">
        <v>87</v>
      </c>
      <c r="IA22" s="328"/>
      <c r="IB22" s="328"/>
      <c r="IC22" s="328"/>
      <c r="ID22" s="328"/>
      <c r="IE22" s="328"/>
      <c r="IF22" s="328"/>
      <c r="IG22" s="328"/>
      <c r="IH22" s="5"/>
      <c r="II22" s="328" t="s">
        <v>87</v>
      </c>
      <c r="IJ22" s="328"/>
      <c r="IK22" s="328"/>
      <c r="IL22" s="328"/>
      <c r="IM22" s="328"/>
      <c r="IN22" s="328"/>
      <c r="IO22" s="328"/>
      <c r="IP22" s="328"/>
      <c r="IQ22" s="5"/>
      <c r="IR22" s="328" t="s">
        <v>76</v>
      </c>
      <c r="IS22" s="328"/>
      <c r="IT22" s="328"/>
      <c r="IU22" s="328"/>
      <c r="IV22" s="328"/>
      <c r="IW22" s="328"/>
      <c r="IX22" s="328"/>
      <c r="IY22" s="328"/>
      <c r="IZ22" s="5"/>
      <c r="JA22" s="328" t="s">
        <v>88</v>
      </c>
      <c r="JB22" s="328"/>
      <c r="JC22" s="328"/>
      <c r="JD22" s="328"/>
      <c r="JE22" s="328"/>
      <c r="JF22" s="328"/>
      <c r="JG22" s="328"/>
      <c r="JH22" s="328"/>
      <c r="JI22" s="5"/>
      <c r="JJ22" s="328" t="s">
        <v>87</v>
      </c>
      <c r="JK22" s="328"/>
      <c r="JL22" s="328"/>
      <c r="JM22" s="328"/>
      <c r="JN22" s="328"/>
      <c r="JO22" s="328"/>
      <c r="JP22" s="328"/>
      <c r="JQ22" s="328"/>
      <c r="JR22" s="5"/>
      <c r="JS22" s="328" t="s">
        <v>87</v>
      </c>
      <c r="JT22" s="328"/>
      <c r="JU22" s="328"/>
      <c r="JV22" s="328"/>
      <c r="JW22" s="328"/>
      <c r="JX22" s="328"/>
      <c r="JY22" s="328"/>
      <c r="JZ22" s="328"/>
      <c r="KA22" s="5"/>
      <c r="KB22" s="328" t="s">
        <v>76</v>
      </c>
      <c r="KC22" s="328"/>
      <c r="KD22" s="328"/>
      <c r="KE22" s="328"/>
      <c r="KF22" s="328"/>
      <c r="KG22" s="328"/>
      <c r="KH22" s="328"/>
      <c r="KI22" s="328"/>
      <c r="KJ22" s="5"/>
      <c r="KK22" s="328" t="s">
        <v>88</v>
      </c>
      <c r="KL22" s="328"/>
      <c r="KM22" s="328"/>
      <c r="KN22" s="328"/>
      <c r="KO22" s="328"/>
      <c r="KP22" s="328"/>
      <c r="KQ22" s="328"/>
      <c r="KR22" s="328"/>
      <c r="KS22" s="5"/>
      <c r="KT22" s="328" t="s">
        <v>87</v>
      </c>
      <c r="KU22" s="328"/>
      <c r="KV22" s="328"/>
      <c r="KW22" s="328"/>
      <c r="KX22" s="328"/>
      <c r="KY22" s="328"/>
      <c r="KZ22" s="328"/>
      <c r="LA22" s="328"/>
      <c r="LB22" s="5"/>
      <c r="LC22" s="328" t="s">
        <v>87</v>
      </c>
      <c r="LD22" s="328"/>
      <c r="LE22" s="328"/>
      <c r="LF22" s="328"/>
      <c r="LG22" s="328"/>
      <c r="LH22" s="328"/>
      <c r="LI22" s="328"/>
      <c r="LJ22" s="328"/>
      <c r="LK22" s="5"/>
      <c r="LL22" s="328" t="s">
        <v>76</v>
      </c>
      <c r="LM22" s="328"/>
      <c r="LN22" s="328"/>
      <c r="LO22" s="328"/>
      <c r="LP22" s="328"/>
      <c r="LQ22" s="328"/>
      <c r="LR22" s="328"/>
      <c r="LS22" s="328"/>
      <c r="LT22" s="5"/>
      <c r="LU22" s="328" t="s">
        <v>88</v>
      </c>
      <c r="LV22" s="328"/>
      <c r="LW22" s="328"/>
      <c r="LX22" s="328"/>
      <c r="LY22" s="328"/>
      <c r="LZ22" s="328"/>
      <c r="MA22" s="328"/>
      <c r="MB22" s="328"/>
      <c r="MC22" s="5"/>
      <c r="MD22" s="328" t="s">
        <v>87</v>
      </c>
      <c r="ME22" s="328"/>
      <c r="MF22" s="328"/>
      <c r="MG22" s="328"/>
      <c r="MH22" s="328"/>
      <c r="MI22" s="328"/>
      <c r="MJ22" s="328"/>
      <c r="MK22" s="328"/>
      <c r="ML22" s="5"/>
      <c r="MM22" s="328" t="s">
        <v>87</v>
      </c>
      <c r="MN22" s="328"/>
      <c r="MO22" s="328"/>
      <c r="MP22" s="328"/>
      <c r="MQ22" s="328"/>
      <c r="MR22" s="328"/>
      <c r="MS22" s="328"/>
      <c r="MT22" s="328"/>
      <c r="MU22" s="5"/>
      <c r="MV22" s="328" t="s">
        <v>76</v>
      </c>
      <c r="MW22" s="328"/>
      <c r="MX22" s="328"/>
      <c r="MY22" s="328"/>
      <c r="MZ22" s="328"/>
      <c r="NA22" s="328"/>
      <c r="NB22" s="328"/>
      <c r="NC22" s="328"/>
      <c r="ND22" s="5"/>
      <c r="NE22" s="328" t="s">
        <v>88</v>
      </c>
      <c r="NF22" s="328"/>
      <c r="NG22" s="328"/>
      <c r="NH22" s="328"/>
      <c r="NI22" s="328"/>
      <c r="NJ22" s="328"/>
      <c r="NK22" s="328"/>
      <c r="NL22" s="328"/>
      <c r="NM22" s="5"/>
      <c r="NN22" s="328" t="s">
        <v>87</v>
      </c>
      <c r="NO22" s="328"/>
      <c r="NP22" s="328"/>
      <c r="NQ22" s="328"/>
      <c r="NR22" s="328"/>
      <c r="NS22" s="328"/>
      <c r="NT22" s="328"/>
      <c r="NU22" s="328"/>
      <c r="NV22" s="5"/>
      <c r="NW22" s="328" t="s">
        <v>87</v>
      </c>
      <c r="NX22" s="328"/>
      <c r="NY22" s="328"/>
      <c r="NZ22" s="328"/>
      <c r="OA22" s="328"/>
      <c r="OB22" s="328"/>
      <c r="OC22" s="328"/>
      <c r="OD22" s="328"/>
    </row>
    <row r="23" spans="1:394" ht="15" customHeight="1">
      <c r="A23" s="5"/>
      <c r="B23" s="5"/>
      <c r="C23" s="5"/>
      <c r="D23" s="5"/>
      <c r="E23" s="5"/>
      <c r="F23" s="5"/>
      <c r="G23" s="5"/>
      <c r="H23" s="5"/>
      <c r="I23" s="5"/>
      <c r="J23" s="5"/>
      <c r="K23" s="328" t="s">
        <v>90</v>
      </c>
      <c r="L23" s="328"/>
      <c r="M23" s="328"/>
      <c r="N23" s="328"/>
      <c r="O23" s="328"/>
      <c r="P23" s="328"/>
      <c r="Q23" s="328"/>
      <c r="R23" s="328"/>
      <c r="S23" s="5"/>
      <c r="T23" s="340" t="s">
        <v>89</v>
      </c>
      <c r="U23" s="340"/>
      <c r="V23" s="340"/>
      <c r="W23" s="340"/>
      <c r="X23" s="340"/>
      <c r="Y23" s="340"/>
      <c r="Z23" s="340"/>
      <c r="AA23" s="340"/>
      <c r="AB23" s="5"/>
      <c r="AC23" s="328" t="s">
        <v>89</v>
      </c>
      <c r="AD23" s="328"/>
      <c r="AE23" s="328"/>
      <c r="AF23" s="328"/>
      <c r="AG23" s="328"/>
      <c r="AH23" s="328"/>
      <c r="AI23" s="328"/>
      <c r="AJ23" s="328"/>
      <c r="AK23" s="237"/>
      <c r="AL23" s="137"/>
      <c r="AM23" s="256" t="b">
        <v>0</v>
      </c>
      <c r="AN23" s="256" t="b">
        <v>0</v>
      </c>
      <c r="AO23" s="256" t="b">
        <v>0</v>
      </c>
      <c r="AP23" s="256"/>
      <c r="AQ23" s="137"/>
      <c r="AR23" s="5"/>
      <c r="AS23" s="5"/>
      <c r="AT23" s="5"/>
      <c r="AU23" s="5"/>
      <c r="AV23" s="5"/>
      <c r="AW23" s="5"/>
      <c r="AX23" s="5"/>
      <c r="AY23" s="5"/>
      <c r="AZ23" s="5"/>
      <c r="BA23" s="5"/>
      <c r="BB23" s="328" t="s">
        <v>90</v>
      </c>
      <c r="BC23" s="328"/>
      <c r="BD23" s="328"/>
      <c r="BE23" s="328"/>
      <c r="BF23" s="328"/>
      <c r="BG23" s="328"/>
      <c r="BH23" s="328"/>
      <c r="BI23" s="328"/>
      <c r="BJ23" s="5"/>
      <c r="BK23" s="340" t="s">
        <v>89</v>
      </c>
      <c r="BL23" s="340"/>
      <c r="BM23" s="340"/>
      <c r="BN23" s="340"/>
      <c r="BO23" s="340"/>
      <c r="BP23" s="340"/>
      <c r="BQ23" s="340"/>
      <c r="BR23" s="340"/>
      <c r="BS23" s="5"/>
      <c r="BT23" s="328" t="s">
        <v>89</v>
      </c>
      <c r="BU23" s="328"/>
      <c r="BV23" s="328"/>
      <c r="BW23" s="328"/>
      <c r="BX23" s="328"/>
      <c r="BY23" s="328"/>
      <c r="BZ23" s="328"/>
      <c r="CA23" s="328"/>
      <c r="CB23" s="237"/>
      <c r="CC23" s="137"/>
      <c r="CD23" s="256" t="b">
        <v>0</v>
      </c>
      <c r="CE23" s="256" t="b">
        <v>0</v>
      </c>
      <c r="CF23" s="256"/>
      <c r="CG23" s="256"/>
      <c r="CH23" s="137"/>
      <c r="CI23" s="126"/>
      <c r="CJ23" s="5"/>
      <c r="CK23" s="5"/>
      <c r="CL23" s="5"/>
      <c r="CM23" s="5"/>
      <c r="CN23" s="5"/>
      <c r="CO23" s="5"/>
      <c r="CP23" s="5"/>
      <c r="CQ23" s="5"/>
      <c r="CR23" s="5"/>
      <c r="CS23" s="5"/>
      <c r="CT23" s="328" t="s">
        <v>90</v>
      </c>
      <c r="CU23" s="328"/>
      <c r="CV23" s="328"/>
      <c r="CW23" s="328"/>
      <c r="CX23" s="328"/>
      <c r="CY23" s="328"/>
      <c r="CZ23" s="328"/>
      <c r="DA23" s="328"/>
      <c r="DB23" s="5"/>
      <c r="DC23" s="340" t="s">
        <v>89</v>
      </c>
      <c r="DD23" s="340"/>
      <c r="DE23" s="340"/>
      <c r="DF23" s="340"/>
      <c r="DG23" s="340"/>
      <c r="DH23" s="340"/>
      <c r="DI23" s="340"/>
      <c r="DJ23" s="340"/>
      <c r="DK23" s="5"/>
      <c r="DL23" s="328" t="s">
        <v>89</v>
      </c>
      <c r="DM23" s="328"/>
      <c r="DN23" s="328"/>
      <c r="DO23" s="328"/>
      <c r="DP23" s="328"/>
      <c r="DQ23" s="328"/>
      <c r="DR23" s="328"/>
      <c r="DS23" s="328"/>
      <c r="DT23" s="148"/>
      <c r="DU23" s="8" t="b">
        <v>0</v>
      </c>
      <c r="DV23" s="8" t="b">
        <v>0</v>
      </c>
      <c r="DW23" s="8" t="b">
        <v>0</v>
      </c>
      <c r="DX23" s="8"/>
      <c r="DY23" s="8"/>
      <c r="DZ23" s="148"/>
      <c r="EA23" s="5"/>
      <c r="EB23" s="5"/>
      <c r="EC23" s="5"/>
      <c r="ED23" s="5"/>
      <c r="EE23" s="5"/>
      <c r="EF23" s="5"/>
      <c r="EG23" s="5"/>
      <c r="EH23" s="5"/>
      <c r="EI23" s="5"/>
      <c r="EJ23" s="5"/>
      <c r="EK23" s="328" t="s">
        <v>90</v>
      </c>
      <c r="EL23" s="328"/>
      <c r="EM23" s="328"/>
      <c r="EN23" s="328"/>
      <c r="EO23" s="328"/>
      <c r="EP23" s="328"/>
      <c r="EQ23" s="328"/>
      <c r="ER23" s="328"/>
      <c r="ES23" s="5"/>
      <c r="ET23" s="340" t="s">
        <v>89</v>
      </c>
      <c r="EU23" s="340"/>
      <c r="EV23" s="340"/>
      <c r="EW23" s="340"/>
      <c r="EX23" s="340"/>
      <c r="EY23" s="340"/>
      <c r="EZ23" s="340"/>
      <c r="FA23" s="340"/>
      <c r="FB23" s="5"/>
      <c r="FC23" s="328" t="s">
        <v>89</v>
      </c>
      <c r="FD23" s="328"/>
      <c r="FE23" s="328"/>
      <c r="FF23" s="328"/>
      <c r="FG23" s="328"/>
      <c r="FH23" s="328"/>
      <c r="FI23" s="328"/>
      <c r="FJ23" s="328"/>
      <c r="FK23" s="186"/>
      <c r="FL23" s="8" t="b">
        <v>0</v>
      </c>
      <c r="FM23" s="8" t="b">
        <v>0</v>
      </c>
      <c r="FN23" s="8" t="b">
        <v>0</v>
      </c>
      <c r="FO23" s="8"/>
      <c r="FP23" s="186"/>
      <c r="FQ23" s="5"/>
      <c r="FR23" s="5"/>
      <c r="FS23" s="5"/>
      <c r="FT23" s="5"/>
      <c r="FU23" s="5"/>
      <c r="FV23" s="5"/>
      <c r="FW23" s="5"/>
      <c r="FX23" s="5"/>
      <c r="FY23" s="5"/>
      <c r="FZ23" s="5"/>
      <c r="GA23" s="328" t="s">
        <v>90</v>
      </c>
      <c r="GB23" s="328"/>
      <c r="GC23" s="328"/>
      <c r="GD23" s="328"/>
      <c r="GE23" s="328"/>
      <c r="GF23" s="328"/>
      <c r="GG23" s="328"/>
      <c r="GH23" s="328"/>
      <c r="GI23" s="5"/>
      <c r="GJ23" s="340" t="s">
        <v>89</v>
      </c>
      <c r="GK23" s="340"/>
      <c r="GL23" s="340"/>
      <c r="GM23" s="340"/>
      <c r="GN23" s="340"/>
      <c r="GO23" s="340"/>
      <c r="GP23" s="340"/>
      <c r="GQ23" s="340"/>
      <c r="GR23" s="5"/>
      <c r="GS23" s="328" t="s">
        <v>89</v>
      </c>
      <c r="GT23" s="328"/>
      <c r="GU23" s="328"/>
      <c r="GV23" s="328"/>
      <c r="GW23" s="328"/>
      <c r="GX23" s="328"/>
      <c r="GY23" s="328"/>
      <c r="GZ23" s="328"/>
      <c r="HA23" s="186"/>
      <c r="HB23" s="8"/>
      <c r="HC23" s="8"/>
      <c r="HD23" s="8"/>
      <c r="HE23" s="8"/>
      <c r="HF23" s="186"/>
      <c r="HG23" s="5"/>
      <c r="HH23" s="5"/>
      <c r="HI23" s="5"/>
      <c r="HJ23" s="5"/>
      <c r="HK23" s="5"/>
      <c r="HL23" s="5"/>
      <c r="HM23" s="5"/>
      <c r="HN23" s="5"/>
      <c r="HO23" s="5"/>
      <c r="HP23" s="5"/>
      <c r="HQ23" s="328" t="s">
        <v>90</v>
      </c>
      <c r="HR23" s="328"/>
      <c r="HS23" s="328"/>
      <c r="HT23" s="328"/>
      <c r="HU23" s="328"/>
      <c r="HV23" s="328"/>
      <c r="HW23" s="328"/>
      <c r="HX23" s="328"/>
      <c r="HY23" s="5"/>
      <c r="HZ23" s="340" t="s">
        <v>89</v>
      </c>
      <c r="IA23" s="340"/>
      <c r="IB23" s="340"/>
      <c r="IC23" s="340"/>
      <c r="ID23" s="340"/>
      <c r="IE23" s="340"/>
      <c r="IF23" s="340"/>
      <c r="IG23" s="340"/>
      <c r="IH23" s="5"/>
      <c r="II23" s="328" t="s">
        <v>89</v>
      </c>
      <c r="IJ23" s="328"/>
      <c r="IK23" s="328"/>
      <c r="IL23" s="328"/>
      <c r="IM23" s="328"/>
      <c r="IN23" s="328"/>
      <c r="IO23" s="328"/>
      <c r="IP23" s="328"/>
      <c r="IQ23" s="5"/>
      <c r="IR23" s="5"/>
      <c r="IS23" s="5"/>
      <c r="IT23" s="5"/>
      <c r="IU23" s="5"/>
      <c r="IV23" s="5"/>
      <c r="IW23" s="5"/>
      <c r="IX23" s="5"/>
      <c r="IY23" s="5"/>
      <c r="IZ23" s="5"/>
      <c r="JA23" s="328" t="s">
        <v>90</v>
      </c>
      <c r="JB23" s="328"/>
      <c r="JC23" s="328"/>
      <c r="JD23" s="328"/>
      <c r="JE23" s="328"/>
      <c r="JF23" s="328"/>
      <c r="JG23" s="328"/>
      <c r="JH23" s="328"/>
      <c r="JI23" s="5"/>
      <c r="JJ23" s="340" t="s">
        <v>89</v>
      </c>
      <c r="JK23" s="340"/>
      <c r="JL23" s="340"/>
      <c r="JM23" s="340"/>
      <c r="JN23" s="340"/>
      <c r="JO23" s="340"/>
      <c r="JP23" s="340"/>
      <c r="JQ23" s="340"/>
      <c r="JR23" s="5"/>
      <c r="JS23" s="328" t="s">
        <v>89</v>
      </c>
      <c r="JT23" s="328"/>
      <c r="JU23" s="328"/>
      <c r="JV23" s="328"/>
      <c r="JW23" s="328"/>
      <c r="JX23" s="328"/>
      <c r="JY23" s="328"/>
      <c r="JZ23" s="328"/>
      <c r="KA23" s="5"/>
      <c r="KB23" s="5"/>
      <c r="KC23" s="5"/>
      <c r="KD23" s="5"/>
      <c r="KE23" s="5"/>
      <c r="KF23" s="5"/>
      <c r="KG23" s="5"/>
      <c r="KH23" s="5"/>
      <c r="KI23" s="5"/>
      <c r="KJ23" s="5"/>
      <c r="KK23" s="328" t="s">
        <v>90</v>
      </c>
      <c r="KL23" s="328"/>
      <c r="KM23" s="328"/>
      <c r="KN23" s="328"/>
      <c r="KO23" s="328"/>
      <c r="KP23" s="328"/>
      <c r="KQ23" s="328"/>
      <c r="KR23" s="328"/>
      <c r="KS23" s="5"/>
      <c r="KT23" s="340" t="s">
        <v>89</v>
      </c>
      <c r="KU23" s="340"/>
      <c r="KV23" s="340"/>
      <c r="KW23" s="340"/>
      <c r="KX23" s="340"/>
      <c r="KY23" s="340"/>
      <c r="KZ23" s="340"/>
      <c r="LA23" s="340"/>
      <c r="LB23" s="5"/>
      <c r="LC23" s="328" t="s">
        <v>89</v>
      </c>
      <c r="LD23" s="328"/>
      <c r="LE23" s="328"/>
      <c r="LF23" s="328"/>
      <c r="LG23" s="328"/>
      <c r="LH23" s="328"/>
      <c r="LI23" s="328"/>
      <c r="LJ23" s="328"/>
      <c r="LK23" s="5"/>
      <c r="LL23" s="5"/>
      <c r="LM23" s="5"/>
      <c r="LN23" s="5"/>
      <c r="LO23" s="5"/>
      <c r="LP23" s="5"/>
      <c r="LQ23" s="5"/>
      <c r="LR23" s="5"/>
      <c r="LS23" s="5"/>
      <c r="LT23" s="5"/>
      <c r="LU23" s="328" t="s">
        <v>90</v>
      </c>
      <c r="LV23" s="328"/>
      <c r="LW23" s="328"/>
      <c r="LX23" s="328"/>
      <c r="LY23" s="328"/>
      <c r="LZ23" s="328"/>
      <c r="MA23" s="328"/>
      <c r="MB23" s="328"/>
      <c r="MC23" s="5"/>
      <c r="MD23" s="340" t="s">
        <v>89</v>
      </c>
      <c r="ME23" s="340"/>
      <c r="MF23" s="340"/>
      <c r="MG23" s="340"/>
      <c r="MH23" s="340"/>
      <c r="MI23" s="340"/>
      <c r="MJ23" s="340"/>
      <c r="MK23" s="340"/>
      <c r="ML23" s="5"/>
      <c r="MM23" s="328" t="s">
        <v>89</v>
      </c>
      <c r="MN23" s="328"/>
      <c r="MO23" s="328"/>
      <c r="MP23" s="328"/>
      <c r="MQ23" s="328"/>
      <c r="MR23" s="328"/>
      <c r="MS23" s="328"/>
      <c r="MT23" s="328"/>
      <c r="MU23" s="5"/>
      <c r="MV23" s="5"/>
      <c r="MW23" s="5"/>
      <c r="MX23" s="5"/>
      <c r="MY23" s="5"/>
      <c r="MZ23" s="5"/>
      <c r="NA23" s="5"/>
      <c r="NB23" s="5"/>
      <c r="NC23" s="5"/>
      <c r="ND23" s="5"/>
      <c r="NE23" s="328" t="s">
        <v>90</v>
      </c>
      <c r="NF23" s="328"/>
      <c r="NG23" s="328"/>
      <c r="NH23" s="328"/>
      <c r="NI23" s="328"/>
      <c r="NJ23" s="328"/>
      <c r="NK23" s="328"/>
      <c r="NL23" s="328"/>
      <c r="NM23" s="5"/>
      <c r="NN23" s="340" t="s">
        <v>89</v>
      </c>
      <c r="NO23" s="340"/>
      <c r="NP23" s="340"/>
      <c r="NQ23" s="340"/>
      <c r="NR23" s="340"/>
      <c r="NS23" s="340"/>
      <c r="NT23" s="340"/>
      <c r="NU23" s="340"/>
      <c r="NV23" s="5"/>
      <c r="NW23" s="328" t="s">
        <v>89</v>
      </c>
      <c r="NX23" s="328"/>
      <c r="NY23" s="328"/>
      <c r="NZ23" s="328"/>
      <c r="OA23" s="328"/>
      <c r="OB23" s="328"/>
      <c r="OC23" s="328"/>
      <c r="OD23" s="328"/>
    </row>
    <row r="24" spans="1:394" ht="15" customHeight="1">
      <c r="A24" s="5"/>
      <c r="B24" s="5"/>
      <c r="C24" s="5"/>
      <c r="D24" s="5"/>
      <c r="E24" s="5"/>
      <c r="F24" s="5"/>
      <c r="G24" s="5"/>
      <c r="H24" s="5"/>
      <c r="I24" s="5"/>
      <c r="J24" s="5"/>
      <c r="K24" s="328" t="s">
        <v>92</v>
      </c>
      <c r="L24" s="328"/>
      <c r="M24" s="328"/>
      <c r="N24" s="328"/>
      <c r="O24" s="328"/>
      <c r="P24" s="328"/>
      <c r="Q24" s="328"/>
      <c r="R24" s="328"/>
      <c r="S24" s="5"/>
      <c r="T24" s="328" t="s">
        <v>91</v>
      </c>
      <c r="U24" s="328"/>
      <c r="V24" s="328"/>
      <c r="W24" s="328"/>
      <c r="X24" s="328"/>
      <c r="Y24" s="328"/>
      <c r="Z24" s="328"/>
      <c r="AA24" s="328"/>
      <c r="AB24" s="5"/>
      <c r="AC24" s="328" t="s">
        <v>91</v>
      </c>
      <c r="AD24" s="328"/>
      <c r="AE24" s="328"/>
      <c r="AF24" s="328"/>
      <c r="AG24" s="328"/>
      <c r="AH24" s="328"/>
      <c r="AI24" s="328"/>
      <c r="AJ24" s="328"/>
      <c r="AK24" s="237"/>
      <c r="AL24" s="137"/>
      <c r="AM24" s="256" t="b">
        <v>0</v>
      </c>
      <c r="AN24" s="256" t="b">
        <v>0</v>
      </c>
      <c r="AO24" s="256" t="b">
        <v>0</v>
      </c>
      <c r="AP24" s="256"/>
      <c r="AQ24" s="137"/>
      <c r="AR24" s="5"/>
      <c r="AS24" s="5"/>
      <c r="AT24" s="5"/>
      <c r="AU24" s="5"/>
      <c r="AV24" s="5"/>
      <c r="AW24" s="5"/>
      <c r="AX24" s="5"/>
      <c r="AY24" s="5"/>
      <c r="AZ24" s="5"/>
      <c r="BA24" s="5"/>
      <c r="BB24" s="328" t="s">
        <v>92</v>
      </c>
      <c r="BC24" s="328"/>
      <c r="BD24" s="328"/>
      <c r="BE24" s="328"/>
      <c r="BF24" s="328"/>
      <c r="BG24" s="328"/>
      <c r="BH24" s="328"/>
      <c r="BI24" s="328"/>
      <c r="BJ24" s="5"/>
      <c r="BK24" s="328" t="s">
        <v>91</v>
      </c>
      <c r="BL24" s="328"/>
      <c r="BM24" s="328"/>
      <c r="BN24" s="328"/>
      <c r="BO24" s="328"/>
      <c r="BP24" s="328"/>
      <c r="BQ24" s="328"/>
      <c r="BR24" s="328"/>
      <c r="BS24" s="5"/>
      <c r="BT24" s="328" t="s">
        <v>91</v>
      </c>
      <c r="BU24" s="328"/>
      <c r="BV24" s="328"/>
      <c r="BW24" s="328"/>
      <c r="BX24" s="328"/>
      <c r="BY24" s="328"/>
      <c r="BZ24" s="328"/>
      <c r="CA24" s="328"/>
      <c r="CB24" s="237"/>
      <c r="CC24" s="137"/>
      <c r="CD24" s="256"/>
      <c r="CE24" s="256" t="b">
        <v>0</v>
      </c>
      <c r="CF24" s="256" t="b">
        <v>0</v>
      </c>
      <c r="CG24" s="256"/>
      <c r="CH24" s="137"/>
      <c r="CI24" s="126"/>
      <c r="CJ24" s="5"/>
      <c r="CK24" s="5"/>
      <c r="CL24" s="5"/>
      <c r="CM24" s="5"/>
      <c r="CN24" s="5"/>
      <c r="CO24" s="5"/>
      <c r="CP24" s="5"/>
      <c r="CQ24" s="5"/>
      <c r="CR24" s="5"/>
      <c r="CS24" s="5"/>
      <c r="CT24" s="328" t="s">
        <v>92</v>
      </c>
      <c r="CU24" s="328"/>
      <c r="CV24" s="328"/>
      <c r="CW24" s="328"/>
      <c r="CX24" s="328"/>
      <c r="CY24" s="328"/>
      <c r="CZ24" s="328"/>
      <c r="DA24" s="328"/>
      <c r="DB24" s="5"/>
      <c r="DC24" s="328" t="s">
        <v>91</v>
      </c>
      <c r="DD24" s="328"/>
      <c r="DE24" s="328"/>
      <c r="DF24" s="328"/>
      <c r="DG24" s="328"/>
      <c r="DH24" s="328"/>
      <c r="DI24" s="328"/>
      <c r="DJ24" s="328"/>
      <c r="DK24" s="5"/>
      <c r="DL24" s="328" t="s">
        <v>91</v>
      </c>
      <c r="DM24" s="328"/>
      <c r="DN24" s="328"/>
      <c r="DO24" s="328"/>
      <c r="DP24" s="328"/>
      <c r="DQ24" s="328"/>
      <c r="DR24" s="328"/>
      <c r="DS24" s="328"/>
      <c r="DT24" s="148"/>
      <c r="DU24" s="8" t="b">
        <v>0</v>
      </c>
      <c r="DV24" s="8" t="b">
        <v>0</v>
      </c>
      <c r="DW24" s="8" t="b">
        <v>0</v>
      </c>
      <c r="DX24" s="8"/>
      <c r="DY24" s="8"/>
      <c r="DZ24" s="148"/>
      <c r="EA24" s="5"/>
      <c r="EB24" s="5"/>
      <c r="EC24" s="5"/>
      <c r="ED24" s="5"/>
      <c r="EE24" s="5"/>
      <c r="EF24" s="5"/>
      <c r="EG24" s="5"/>
      <c r="EH24" s="5"/>
      <c r="EI24" s="5"/>
      <c r="EJ24" s="5"/>
      <c r="EK24" s="328" t="s">
        <v>92</v>
      </c>
      <c r="EL24" s="328"/>
      <c r="EM24" s="328"/>
      <c r="EN24" s="328"/>
      <c r="EO24" s="328"/>
      <c r="EP24" s="328"/>
      <c r="EQ24" s="328"/>
      <c r="ER24" s="328"/>
      <c r="ES24" s="5"/>
      <c r="ET24" s="328" t="s">
        <v>91</v>
      </c>
      <c r="EU24" s="328"/>
      <c r="EV24" s="328"/>
      <c r="EW24" s="328"/>
      <c r="EX24" s="328"/>
      <c r="EY24" s="328"/>
      <c r="EZ24" s="328"/>
      <c r="FA24" s="328"/>
      <c r="FB24" s="5"/>
      <c r="FC24" s="328" t="s">
        <v>91</v>
      </c>
      <c r="FD24" s="328"/>
      <c r="FE24" s="328"/>
      <c r="FF24" s="328"/>
      <c r="FG24" s="328"/>
      <c r="FH24" s="328"/>
      <c r="FI24" s="328"/>
      <c r="FJ24" s="328"/>
      <c r="FK24" s="186"/>
      <c r="FL24" s="8" t="b">
        <v>0</v>
      </c>
      <c r="FM24" s="8" t="b">
        <v>0</v>
      </c>
      <c r="FN24" s="8" t="b">
        <v>0</v>
      </c>
      <c r="FO24" s="8"/>
      <c r="FP24" s="186"/>
      <c r="FQ24" s="5"/>
      <c r="FR24" s="5"/>
      <c r="FS24" s="5"/>
      <c r="FT24" s="5"/>
      <c r="FU24" s="5"/>
      <c r="FV24" s="5"/>
      <c r="FW24" s="5"/>
      <c r="FX24" s="5"/>
      <c r="FY24" s="5"/>
      <c r="FZ24" s="5"/>
      <c r="GA24" s="328" t="s">
        <v>92</v>
      </c>
      <c r="GB24" s="328"/>
      <c r="GC24" s="328"/>
      <c r="GD24" s="328"/>
      <c r="GE24" s="328"/>
      <c r="GF24" s="328"/>
      <c r="GG24" s="328"/>
      <c r="GH24" s="328"/>
      <c r="GI24" s="5"/>
      <c r="GJ24" s="328" t="s">
        <v>91</v>
      </c>
      <c r="GK24" s="328"/>
      <c r="GL24" s="328"/>
      <c r="GM24" s="328"/>
      <c r="GN24" s="328"/>
      <c r="GO24" s="328"/>
      <c r="GP24" s="328"/>
      <c r="GQ24" s="328"/>
      <c r="GR24" s="5"/>
      <c r="GS24" s="328" t="s">
        <v>91</v>
      </c>
      <c r="GT24" s="328"/>
      <c r="GU24" s="328"/>
      <c r="GV24" s="328"/>
      <c r="GW24" s="328"/>
      <c r="GX24" s="328"/>
      <c r="GY24" s="328"/>
      <c r="GZ24" s="328"/>
      <c r="HA24" s="186"/>
      <c r="HB24" s="8"/>
      <c r="HC24" s="8"/>
      <c r="HD24" s="8"/>
      <c r="HE24" s="8"/>
      <c r="HF24" s="186"/>
      <c r="HG24" s="5"/>
      <c r="HH24" s="5"/>
      <c r="HI24" s="5"/>
      <c r="HJ24" s="5"/>
      <c r="HK24" s="5"/>
      <c r="HL24" s="5"/>
      <c r="HM24" s="5"/>
      <c r="HN24" s="5"/>
      <c r="HO24" s="5"/>
      <c r="HP24" s="5"/>
      <c r="HQ24" s="328" t="s">
        <v>92</v>
      </c>
      <c r="HR24" s="328"/>
      <c r="HS24" s="328"/>
      <c r="HT24" s="328"/>
      <c r="HU24" s="328"/>
      <c r="HV24" s="328"/>
      <c r="HW24" s="328"/>
      <c r="HX24" s="328"/>
      <c r="HY24" s="5"/>
      <c r="HZ24" s="328" t="s">
        <v>91</v>
      </c>
      <c r="IA24" s="328"/>
      <c r="IB24" s="328"/>
      <c r="IC24" s="328"/>
      <c r="ID24" s="328"/>
      <c r="IE24" s="328"/>
      <c r="IF24" s="328"/>
      <c r="IG24" s="328"/>
      <c r="IH24" s="5"/>
      <c r="II24" s="328" t="s">
        <v>91</v>
      </c>
      <c r="IJ24" s="328"/>
      <c r="IK24" s="328"/>
      <c r="IL24" s="328"/>
      <c r="IM24" s="328"/>
      <c r="IN24" s="328"/>
      <c r="IO24" s="328"/>
      <c r="IP24" s="328"/>
      <c r="IQ24" s="5"/>
      <c r="IR24" s="5"/>
      <c r="IS24" s="5"/>
      <c r="IT24" s="5"/>
      <c r="IU24" s="5"/>
      <c r="IV24" s="5"/>
      <c r="IW24" s="5"/>
      <c r="IX24" s="5"/>
      <c r="IY24" s="5"/>
      <c r="IZ24" s="5"/>
      <c r="JA24" s="328" t="s">
        <v>92</v>
      </c>
      <c r="JB24" s="328"/>
      <c r="JC24" s="328"/>
      <c r="JD24" s="328"/>
      <c r="JE24" s="328"/>
      <c r="JF24" s="328"/>
      <c r="JG24" s="328"/>
      <c r="JH24" s="328"/>
      <c r="JI24" s="5"/>
      <c r="JJ24" s="328" t="s">
        <v>91</v>
      </c>
      <c r="JK24" s="328"/>
      <c r="JL24" s="328"/>
      <c r="JM24" s="328"/>
      <c r="JN24" s="328"/>
      <c r="JO24" s="328"/>
      <c r="JP24" s="328"/>
      <c r="JQ24" s="328"/>
      <c r="JR24" s="5"/>
      <c r="JS24" s="328" t="s">
        <v>91</v>
      </c>
      <c r="JT24" s="328"/>
      <c r="JU24" s="328"/>
      <c r="JV24" s="328"/>
      <c r="JW24" s="328"/>
      <c r="JX24" s="328"/>
      <c r="JY24" s="328"/>
      <c r="JZ24" s="328"/>
      <c r="KA24" s="5"/>
      <c r="KB24" s="5"/>
      <c r="KC24" s="5"/>
      <c r="KD24" s="5"/>
      <c r="KE24" s="5"/>
      <c r="KF24" s="5"/>
      <c r="KG24" s="5"/>
      <c r="KH24" s="5"/>
      <c r="KI24" s="5"/>
      <c r="KJ24" s="5"/>
      <c r="KK24" s="328" t="s">
        <v>92</v>
      </c>
      <c r="KL24" s="328"/>
      <c r="KM24" s="328"/>
      <c r="KN24" s="328"/>
      <c r="KO24" s="328"/>
      <c r="KP24" s="328"/>
      <c r="KQ24" s="328"/>
      <c r="KR24" s="328"/>
      <c r="KS24" s="5"/>
      <c r="KT24" s="328" t="s">
        <v>91</v>
      </c>
      <c r="KU24" s="328"/>
      <c r="KV24" s="328"/>
      <c r="KW24" s="328"/>
      <c r="KX24" s="328"/>
      <c r="KY24" s="328"/>
      <c r="KZ24" s="328"/>
      <c r="LA24" s="328"/>
      <c r="LB24" s="5"/>
      <c r="LC24" s="328" t="s">
        <v>91</v>
      </c>
      <c r="LD24" s="328"/>
      <c r="LE24" s="328"/>
      <c r="LF24" s="328"/>
      <c r="LG24" s="328"/>
      <c r="LH24" s="328"/>
      <c r="LI24" s="328"/>
      <c r="LJ24" s="328"/>
      <c r="LK24" s="5"/>
      <c r="LL24" s="5"/>
      <c r="LM24" s="5"/>
      <c r="LN24" s="5"/>
      <c r="LO24" s="5"/>
      <c r="LP24" s="5"/>
      <c r="LQ24" s="5"/>
      <c r="LR24" s="5"/>
      <c r="LS24" s="5"/>
      <c r="LT24" s="5"/>
      <c r="LU24" s="328" t="s">
        <v>92</v>
      </c>
      <c r="LV24" s="328"/>
      <c r="LW24" s="328"/>
      <c r="LX24" s="328"/>
      <c r="LY24" s="328"/>
      <c r="LZ24" s="328"/>
      <c r="MA24" s="328"/>
      <c r="MB24" s="328"/>
      <c r="MC24" s="5"/>
      <c r="MD24" s="328" t="s">
        <v>91</v>
      </c>
      <c r="ME24" s="328"/>
      <c r="MF24" s="328"/>
      <c r="MG24" s="328"/>
      <c r="MH24" s="328"/>
      <c r="MI24" s="328"/>
      <c r="MJ24" s="328"/>
      <c r="MK24" s="328"/>
      <c r="ML24" s="5"/>
      <c r="MM24" s="328" t="s">
        <v>91</v>
      </c>
      <c r="MN24" s="328"/>
      <c r="MO24" s="328"/>
      <c r="MP24" s="328"/>
      <c r="MQ24" s="328"/>
      <c r="MR24" s="328"/>
      <c r="MS24" s="328"/>
      <c r="MT24" s="328"/>
      <c r="MU24" s="5"/>
      <c r="MV24" s="5"/>
      <c r="MW24" s="5"/>
      <c r="MX24" s="5"/>
      <c r="MY24" s="5"/>
      <c r="MZ24" s="5"/>
      <c r="NA24" s="5"/>
      <c r="NB24" s="5"/>
      <c r="NC24" s="5"/>
      <c r="ND24" s="5"/>
      <c r="NE24" s="328" t="s">
        <v>92</v>
      </c>
      <c r="NF24" s="328"/>
      <c r="NG24" s="328"/>
      <c r="NH24" s="328"/>
      <c r="NI24" s="328"/>
      <c r="NJ24" s="328"/>
      <c r="NK24" s="328"/>
      <c r="NL24" s="328"/>
      <c r="NM24" s="5"/>
      <c r="NN24" s="328" t="s">
        <v>91</v>
      </c>
      <c r="NO24" s="328"/>
      <c r="NP24" s="328"/>
      <c r="NQ24" s="328"/>
      <c r="NR24" s="328"/>
      <c r="NS24" s="328"/>
      <c r="NT24" s="328"/>
      <c r="NU24" s="328"/>
      <c r="NV24" s="5"/>
      <c r="NW24" s="328" t="s">
        <v>91</v>
      </c>
      <c r="NX24" s="328"/>
      <c r="NY24" s="328"/>
      <c r="NZ24" s="328"/>
      <c r="OA24" s="328"/>
      <c r="OB24" s="328"/>
      <c r="OC24" s="328"/>
      <c r="OD24" s="328"/>
    </row>
    <row r="25" spans="1:394" ht="15" customHeight="1">
      <c r="A25" s="5"/>
      <c r="B25" s="5"/>
      <c r="C25" s="5"/>
      <c r="D25" s="5"/>
      <c r="E25" s="5"/>
      <c r="F25" s="5"/>
      <c r="G25" s="5"/>
      <c r="H25" s="5"/>
      <c r="I25" s="5"/>
      <c r="J25" s="5"/>
      <c r="K25" s="328" t="s">
        <v>94</v>
      </c>
      <c r="L25" s="328"/>
      <c r="M25" s="328"/>
      <c r="N25" s="328"/>
      <c r="O25" s="328"/>
      <c r="P25" s="328"/>
      <c r="Q25" s="328"/>
      <c r="R25" s="328"/>
      <c r="S25" s="5"/>
      <c r="T25" s="328" t="s">
        <v>93</v>
      </c>
      <c r="U25" s="328"/>
      <c r="V25" s="328"/>
      <c r="W25" s="328"/>
      <c r="X25" s="328"/>
      <c r="Y25" s="328"/>
      <c r="Z25" s="328"/>
      <c r="AA25" s="328"/>
      <c r="AB25" s="5"/>
      <c r="AC25" s="328" t="s">
        <v>93</v>
      </c>
      <c r="AD25" s="328"/>
      <c r="AE25" s="328"/>
      <c r="AF25" s="328"/>
      <c r="AG25" s="328"/>
      <c r="AH25" s="328"/>
      <c r="AI25" s="328"/>
      <c r="AJ25" s="328"/>
      <c r="AK25" s="237"/>
      <c r="AL25" s="137"/>
      <c r="AM25" s="256" t="b">
        <v>0</v>
      </c>
      <c r="AN25" s="256" t="b">
        <v>0</v>
      </c>
      <c r="AO25" s="256" t="b">
        <v>0</v>
      </c>
      <c r="AP25" s="256"/>
      <c r="AQ25" s="137"/>
      <c r="AR25" s="5"/>
      <c r="AS25" s="5"/>
      <c r="AT25" s="5"/>
      <c r="AU25" s="5"/>
      <c r="AV25" s="5"/>
      <c r="AW25" s="5"/>
      <c r="AX25" s="5"/>
      <c r="AY25" s="5"/>
      <c r="AZ25" s="5"/>
      <c r="BA25" s="5"/>
      <c r="BB25" s="328" t="s">
        <v>94</v>
      </c>
      <c r="BC25" s="328"/>
      <c r="BD25" s="328"/>
      <c r="BE25" s="328"/>
      <c r="BF25" s="328"/>
      <c r="BG25" s="328"/>
      <c r="BH25" s="328"/>
      <c r="BI25" s="328"/>
      <c r="BJ25" s="5"/>
      <c r="BK25" s="328" t="s">
        <v>93</v>
      </c>
      <c r="BL25" s="328"/>
      <c r="BM25" s="328"/>
      <c r="BN25" s="328"/>
      <c r="BO25" s="328"/>
      <c r="BP25" s="328"/>
      <c r="BQ25" s="328"/>
      <c r="BR25" s="328"/>
      <c r="BS25" s="5"/>
      <c r="BT25" s="328" t="s">
        <v>93</v>
      </c>
      <c r="BU25" s="328"/>
      <c r="BV25" s="328"/>
      <c r="BW25" s="328"/>
      <c r="BX25" s="328"/>
      <c r="BY25" s="328"/>
      <c r="BZ25" s="328"/>
      <c r="CA25" s="328"/>
      <c r="CB25" s="237"/>
      <c r="CC25" s="137"/>
      <c r="CD25" s="256"/>
      <c r="CE25" s="256" t="b">
        <v>0</v>
      </c>
      <c r="CF25" s="256" t="b">
        <v>0</v>
      </c>
      <c r="CG25" s="256"/>
      <c r="CH25" s="137"/>
      <c r="CI25" s="126"/>
      <c r="CJ25" s="5"/>
      <c r="CK25" s="5"/>
      <c r="CL25" s="5"/>
      <c r="CM25" s="5"/>
      <c r="CN25" s="5"/>
      <c r="CO25" s="5"/>
      <c r="CP25" s="5"/>
      <c r="CQ25" s="5"/>
      <c r="CR25" s="5"/>
      <c r="CS25" s="5"/>
      <c r="CT25" s="328" t="s">
        <v>94</v>
      </c>
      <c r="CU25" s="328"/>
      <c r="CV25" s="328"/>
      <c r="CW25" s="328"/>
      <c r="CX25" s="328"/>
      <c r="CY25" s="328"/>
      <c r="CZ25" s="328"/>
      <c r="DA25" s="328"/>
      <c r="DB25" s="5"/>
      <c r="DC25" s="328" t="s">
        <v>93</v>
      </c>
      <c r="DD25" s="328"/>
      <c r="DE25" s="328"/>
      <c r="DF25" s="328"/>
      <c r="DG25" s="328"/>
      <c r="DH25" s="328"/>
      <c r="DI25" s="328"/>
      <c r="DJ25" s="328"/>
      <c r="DK25" s="5"/>
      <c r="DL25" s="328" t="s">
        <v>93</v>
      </c>
      <c r="DM25" s="328"/>
      <c r="DN25" s="328"/>
      <c r="DO25" s="328"/>
      <c r="DP25" s="328"/>
      <c r="DQ25" s="328"/>
      <c r="DR25" s="328"/>
      <c r="DS25" s="328"/>
      <c r="DT25" s="148"/>
      <c r="DU25" s="8" t="b">
        <v>0</v>
      </c>
      <c r="DV25" s="8" t="b">
        <v>0</v>
      </c>
      <c r="DW25" s="8" t="b">
        <v>0</v>
      </c>
      <c r="DX25" s="8"/>
      <c r="DY25" s="8"/>
      <c r="DZ25" s="148"/>
      <c r="EA25" s="5"/>
      <c r="EB25" s="5"/>
      <c r="EC25" s="5"/>
      <c r="ED25" s="5"/>
      <c r="EE25" s="5"/>
      <c r="EF25" s="5"/>
      <c r="EG25" s="5"/>
      <c r="EH25" s="5"/>
      <c r="EI25" s="5"/>
      <c r="EJ25" s="5"/>
      <c r="EK25" s="328" t="s">
        <v>94</v>
      </c>
      <c r="EL25" s="328"/>
      <c r="EM25" s="328"/>
      <c r="EN25" s="328"/>
      <c r="EO25" s="328"/>
      <c r="EP25" s="328"/>
      <c r="EQ25" s="328"/>
      <c r="ER25" s="328"/>
      <c r="ES25" s="5"/>
      <c r="ET25" s="328" t="s">
        <v>93</v>
      </c>
      <c r="EU25" s="328"/>
      <c r="EV25" s="328"/>
      <c r="EW25" s="328"/>
      <c r="EX25" s="328"/>
      <c r="EY25" s="328"/>
      <c r="EZ25" s="328"/>
      <c r="FA25" s="328"/>
      <c r="FB25" s="5"/>
      <c r="FC25" s="328" t="s">
        <v>93</v>
      </c>
      <c r="FD25" s="328"/>
      <c r="FE25" s="328"/>
      <c r="FF25" s="328"/>
      <c r="FG25" s="328"/>
      <c r="FH25" s="328"/>
      <c r="FI25" s="328"/>
      <c r="FJ25" s="328"/>
      <c r="FK25" s="186"/>
      <c r="FL25" s="8" t="b">
        <v>0</v>
      </c>
      <c r="FM25" s="8" t="b">
        <v>0</v>
      </c>
      <c r="FN25" s="8" t="b">
        <v>0</v>
      </c>
      <c r="FO25" s="8"/>
      <c r="FP25" s="186"/>
      <c r="FQ25" s="5"/>
      <c r="FR25" s="5"/>
      <c r="FS25" s="5"/>
      <c r="FT25" s="5"/>
      <c r="FU25" s="5"/>
      <c r="FV25" s="5"/>
      <c r="FW25" s="5"/>
      <c r="FX25" s="5"/>
      <c r="FY25" s="5"/>
      <c r="FZ25" s="5"/>
      <c r="GA25" s="328" t="s">
        <v>94</v>
      </c>
      <c r="GB25" s="328"/>
      <c r="GC25" s="328"/>
      <c r="GD25" s="328"/>
      <c r="GE25" s="328"/>
      <c r="GF25" s="328"/>
      <c r="GG25" s="328"/>
      <c r="GH25" s="328"/>
      <c r="GI25" s="5"/>
      <c r="GJ25" s="328" t="s">
        <v>93</v>
      </c>
      <c r="GK25" s="328"/>
      <c r="GL25" s="328"/>
      <c r="GM25" s="328"/>
      <c r="GN25" s="328"/>
      <c r="GO25" s="328"/>
      <c r="GP25" s="328"/>
      <c r="GQ25" s="328"/>
      <c r="GR25" s="5"/>
      <c r="GS25" s="328" t="s">
        <v>93</v>
      </c>
      <c r="GT25" s="328"/>
      <c r="GU25" s="328"/>
      <c r="GV25" s="328"/>
      <c r="GW25" s="328"/>
      <c r="GX25" s="328"/>
      <c r="GY25" s="328"/>
      <c r="GZ25" s="328"/>
      <c r="HA25" s="186"/>
      <c r="HB25" s="8"/>
      <c r="HC25" s="8"/>
      <c r="HD25" s="8"/>
      <c r="HE25" s="8"/>
      <c r="HF25" s="186"/>
      <c r="HG25" s="5"/>
      <c r="HH25" s="5"/>
      <c r="HI25" s="5"/>
      <c r="HJ25" s="5"/>
      <c r="HK25" s="5"/>
      <c r="HL25" s="5"/>
      <c r="HM25" s="5"/>
      <c r="HN25" s="5"/>
      <c r="HO25" s="5"/>
      <c r="HP25" s="5"/>
      <c r="HQ25" s="328" t="s">
        <v>94</v>
      </c>
      <c r="HR25" s="328"/>
      <c r="HS25" s="328"/>
      <c r="HT25" s="328"/>
      <c r="HU25" s="328"/>
      <c r="HV25" s="328"/>
      <c r="HW25" s="328"/>
      <c r="HX25" s="328"/>
      <c r="HY25" s="5"/>
      <c r="HZ25" s="328" t="s">
        <v>93</v>
      </c>
      <c r="IA25" s="328"/>
      <c r="IB25" s="328"/>
      <c r="IC25" s="328"/>
      <c r="ID25" s="328"/>
      <c r="IE25" s="328"/>
      <c r="IF25" s="328"/>
      <c r="IG25" s="328"/>
      <c r="IH25" s="5"/>
      <c r="II25" s="328" t="s">
        <v>93</v>
      </c>
      <c r="IJ25" s="328"/>
      <c r="IK25" s="328"/>
      <c r="IL25" s="328"/>
      <c r="IM25" s="328"/>
      <c r="IN25" s="328"/>
      <c r="IO25" s="328"/>
      <c r="IP25" s="328"/>
      <c r="IQ25" s="5"/>
      <c r="IR25" s="5"/>
      <c r="IS25" s="5"/>
      <c r="IT25" s="5"/>
      <c r="IU25" s="5"/>
      <c r="IV25" s="5"/>
      <c r="IW25" s="5"/>
      <c r="IX25" s="5"/>
      <c r="IY25" s="5"/>
      <c r="IZ25" s="5"/>
      <c r="JA25" s="328" t="s">
        <v>94</v>
      </c>
      <c r="JB25" s="328"/>
      <c r="JC25" s="328"/>
      <c r="JD25" s="328"/>
      <c r="JE25" s="328"/>
      <c r="JF25" s="328"/>
      <c r="JG25" s="328"/>
      <c r="JH25" s="328"/>
      <c r="JI25" s="5"/>
      <c r="JJ25" s="328" t="s">
        <v>93</v>
      </c>
      <c r="JK25" s="328"/>
      <c r="JL25" s="328"/>
      <c r="JM25" s="328"/>
      <c r="JN25" s="328"/>
      <c r="JO25" s="328"/>
      <c r="JP25" s="328"/>
      <c r="JQ25" s="328"/>
      <c r="JR25" s="5"/>
      <c r="JS25" s="328" t="s">
        <v>93</v>
      </c>
      <c r="JT25" s="328"/>
      <c r="JU25" s="328"/>
      <c r="JV25" s="328"/>
      <c r="JW25" s="328"/>
      <c r="JX25" s="328"/>
      <c r="JY25" s="328"/>
      <c r="JZ25" s="328"/>
      <c r="KA25" s="5"/>
      <c r="KB25" s="5"/>
      <c r="KC25" s="5"/>
      <c r="KD25" s="5"/>
      <c r="KE25" s="5"/>
      <c r="KF25" s="5"/>
      <c r="KG25" s="5"/>
      <c r="KH25" s="5"/>
      <c r="KI25" s="5"/>
      <c r="KJ25" s="5"/>
      <c r="KK25" s="328" t="s">
        <v>94</v>
      </c>
      <c r="KL25" s="328"/>
      <c r="KM25" s="328"/>
      <c r="KN25" s="328"/>
      <c r="KO25" s="328"/>
      <c r="KP25" s="328"/>
      <c r="KQ25" s="328"/>
      <c r="KR25" s="328"/>
      <c r="KS25" s="5"/>
      <c r="KT25" s="328" t="s">
        <v>93</v>
      </c>
      <c r="KU25" s="328"/>
      <c r="KV25" s="328"/>
      <c r="KW25" s="328"/>
      <c r="KX25" s="328"/>
      <c r="KY25" s="328"/>
      <c r="KZ25" s="328"/>
      <c r="LA25" s="328"/>
      <c r="LB25" s="5"/>
      <c r="LC25" s="328" t="s">
        <v>93</v>
      </c>
      <c r="LD25" s="328"/>
      <c r="LE25" s="328"/>
      <c r="LF25" s="328"/>
      <c r="LG25" s="328"/>
      <c r="LH25" s="328"/>
      <c r="LI25" s="328"/>
      <c r="LJ25" s="328"/>
      <c r="LK25" s="5"/>
      <c r="LL25" s="5"/>
      <c r="LM25" s="5"/>
      <c r="LN25" s="5"/>
      <c r="LO25" s="5"/>
      <c r="LP25" s="5"/>
      <c r="LQ25" s="5"/>
      <c r="LR25" s="5"/>
      <c r="LS25" s="5"/>
      <c r="LT25" s="5"/>
      <c r="LU25" s="328" t="s">
        <v>94</v>
      </c>
      <c r="LV25" s="328"/>
      <c r="LW25" s="328"/>
      <c r="LX25" s="328"/>
      <c r="LY25" s="328"/>
      <c r="LZ25" s="328"/>
      <c r="MA25" s="328"/>
      <c r="MB25" s="328"/>
      <c r="MC25" s="5"/>
      <c r="MD25" s="328" t="s">
        <v>93</v>
      </c>
      <c r="ME25" s="328"/>
      <c r="MF25" s="328"/>
      <c r="MG25" s="328"/>
      <c r="MH25" s="328"/>
      <c r="MI25" s="328"/>
      <c r="MJ25" s="328"/>
      <c r="MK25" s="328"/>
      <c r="ML25" s="5"/>
      <c r="MM25" s="328" t="s">
        <v>93</v>
      </c>
      <c r="MN25" s="328"/>
      <c r="MO25" s="328"/>
      <c r="MP25" s="328"/>
      <c r="MQ25" s="328"/>
      <c r="MR25" s="328"/>
      <c r="MS25" s="328"/>
      <c r="MT25" s="328"/>
      <c r="MU25" s="5"/>
      <c r="MV25" s="5"/>
      <c r="MW25" s="5"/>
      <c r="MX25" s="5"/>
      <c r="MY25" s="5"/>
      <c r="MZ25" s="5"/>
      <c r="NA25" s="5"/>
      <c r="NB25" s="5"/>
      <c r="NC25" s="5"/>
      <c r="ND25" s="5"/>
      <c r="NE25" s="328" t="s">
        <v>94</v>
      </c>
      <c r="NF25" s="328"/>
      <c r="NG25" s="328"/>
      <c r="NH25" s="328"/>
      <c r="NI25" s="328"/>
      <c r="NJ25" s="328"/>
      <c r="NK25" s="328"/>
      <c r="NL25" s="328"/>
      <c r="NM25" s="5"/>
      <c r="NN25" s="328" t="s">
        <v>93</v>
      </c>
      <c r="NO25" s="328"/>
      <c r="NP25" s="328"/>
      <c r="NQ25" s="328"/>
      <c r="NR25" s="328"/>
      <c r="NS25" s="328"/>
      <c r="NT25" s="328"/>
      <c r="NU25" s="328"/>
      <c r="NV25" s="5"/>
      <c r="NW25" s="328" t="s">
        <v>93</v>
      </c>
      <c r="NX25" s="328"/>
      <c r="NY25" s="328"/>
      <c r="NZ25" s="328"/>
      <c r="OA25" s="328"/>
      <c r="OB25" s="328"/>
      <c r="OC25" s="328"/>
      <c r="OD25" s="328"/>
    </row>
    <row r="26" spans="1:394" ht="15" customHeight="1">
      <c r="A26" s="5"/>
      <c r="B26" s="5"/>
      <c r="C26" s="5"/>
      <c r="D26" s="5"/>
      <c r="E26" s="5"/>
      <c r="F26" s="5"/>
      <c r="G26" s="5"/>
      <c r="H26" s="5"/>
      <c r="I26" s="5"/>
      <c r="J26" s="5"/>
      <c r="K26" s="328" t="s">
        <v>96</v>
      </c>
      <c r="L26" s="328"/>
      <c r="M26" s="328"/>
      <c r="N26" s="328"/>
      <c r="O26" s="328"/>
      <c r="P26" s="328"/>
      <c r="Q26" s="328"/>
      <c r="R26" s="328"/>
      <c r="S26" s="5"/>
      <c r="T26" s="328" t="s">
        <v>96</v>
      </c>
      <c r="U26" s="328"/>
      <c r="V26" s="328"/>
      <c r="W26" s="328"/>
      <c r="X26" s="328"/>
      <c r="Y26" s="328"/>
      <c r="Z26" s="328"/>
      <c r="AA26" s="328"/>
      <c r="AB26" s="5"/>
      <c r="AC26" s="328" t="s">
        <v>95</v>
      </c>
      <c r="AD26" s="328"/>
      <c r="AE26" s="328"/>
      <c r="AF26" s="328"/>
      <c r="AG26" s="328"/>
      <c r="AH26" s="328"/>
      <c r="AI26" s="328"/>
      <c r="AJ26" s="328"/>
      <c r="AK26" s="237"/>
      <c r="AL26" s="137"/>
      <c r="AM26" s="256" t="b">
        <v>0</v>
      </c>
      <c r="AN26" s="256" t="b">
        <v>0</v>
      </c>
      <c r="AO26" s="256" t="b">
        <v>0</v>
      </c>
      <c r="AP26" s="256"/>
      <c r="AQ26" s="137"/>
      <c r="AR26" s="5"/>
      <c r="AS26" s="5"/>
      <c r="AT26" s="5"/>
      <c r="AU26" s="5"/>
      <c r="AV26" s="5"/>
      <c r="AW26" s="5"/>
      <c r="AX26" s="5"/>
      <c r="AY26" s="5"/>
      <c r="AZ26" s="5"/>
      <c r="BA26" s="5"/>
      <c r="BB26" s="328" t="s">
        <v>96</v>
      </c>
      <c r="BC26" s="328"/>
      <c r="BD26" s="328"/>
      <c r="BE26" s="328"/>
      <c r="BF26" s="328"/>
      <c r="BG26" s="328"/>
      <c r="BH26" s="328"/>
      <c r="BI26" s="328"/>
      <c r="BJ26" s="5"/>
      <c r="BK26" s="328" t="s">
        <v>96</v>
      </c>
      <c r="BL26" s="328"/>
      <c r="BM26" s="328"/>
      <c r="BN26" s="328"/>
      <c r="BO26" s="328"/>
      <c r="BP26" s="328"/>
      <c r="BQ26" s="328"/>
      <c r="BR26" s="328"/>
      <c r="BS26" s="5"/>
      <c r="BT26" s="328" t="s">
        <v>95</v>
      </c>
      <c r="BU26" s="328"/>
      <c r="BV26" s="328"/>
      <c r="BW26" s="328"/>
      <c r="BX26" s="328"/>
      <c r="BY26" s="328"/>
      <c r="BZ26" s="328"/>
      <c r="CA26" s="328"/>
      <c r="CB26" s="237"/>
      <c r="CC26" s="137"/>
      <c r="CD26" s="256"/>
      <c r="CE26" s="256" t="b">
        <v>0</v>
      </c>
      <c r="CF26" s="256" t="b">
        <v>0</v>
      </c>
      <c r="CG26" s="256"/>
      <c r="CH26" s="137"/>
      <c r="CI26" s="126"/>
      <c r="CJ26" s="5"/>
      <c r="CK26" s="5"/>
      <c r="CL26" s="5"/>
      <c r="CM26" s="5"/>
      <c r="CN26" s="5"/>
      <c r="CO26" s="5"/>
      <c r="CP26" s="5"/>
      <c r="CQ26" s="5"/>
      <c r="CR26" s="5"/>
      <c r="CS26" s="5"/>
      <c r="CT26" s="328" t="s">
        <v>96</v>
      </c>
      <c r="CU26" s="328"/>
      <c r="CV26" s="328"/>
      <c r="CW26" s="328"/>
      <c r="CX26" s="328"/>
      <c r="CY26" s="328"/>
      <c r="CZ26" s="328"/>
      <c r="DA26" s="328"/>
      <c r="DB26" s="5"/>
      <c r="DC26" s="328" t="s">
        <v>96</v>
      </c>
      <c r="DD26" s="328"/>
      <c r="DE26" s="328"/>
      <c r="DF26" s="328"/>
      <c r="DG26" s="328"/>
      <c r="DH26" s="328"/>
      <c r="DI26" s="328"/>
      <c r="DJ26" s="328"/>
      <c r="DK26" s="5"/>
      <c r="DL26" s="328" t="s">
        <v>95</v>
      </c>
      <c r="DM26" s="328"/>
      <c r="DN26" s="328"/>
      <c r="DO26" s="328"/>
      <c r="DP26" s="328"/>
      <c r="DQ26" s="328"/>
      <c r="DR26" s="328"/>
      <c r="DS26" s="328"/>
      <c r="DT26" s="148"/>
      <c r="DU26" s="8" t="b">
        <v>0</v>
      </c>
      <c r="DV26" s="8" t="b">
        <v>0</v>
      </c>
      <c r="DW26" s="8" t="b">
        <v>0</v>
      </c>
      <c r="DX26" s="8"/>
      <c r="DY26" s="8"/>
      <c r="DZ26" s="148"/>
      <c r="EA26" s="5"/>
      <c r="EB26" s="5"/>
      <c r="EC26" s="5"/>
      <c r="ED26" s="5"/>
      <c r="EE26" s="5"/>
      <c r="EF26" s="5"/>
      <c r="EG26" s="5"/>
      <c r="EH26" s="5"/>
      <c r="EI26" s="5"/>
      <c r="EJ26" s="5"/>
      <c r="EK26" s="328" t="s">
        <v>96</v>
      </c>
      <c r="EL26" s="328"/>
      <c r="EM26" s="328"/>
      <c r="EN26" s="328"/>
      <c r="EO26" s="328"/>
      <c r="EP26" s="328"/>
      <c r="EQ26" s="328"/>
      <c r="ER26" s="328"/>
      <c r="ES26" s="5"/>
      <c r="ET26" s="328" t="s">
        <v>96</v>
      </c>
      <c r="EU26" s="328"/>
      <c r="EV26" s="328"/>
      <c r="EW26" s="328"/>
      <c r="EX26" s="328"/>
      <c r="EY26" s="328"/>
      <c r="EZ26" s="328"/>
      <c r="FA26" s="328"/>
      <c r="FB26" s="5"/>
      <c r="FC26" s="328" t="s">
        <v>95</v>
      </c>
      <c r="FD26" s="328"/>
      <c r="FE26" s="328"/>
      <c r="FF26" s="328"/>
      <c r="FG26" s="328"/>
      <c r="FH26" s="328"/>
      <c r="FI26" s="328"/>
      <c r="FJ26" s="328"/>
      <c r="FK26" s="186"/>
      <c r="FL26" s="8" t="b">
        <v>0</v>
      </c>
      <c r="FM26" s="8" t="b">
        <v>0</v>
      </c>
      <c r="FN26" s="8" t="b">
        <v>0</v>
      </c>
      <c r="FO26" s="8"/>
      <c r="FP26" s="186"/>
      <c r="FQ26" s="5"/>
      <c r="FR26" s="5"/>
      <c r="FS26" s="5"/>
      <c r="FT26" s="5"/>
      <c r="FU26" s="5"/>
      <c r="FV26" s="5"/>
      <c r="FW26" s="5"/>
      <c r="FX26" s="5"/>
      <c r="FY26" s="5"/>
      <c r="FZ26" s="5"/>
      <c r="GA26" s="328" t="s">
        <v>96</v>
      </c>
      <c r="GB26" s="328"/>
      <c r="GC26" s="328"/>
      <c r="GD26" s="328"/>
      <c r="GE26" s="328"/>
      <c r="GF26" s="328"/>
      <c r="GG26" s="328"/>
      <c r="GH26" s="328"/>
      <c r="GI26" s="5"/>
      <c r="GJ26" s="328" t="s">
        <v>96</v>
      </c>
      <c r="GK26" s="328"/>
      <c r="GL26" s="328"/>
      <c r="GM26" s="328"/>
      <c r="GN26" s="328"/>
      <c r="GO26" s="328"/>
      <c r="GP26" s="328"/>
      <c r="GQ26" s="328"/>
      <c r="GR26" s="5"/>
      <c r="GS26" s="328" t="s">
        <v>95</v>
      </c>
      <c r="GT26" s="328"/>
      <c r="GU26" s="328"/>
      <c r="GV26" s="328"/>
      <c r="GW26" s="328"/>
      <c r="GX26" s="328"/>
      <c r="GY26" s="328"/>
      <c r="GZ26" s="328"/>
      <c r="HA26" s="186"/>
      <c r="HB26" s="8"/>
      <c r="HC26" s="8"/>
      <c r="HD26" s="8"/>
      <c r="HE26" s="8"/>
      <c r="HF26" s="186"/>
      <c r="HG26" s="5"/>
      <c r="HH26" s="5"/>
      <c r="HI26" s="5"/>
      <c r="HJ26" s="5"/>
      <c r="HK26" s="5"/>
      <c r="HL26" s="5"/>
      <c r="HM26" s="5"/>
      <c r="HN26" s="5"/>
      <c r="HO26" s="5"/>
      <c r="HP26" s="5"/>
      <c r="HQ26" s="328" t="s">
        <v>96</v>
      </c>
      <c r="HR26" s="328"/>
      <c r="HS26" s="328"/>
      <c r="HT26" s="328"/>
      <c r="HU26" s="328"/>
      <c r="HV26" s="328"/>
      <c r="HW26" s="328"/>
      <c r="HX26" s="328"/>
      <c r="HY26" s="5"/>
      <c r="HZ26" s="328" t="s">
        <v>96</v>
      </c>
      <c r="IA26" s="328"/>
      <c r="IB26" s="328"/>
      <c r="IC26" s="328"/>
      <c r="ID26" s="328"/>
      <c r="IE26" s="328"/>
      <c r="IF26" s="328"/>
      <c r="IG26" s="328"/>
      <c r="IH26" s="5"/>
      <c r="II26" s="328" t="s">
        <v>95</v>
      </c>
      <c r="IJ26" s="328"/>
      <c r="IK26" s="328"/>
      <c r="IL26" s="328"/>
      <c r="IM26" s="328"/>
      <c r="IN26" s="328"/>
      <c r="IO26" s="328"/>
      <c r="IP26" s="328"/>
      <c r="IQ26" s="5"/>
      <c r="IR26" s="5"/>
      <c r="IS26" s="5"/>
      <c r="IT26" s="5"/>
      <c r="IU26" s="5"/>
      <c r="IV26" s="5"/>
      <c r="IW26" s="5"/>
      <c r="IX26" s="5"/>
      <c r="IY26" s="5"/>
      <c r="IZ26" s="5"/>
      <c r="JA26" s="328" t="s">
        <v>96</v>
      </c>
      <c r="JB26" s="328"/>
      <c r="JC26" s="328"/>
      <c r="JD26" s="328"/>
      <c r="JE26" s="328"/>
      <c r="JF26" s="328"/>
      <c r="JG26" s="328"/>
      <c r="JH26" s="328"/>
      <c r="JI26" s="5"/>
      <c r="JJ26" s="328" t="s">
        <v>96</v>
      </c>
      <c r="JK26" s="328"/>
      <c r="JL26" s="328"/>
      <c r="JM26" s="328"/>
      <c r="JN26" s="328"/>
      <c r="JO26" s="328"/>
      <c r="JP26" s="328"/>
      <c r="JQ26" s="328"/>
      <c r="JR26" s="5"/>
      <c r="JS26" s="328" t="s">
        <v>95</v>
      </c>
      <c r="JT26" s="328"/>
      <c r="JU26" s="328"/>
      <c r="JV26" s="328"/>
      <c r="JW26" s="328"/>
      <c r="JX26" s="328"/>
      <c r="JY26" s="328"/>
      <c r="JZ26" s="328"/>
      <c r="KA26" s="5"/>
      <c r="KB26" s="5"/>
      <c r="KC26" s="5"/>
      <c r="KD26" s="5"/>
      <c r="KE26" s="5"/>
      <c r="KF26" s="5"/>
      <c r="KG26" s="5"/>
      <c r="KH26" s="5"/>
      <c r="KI26" s="5"/>
      <c r="KJ26" s="5"/>
      <c r="KK26" s="328" t="s">
        <v>96</v>
      </c>
      <c r="KL26" s="328"/>
      <c r="KM26" s="328"/>
      <c r="KN26" s="328"/>
      <c r="KO26" s="328"/>
      <c r="KP26" s="328"/>
      <c r="KQ26" s="328"/>
      <c r="KR26" s="328"/>
      <c r="KS26" s="5"/>
      <c r="KT26" s="328" t="s">
        <v>96</v>
      </c>
      <c r="KU26" s="328"/>
      <c r="KV26" s="328"/>
      <c r="KW26" s="328"/>
      <c r="KX26" s="328"/>
      <c r="KY26" s="328"/>
      <c r="KZ26" s="328"/>
      <c r="LA26" s="328"/>
      <c r="LB26" s="5"/>
      <c r="LC26" s="328" t="s">
        <v>95</v>
      </c>
      <c r="LD26" s="328"/>
      <c r="LE26" s="328"/>
      <c r="LF26" s="328"/>
      <c r="LG26" s="328"/>
      <c r="LH26" s="328"/>
      <c r="LI26" s="328"/>
      <c r="LJ26" s="328"/>
      <c r="LK26" s="5"/>
      <c r="LL26" s="5"/>
      <c r="LM26" s="5"/>
      <c r="LN26" s="5"/>
      <c r="LO26" s="5"/>
      <c r="LP26" s="5"/>
      <c r="LQ26" s="5"/>
      <c r="LR26" s="5"/>
      <c r="LS26" s="5"/>
      <c r="LT26" s="5"/>
      <c r="LU26" s="328" t="s">
        <v>96</v>
      </c>
      <c r="LV26" s="328"/>
      <c r="LW26" s="328"/>
      <c r="LX26" s="328"/>
      <c r="LY26" s="328"/>
      <c r="LZ26" s="328"/>
      <c r="MA26" s="328"/>
      <c r="MB26" s="328"/>
      <c r="MC26" s="5"/>
      <c r="MD26" s="328" t="s">
        <v>96</v>
      </c>
      <c r="ME26" s="328"/>
      <c r="MF26" s="328"/>
      <c r="MG26" s="328"/>
      <c r="MH26" s="328"/>
      <c r="MI26" s="328"/>
      <c r="MJ26" s="328"/>
      <c r="MK26" s="328"/>
      <c r="ML26" s="5"/>
      <c r="MM26" s="328" t="s">
        <v>95</v>
      </c>
      <c r="MN26" s="328"/>
      <c r="MO26" s="328"/>
      <c r="MP26" s="328"/>
      <c r="MQ26" s="328"/>
      <c r="MR26" s="328"/>
      <c r="MS26" s="328"/>
      <c r="MT26" s="328"/>
      <c r="MU26" s="5"/>
      <c r="MV26" s="5"/>
      <c r="MW26" s="5"/>
      <c r="MX26" s="5"/>
      <c r="MY26" s="5"/>
      <c r="MZ26" s="5"/>
      <c r="NA26" s="5"/>
      <c r="NB26" s="5"/>
      <c r="NC26" s="5"/>
      <c r="ND26" s="5"/>
      <c r="NE26" s="328" t="s">
        <v>96</v>
      </c>
      <c r="NF26" s="328"/>
      <c r="NG26" s="328"/>
      <c r="NH26" s="328"/>
      <c r="NI26" s="328"/>
      <c r="NJ26" s="328"/>
      <c r="NK26" s="328"/>
      <c r="NL26" s="328"/>
      <c r="NM26" s="5"/>
      <c r="NN26" s="328" t="s">
        <v>96</v>
      </c>
      <c r="NO26" s="328"/>
      <c r="NP26" s="328"/>
      <c r="NQ26" s="328"/>
      <c r="NR26" s="328"/>
      <c r="NS26" s="328"/>
      <c r="NT26" s="328"/>
      <c r="NU26" s="328"/>
      <c r="NV26" s="5"/>
      <c r="NW26" s="328" t="s">
        <v>95</v>
      </c>
      <c r="NX26" s="328"/>
      <c r="NY26" s="328"/>
      <c r="NZ26" s="328"/>
      <c r="OA26" s="328"/>
      <c r="OB26" s="328"/>
      <c r="OC26" s="328"/>
      <c r="OD26" s="328"/>
    </row>
    <row r="27" spans="1:394" ht="15" customHeight="1">
      <c r="A27" s="5"/>
      <c r="B27" s="5"/>
      <c r="C27" s="5"/>
      <c r="D27" s="5"/>
      <c r="E27" s="5"/>
      <c r="F27" s="5"/>
      <c r="G27" s="5"/>
      <c r="H27" s="5"/>
      <c r="I27" s="5"/>
      <c r="J27" s="5"/>
      <c r="K27" s="328" t="s">
        <v>98</v>
      </c>
      <c r="L27" s="328"/>
      <c r="M27" s="328"/>
      <c r="N27" s="328"/>
      <c r="O27" s="328"/>
      <c r="P27" s="328"/>
      <c r="Q27" s="328"/>
      <c r="R27" s="328"/>
      <c r="S27" s="5"/>
      <c r="T27" s="328" t="s">
        <v>97</v>
      </c>
      <c r="U27" s="328"/>
      <c r="V27" s="328"/>
      <c r="W27" s="328"/>
      <c r="X27" s="328"/>
      <c r="Y27" s="328"/>
      <c r="Z27" s="328"/>
      <c r="AA27" s="328"/>
      <c r="AB27" s="5"/>
      <c r="AC27" s="328" t="s">
        <v>97</v>
      </c>
      <c r="AD27" s="328"/>
      <c r="AE27" s="328"/>
      <c r="AF27" s="328"/>
      <c r="AG27" s="328"/>
      <c r="AH27" s="328"/>
      <c r="AI27" s="328"/>
      <c r="AJ27" s="328"/>
      <c r="AK27" s="237"/>
      <c r="AL27" s="137"/>
      <c r="AM27" s="256" t="b">
        <v>0</v>
      </c>
      <c r="AN27" s="256" t="b">
        <v>0</v>
      </c>
      <c r="AO27" s="256" t="b">
        <v>0</v>
      </c>
      <c r="AP27" s="256"/>
      <c r="AQ27" s="137"/>
      <c r="AR27" s="5"/>
      <c r="AS27" s="5"/>
      <c r="AT27" s="5"/>
      <c r="AU27" s="5"/>
      <c r="AV27" s="5"/>
      <c r="AW27" s="5"/>
      <c r="AX27" s="5"/>
      <c r="AY27" s="5"/>
      <c r="AZ27" s="5"/>
      <c r="BA27" s="5"/>
      <c r="BB27" s="328" t="s">
        <v>98</v>
      </c>
      <c r="BC27" s="328"/>
      <c r="BD27" s="328"/>
      <c r="BE27" s="328"/>
      <c r="BF27" s="328"/>
      <c r="BG27" s="328"/>
      <c r="BH27" s="328"/>
      <c r="BI27" s="328"/>
      <c r="BJ27" s="5"/>
      <c r="BK27" s="328" t="s">
        <v>97</v>
      </c>
      <c r="BL27" s="328"/>
      <c r="BM27" s="328"/>
      <c r="BN27" s="328"/>
      <c r="BO27" s="328"/>
      <c r="BP27" s="328"/>
      <c r="BQ27" s="328"/>
      <c r="BR27" s="328"/>
      <c r="BS27" s="5"/>
      <c r="BT27" s="328" t="s">
        <v>97</v>
      </c>
      <c r="BU27" s="328"/>
      <c r="BV27" s="328"/>
      <c r="BW27" s="328"/>
      <c r="BX27" s="328"/>
      <c r="BY27" s="328"/>
      <c r="BZ27" s="328"/>
      <c r="CA27" s="328"/>
      <c r="CB27" s="237"/>
      <c r="CC27" s="137"/>
      <c r="CD27" s="256"/>
      <c r="CE27" s="256" t="b">
        <v>0</v>
      </c>
      <c r="CF27" s="256" t="b">
        <v>0</v>
      </c>
      <c r="CG27" s="256"/>
      <c r="CH27" s="137"/>
      <c r="CI27" s="126"/>
      <c r="CJ27" s="5"/>
      <c r="CK27" s="5"/>
      <c r="CL27" s="5"/>
      <c r="CM27" s="5"/>
      <c r="CN27" s="5"/>
      <c r="CO27" s="5"/>
      <c r="CP27" s="5"/>
      <c r="CQ27" s="5"/>
      <c r="CR27" s="5"/>
      <c r="CS27" s="5"/>
      <c r="CT27" s="328" t="s">
        <v>98</v>
      </c>
      <c r="CU27" s="328"/>
      <c r="CV27" s="328"/>
      <c r="CW27" s="328"/>
      <c r="CX27" s="328"/>
      <c r="CY27" s="328"/>
      <c r="CZ27" s="328"/>
      <c r="DA27" s="328"/>
      <c r="DB27" s="5"/>
      <c r="DC27" s="328" t="s">
        <v>97</v>
      </c>
      <c r="DD27" s="328"/>
      <c r="DE27" s="328"/>
      <c r="DF27" s="328"/>
      <c r="DG27" s="328"/>
      <c r="DH27" s="328"/>
      <c r="DI27" s="328"/>
      <c r="DJ27" s="328"/>
      <c r="DK27" s="5"/>
      <c r="DL27" s="328" t="s">
        <v>97</v>
      </c>
      <c r="DM27" s="328"/>
      <c r="DN27" s="328"/>
      <c r="DO27" s="328"/>
      <c r="DP27" s="328"/>
      <c r="DQ27" s="328"/>
      <c r="DR27" s="328"/>
      <c r="DS27" s="328"/>
      <c r="DT27" s="148"/>
      <c r="DU27" s="8" t="b">
        <v>0</v>
      </c>
      <c r="DV27" s="8" t="b">
        <v>0</v>
      </c>
      <c r="DW27" s="8" t="b">
        <v>0</v>
      </c>
      <c r="DX27" s="8"/>
      <c r="DY27" s="8"/>
      <c r="DZ27" s="148"/>
      <c r="EA27" s="5"/>
      <c r="EB27" s="5"/>
      <c r="EC27" s="5"/>
      <c r="ED27" s="5"/>
      <c r="EE27" s="5"/>
      <c r="EF27" s="5"/>
      <c r="EG27" s="5"/>
      <c r="EH27" s="5"/>
      <c r="EI27" s="5"/>
      <c r="EJ27" s="5"/>
      <c r="EK27" s="328" t="s">
        <v>98</v>
      </c>
      <c r="EL27" s="328"/>
      <c r="EM27" s="328"/>
      <c r="EN27" s="328"/>
      <c r="EO27" s="328"/>
      <c r="EP27" s="328"/>
      <c r="EQ27" s="328"/>
      <c r="ER27" s="328"/>
      <c r="ES27" s="5"/>
      <c r="ET27" s="328" t="s">
        <v>97</v>
      </c>
      <c r="EU27" s="328"/>
      <c r="EV27" s="328"/>
      <c r="EW27" s="328"/>
      <c r="EX27" s="328"/>
      <c r="EY27" s="328"/>
      <c r="EZ27" s="328"/>
      <c r="FA27" s="328"/>
      <c r="FB27" s="5"/>
      <c r="FC27" s="328" t="s">
        <v>97</v>
      </c>
      <c r="FD27" s="328"/>
      <c r="FE27" s="328"/>
      <c r="FF27" s="328"/>
      <c r="FG27" s="328"/>
      <c r="FH27" s="328"/>
      <c r="FI27" s="328"/>
      <c r="FJ27" s="328"/>
      <c r="FK27" s="186"/>
      <c r="FL27" s="8" t="b">
        <v>0</v>
      </c>
      <c r="FM27" s="8" t="b">
        <v>0</v>
      </c>
      <c r="FN27" s="8" t="b">
        <v>0</v>
      </c>
      <c r="FO27" s="8"/>
      <c r="FP27" s="186"/>
      <c r="FQ27" s="5"/>
      <c r="FR27" s="5"/>
      <c r="FS27" s="5"/>
      <c r="FT27" s="5"/>
      <c r="FU27" s="5"/>
      <c r="FV27" s="5"/>
      <c r="FW27" s="5"/>
      <c r="FX27" s="5"/>
      <c r="FY27" s="5"/>
      <c r="FZ27" s="5"/>
      <c r="GA27" s="328" t="s">
        <v>98</v>
      </c>
      <c r="GB27" s="328"/>
      <c r="GC27" s="328"/>
      <c r="GD27" s="328"/>
      <c r="GE27" s="328"/>
      <c r="GF27" s="328"/>
      <c r="GG27" s="328"/>
      <c r="GH27" s="328"/>
      <c r="GI27" s="5"/>
      <c r="GJ27" s="328" t="s">
        <v>97</v>
      </c>
      <c r="GK27" s="328"/>
      <c r="GL27" s="328"/>
      <c r="GM27" s="328"/>
      <c r="GN27" s="328"/>
      <c r="GO27" s="328"/>
      <c r="GP27" s="328"/>
      <c r="GQ27" s="328"/>
      <c r="GR27" s="5"/>
      <c r="GS27" s="328" t="s">
        <v>97</v>
      </c>
      <c r="GT27" s="328"/>
      <c r="GU27" s="328"/>
      <c r="GV27" s="328"/>
      <c r="GW27" s="328"/>
      <c r="GX27" s="328"/>
      <c r="GY27" s="328"/>
      <c r="GZ27" s="328"/>
      <c r="HA27" s="186"/>
      <c r="HB27" s="8"/>
      <c r="HC27" s="8"/>
      <c r="HD27" s="8"/>
      <c r="HE27" s="8"/>
      <c r="HF27" s="186"/>
      <c r="HG27" s="5"/>
      <c r="HH27" s="5"/>
      <c r="HI27" s="5"/>
      <c r="HJ27" s="5"/>
      <c r="HK27" s="5"/>
      <c r="HL27" s="5"/>
      <c r="HM27" s="5"/>
      <c r="HN27" s="5"/>
      <c r="HO27" s="5"/>
      <c r="HP27" s="5"/>
      <c r="HQ27" s="328" t="s">
        <v>98</v>
      </c>
      <c r="HR27" s="328"/>
      <c r="HS27" s="328"/>
      <c r="HT27" s="328"/>
      <c r="HU27" s="328"/>
      <c r="HV27" s="328"/>
      <c r="HW27" s="328"/>
      <c r="HX27" s="328"/>
      <c r="HY27" s="5"/>
      <c r="HZ27" s="328" t="s">
        <v>97</v>
      </c>
      <c r="IA27" s="328"/>
      <c r="IB27" s="328"/>
      <c r="IC27" s="328"/>
      <c r="ID27" s="328"/>
      <c r="IE27" s="328"/>
      <c r="IF27" s="328"/>
      <c r="IG27" s="328"/>
      <c r="IH27" s="5"/>
      <c r="II27" s="328" t="s">
        <v>97</v>
      </c>
      <c r="IJ27" s="328"/>
      <c r="IK27" s="328"/>
      <c r="IL27" s="328"/>
      <c r="IM27" s="328"/>
      <c r="IN27" s="328"/>
      <c r="IO27" s="328"/>
      <c r="IP27" s="328"/>
      <c r="IQ27" s="5"/>
      <c r="IR27" s="5"/>
      <c r="IS27" s="5"/>
      <c r="IT27" s="5"/>
      <c r="IU27" s="5"/>
      <c r="IV27" s="5"/>
      <c r="IW27" s="5"/>
      <c r="IX27" s="5"/>
      <c r="IY27" s="5"/>
      <c r="IZ27" s="5"/>
      <c r="JA27" s="328" t="s">
        <v>98</v>
      </c>
      <c r="JB27" s="328"/>
      <c r="JC27" s="328"/>
      <c r="JD27" s="328"/>
      <c r="JE27" s="328"/>
      <c r="JF27" s="328"/>
      <c r="JG27" s="328"/>
      <c r="JH27" s="328"/>
      <c r="JI27" s="5"/>
      <c r="JJ27" s="328" t="s">
        <v>97</v>
      </c>
      <c r="JK27" s="328"/>
      <c r="JL27" s="328"/>
      <c r="JM27" s="328"/>
      <c r="JN27" s="328"/>
      <c r="JO27" s="328"/>
      <c r="JP27" s="328"/>
      <c r="JQ27" s="328"/>
      <c r="JR27" s="5"/>
      <c r="JS27" s="328" t="s">
        <v>97</v>
      </c>
      <c r="JT27" s="328"/>
      <c r="JU27" s="328"/>
      <c r="JV27" s="328"/>
      <c r="JW27" s="328"/>
      <c r="JX27" s="328"/>
      <c r="JY27" s="328"/>
      <c r="JZ27" s="328"/>
      <c r="KA27" s="5"/>
      <c r="KB27" s="5"/>
      <c r="KC27" s="5"/>
      <c r="KD27" s="5"/>
      <c r="KE27" s="5"/>
      <c r="KF27" s="5"/>
      <c r="KG27" s="5"/>
      <c r="KH27" s="5"/>
      <c r="KI27" s="5"/>
      <c r="KJ27" s="5"/>
      <c r="KK27" s="328" t="s">
        <v>98</v>
      </c>
      <c r="KL27" s="328"/>
      <c r="KM27" s="328"/>
      <c r="KN27" s="328"/>
      <c r="KO27" s="328"/>
      <c r="KP27" s="328"/>
      <c r="KQ27" s="328"/>
      <c r="KR27" s="328"/>
      <c r="KS27" s="5"/>
      <c r="KT27" s="328" t="s">
        <v>97</v>
      </c>
      <c r="KU27" s="328"/>
      <c r="KV27" s="328"/>
      <c r="KW27" s="328"/>
      <c r="KX27" s="328"/>
      <c r="KY27" s="328"/>
      <c r="KZ27" s="328"/>
      <c r="LA27" s="328"/>
      <c r="LB27" s="5"/>
      <c r="LC27" s="328" t="s">
        <v>97</v>
      </c>
      <c r="LD27" s="328"/>
      <c r="LE27" s="328"/>
      <c r="LF27" s="328"/>
      <c r="LG27" s="328"/>
      <c r="LH27" s="328"/>
      <c r="LI27" s="328"/>
      <c r="LJ27" s="328"/>
      <c r="LK27" s="5"/>
      <c r="LL27" s="5"/>
      <c r="LM27" s="5"/>
      <c r="LN27" s="5"/>
      <c r="LO27" s="5"/>
      <c r="LP27" s="5"/>
      <c r="LQ27" s="5"/>
      <c r="LR27" s="5"/>
      <c r="LS27" s="5"/>
      <c r="LT27" s="5"/>
      <c r="LU27" s="328" t="s">
        <v>98</v>
      </c>
      <c r="LV27" s="328"/>
      <c r="LW27" s="328"/>
      <c r="LX27" s="328"/>
      <c r="LY27" s="328"/>
      <c r="LZ27" s="328"/>
      <c r="MA27" s="328"/>
      <c r="MB27" s="328"/>
      <c r="MC27" s="5"/>
      <c r="MD27" s="328" t="s">
        <v>97</v>
      </c>
      <c r="ME27" s="328"/>
      <c r="MF27" s="328"/>
      <c r="MG27" s="328"/>
      <c r="MH27" s="328"/>
      <c r="MI27" s="328"/>
      <c r="MJ27" s="328"/>
      <c r="MK27" s="328"/>
      <c r="ML27" s="5"/>
      <c r="MM27" s="328" t="s">
        <v>97</v>
      </c>
      <c r="MN27" s="328"/>
      <c r="MO27" s="328"/>
      <c r="MP27" s="328"/>
      <c r="MQ27" s="328"/>
      <c r="MR27" s="328"/>
      <c r="MS27" s="328"/>
      <c r="MT27" s="328"/>
      <c r="MU27" s="5"/>
      <c r="MV27" s="5"/>
      <c r="MW27" s="5"/>
      <c r="MX27" s="5"/>
      <c r="MY27" s="5"/>
      <c r="MZ27" s="5"/>
      <c r="NA27" s="5"/>
      <c r="NB27" s="5"/>
      <c r="NC27" s="5"/>
      <c r="ND27" s="5"/>
      <c r="NE27" s="328" t="s">
        <v>98</v>
      </c>
      <c r="NF27" s="328"/>
      <c r="NG27" s="328"/>
      <c r="NH27" s="328"/>
      <c r="NI27" s="328"/>
      <c r="NJ27" s="328"/>
      <c r="NK27" s="328"/>
      <c r="NL27" s="328"/>
      <c r="NM27" s="5"/>
      <c r="NN27" s="328" t="s">
        <v>97</v>
      </c>
      <c r="NO27" s="328"/>
      <c r="NP27" s="328"/>
      <c r="NQ27" s="328"/>
      <c r="NR27" s="328"/>
      <c r="NS27" s="328"/>
      <c r="NT27" s="328"/>
      <c r="NU27" s="328"/>
      <c r="NV27" s="5"/>
      <c r="NW27" s="328" t="s">
        <v>97</v>
      </c>
      <c r="NX27" s="328"/>
      <c r="NY27" s="328"/>
      <c r="NZ27" s="328"/>
      <c r="OA27" s="328"/>
      <c r="OB27" s="328"/>
      <c r="OC27" s="328"/>
      <c r="OD27" s="328"/>
    </row>
    <row r="28" spans="1:394" ht="15" customHeight="1">
      <c r="A28" s="5"/>
      <c r="B28" s="328" t="s">
        <v>77</v>
      </c>
      <c r="C28" s="328"/>
      <c r="D28" s="328"/>
      <c r="E28" s="328"/>
      <c r="F28" s="328"/>
      <c r="G28" s="328"/>
      <c r="H28" s="328"/>
      <c r="I28" s="328"/>
      <c r="J28" s="5"/>
      <c r="K28" s="5" t="s">
        <v>78</v>
      </c>
      <c r="L28" s="345"/>
      <c r="M28" s="345"/>
      <c r="N28" s="345"/>
      <c r="O28" s="345"/>
      <c r="P28" s="331" t="s">
        <v>82</v>
      </c>
      <c r="Q28" s="331"/>
      <c r="R28" s="5" t="s">
        <v>79</v>
      </c>
      <c r="S28" s="5"/>
      <c r="T28" s="5" t="s">
        <v>78</v>
      </c>
      <c r="U28" s="345"/>
      <c r="V28" s="345"/>
      <c r="W28" s="345"/>
      <c r="X28" s="345"/>
      <c r="Y28" s="331" t="s">
        <v>82</v>
      </c>
      <c r="Z28" s="331"/>
      <c r="AA28" s="5" t="s">
        <v>79</v>
      </c>
      <c r="AB28" s="5"/>
      <c r="AC28" s="5" t="s">
        <v>78</v>
      </c>
      <c r="AD28" s="345"/>
      <c r="AE28" s="345"/>
      <c r="AF28" s="345"/>
      <c r="AG28" s="345"/>
      <c r="AH28" s="331" t="s">
        <v>82</v>
      </c>
      <c r="AI28" s="331"/>
      <c r="AJ28" s="5" t="s">
        <v>79</v>
      </c>
      <c r="AK28" s="5"/>
      <c r="AL28" s="141"/>
      <c r="AQ28" s="141"/>
      <c r="AR28" s="5"/>
      <c r="AS28" s="328" t="s">
        <v>77</v>
      </c>
      <c r="AT28" s="328"/>
      <c r="AU28" s="328"/>
      <c r="AV28" s="328"/>
      <c r="AW28" s="328"/>
      <c r="AX28" s="328"/>
      <c r="AY28" s="328"/>
      <c r="AZ28" s="328"/>
      <c r="BA28" s="5"/>
      <c r="BB28" s="5" t="s">
        <v>78</v>
      </c>
      <c r="BC28" s="345"/>
      <c r="BD28" s="345"/>
      <c r="BE28" s="345"/>
      <c r="BF28" s="345"/>
      <c r="BG28" s="346" t="s">
        <v>82</v>
      </c>
      <c r="BH28" s="346"/>
      <c r="BI28" s="5" t="s">
        <v>79</v>
      </c>
      <c r="BJ28" s="5"/>
      <c r="BK28" s="5" t="s">
        <v>78</v>
      </c>
      <c r="BL28" s="345"/>
      <c r="BM28" s="345"/>
      <c r="BN28" s="345"/>
      <c r="BO28" s="345"/>
      <c r="BP28" s="346" t="s">
        <v>82</v>
      </c>
      <c r="BQ28" s="346"/>
      <c r="BR28" s="5" t="s">
        <v>79</v>
      </c>
      <c r="BS28" s="5"/>
      <c r="BT28" s="5" t="s">
        <v>78</v>
      </c>
      <c r="BU28" s="345"/>
      <c r="BV28" s="345"/>
      <c r="BW28" s="345"/>
      <c r="BX28" s="345"/>
      <c r="BY28" s="346" t="s">
        <v>82</v>
      </c>
      <c r="BZ28" s="346"/>
      <c r="CA28" s="5" t="s">
        <v>79</v>
      </c>
      <c r="CB28" s="5"/>
      <c r="CC28" s="141"/>
      <c r="CD28" s="259"/>
      <c r="CE28" s="259"/>
      <c r="CF28" s="259"/>
      <c r="CG28" s="259"/>
      <c r="CH28" s="141"/>
      <c r="CI28" s="5"/>
      <c r="CJ28" s="5"/>
      <c r="CK28" s="328" t="s">
        <v>77</v>
      </c>
      <c r="CL28" s="328"/>
      <c r="CM28" s="328"/>
      <c r="CN28" s="328"/>
      <c r="CO28" s="328"/>
      <c r="CP28" s="328"/>
      <c r="CQ28" s="328"/>
      <c r="CR28" s="328"/>
      <c r="CS28" s="5"/>
      <c r="CT28" s="5" t="s">
        <v>78</v>
      </c>
      <c r="CU28" s="345"/>
      <c r="CV28" s="345"/>
      <c r="CW28" s="345"/>
      <c r="CX28" s="345"/>
      <c r="CY28" s="346" t="s">
        <v>82</v>
      </c>
      <c r="CZ28" s="346"/>
      <c r="DA28" s="5" t="s">
        <v>79</v>
      </c>
      <c r="DB28" s="5"/>
      <c r="DC28" s="5" t="s">
        <v>78</v>
      </c>
      <c r="DD28" s="345"/>
      <c r="DE28" s="345"/>
      <c r="DF28" s="345"/>
      <c r="DG28" s="345"/>
      <c r="DH28" s="346" t="s">
        <v>82</v>
      </c>
      <c r="DI28" s="346"/>
      <c r="DJ28" s="5" t="s">
        <v>79</v>
      </c>
      <c r="DK28" s="5"/>
      <c r="DL28" s="5" t="s">
        <v>78</v>
      </c>
      <c r="DM28" s="345"/>
      <c r="DN28" s="345"/>
      <c r="DO28" s="345"/>
      <c r="DP28" s="345"/>
      <c r="DQ28" s="346" t="s">
        <v>82</v>
      </c>
      <c r="DR28" s="346"/>
      <c r="DS28" s="5" t="s">
        <v>79</v>
      </c>
      <c r="DT28" s="5"/>
      <c r="DU28" s="266"/>
      <c r="DV28" s="266"/>
      <c r="DW28" s="266"/>
      <c r="DX28" s="266"/>
      <c r="DY28" s="266"/>
      <c r="DZ28" s="5"/>
      <c r="EA28" s="5"/>
      <c r="EB28" s="328" t="s">
        <v>77</v>
      </c>
      <c r="EC28" s="328"/>
      <c r="ED28" s="328"/>
      <c r="EE28" s="328"/>
      <c r="EF28" s="328"/>
      <c r="EG28" s="328"/>
      <c r="EH28" s="328"/>
      <c r="EI28" s="328"/>
      <c r="EJ28" s="5"/>
      <c r="EK28" s="5" t="s">
        <v>78</v>
      </c>
      <c r="EL28" s="345"/>
      <c r="EM28" s="345"/>
      <c r="EN28" s="345"/>
      <c r="EO28" s="345"/>
      <c r="EP28" s="346" t="s">
        <v>82</v>
      </c>
      <c r="EQ28" s="346"/>
      <c r="ER28" s="5" t="s">
        <v>79</v>
      </c>
      <c r="ES28" s="5"/>
      <c r="ET28" s="5" t="s">
        <v>78</v>
      </c>
      <c r="EU28" s="345"/>
      <c r="EV28" s="345"/>
      <c r="EW28" s="345"/>
      <c r="EX28" s="345"/>
      <c r="EY28" s="346" t="s">
        <v>82</v>
      </c>
      <c r="EZ28" s="346"/>
      <c r="FA28" s="5" t="s">
        <v>79</v>
      </c>
      <c r="FB28" s="5"/>
      <c r="FC28" s="5" t="s">
        <v>78</v>
      </c>
      <c r="FD28" s="345"/>
      <c r="FE28" s="345"/>
      <c r="FF28" s="345"/>
      <c r="FG28" s="345"/>
      <c r="FH28" s="346" t="s">
        <v>82</v>
      </c>
      <c r="FI28" s="346"/>
      <c r="FJ28" s="5" t="s">
        <v>79</v>
      </c>
      <c r="FK28" s="5"/>
      <c r="FL28" s="266"/>
      <c r="FM28" s="266"/>
      <c r="FN28" s="266"/>
      <c r="FO28" s="266"/>
      <c r="FP28" s="5"/>
      <c r="FQ28" s="5"/>
      <c r="FR28" s="328" t="s">
        <v>77</v>
      </c>
      <c r="FS28" s="328"/>
      <c r="FT28" s="328"/>
      <c r="FU28" s="328"/>
      <c r="FV28" s="328"/>
      <c r="FW28" s="328"/>
      <c r="FX28" s="328"/>
      <c r="FY28" s="328"/>
      <c r="FZ28" s="5"/>
      <c r="GA28" s="5" t="s">
        <v>78</v>
      </c>
      <c r="GB28" s="323"/>
      <c r="GC28" s="323"/>
      <c r="GD28" s="323"/>
      <c r="GE28" s="323"/>
      <c r="GF28" s="331" t="s">
        <v>82</v>
      </c>
      <c r="GG28" s="331"/>
      <c r="GH28" s="5" t="s">
        <v>79</v>
      </c>
      <c r="GI28" s="5"/>
      <c r="GJ28" s="5" t="s">
        <v>78</v>
      </c>
      <c r="GK28" s="323"/>
      <c r="GL28" s="323"/>
      <c r="GM28" s="323"/>
      <c r="GN28" s="323"/>
      <c r="GO28" s="331" t="s">
        <v>82</v>
      </c>
      <c r="GP28" s="331"/>
      <c r="GQ28" s="5" t="s">
        <v>79</v>
      </c>
      <c r="GR28" s="5"/>
      <c r="GS28" s="5" t="s">
        <v>78</v>
      </c>
      <c r="GT28" s="323"/>
      <c r="GU28" s="323"/>
      <c r="GV28" s="323"/>
      <c r="GW28" s="323"/>
      <c r="GX28" s="331" t="s">
        <v>82</v>
      </c>
      <c r="GY28" s="331"/>
      <c r="GZ28" s="5" t="s">
        <v>79</v>
      </c>
      <c r="HA28" s="5"/>
      <c r="HB28" s="266"/>
      <c r="HC28" s="266"/>
      <c r="HD28" s="266"/>
      <c r="HE28" s="266"/>
      <c r="HF28" s="5"/>
      <c r="HG28" s="5"/>
      <c r="HH28" s="328" t="s">
        <v>77</v>
      </c>
      <c r="HI28" s="328"/>
      <c r="HJ28" s="328"/>
      <c r="HK28" s="328"/>
      <c r="HL28" s="328"/>
      <c r="HM28" s="328"/>
      <c r="HN28" s="328"/>
      <c r="HO28" s="328"/>
      <c r="HP28" s="5"/>
      <c r="HQ28" s="5" t="s">
        <v>78</v>
      </c>
      <c r="HR28" s="323"/>
      <c r="HS28" s="323"/>
      <c r="HT28" s="323"/>
      <c r="HU28" s="323"/>
      <c r="HV28" s="331" t="s">
        <v>82</v>
      </c>
      <c r="HW28" s="331"/>
      <c r="HX28" s="5" t="s">
        <v>79</v>
      </c>
      <c r="HY28" s="5"/>
      <c r="HZ28" s="5" t="s">
        <v>78</v>
      </c>
      <c r="IA28" s="323"/>
      <c r="IB28" s="323"/>
      <c r="IC28" s="323"/>
      <c r="ID28" s="323"/>
      <c r="IE28" s="331" t="s">
        <v>82</v>
      </c>
      <c r="IF28" s="331"/>
      <c r="IG28" s="5" t="s">
        <v>79</v>
      </c>
      <c r="IH28" s="5"/>
      <c r="II28" s="5" t="s">
        <v>78</v>
      </c>
      <c r="IJ28" s="323"/>
      <c r="IK28" s="323"/>
      <c r="IL28" s="323"/>
      <c r="IM28" s="323"/>
      <c r="IN28" s="331" t="s">
        <v>82</v>
      </c>
      <c r="IO28" s="331"/>
      <c r="IP28" s="5" t="s">
        <v>79</v>
      </c>
      <c r="IQ28" s="5"/>
      <c r="IR28" s="328" t="s">
        <v>77</v>
      </c>
      <c r="IS28" s="328"/>
      <c r="IT28" s="328"/>
      <c r="IU28" s="328"/>
      <c r="IV28" s="328"/>
      <c r="IW28" s="328"/>
      <c r="IX28" s="328"/>
      <c r="IY28" s="328"/>
      <c r="IZ28" s="5"/>
      <c r="JA28" s="5" t="s">
        <v>78</v>
      </c>
      <c r="JB28" s="323"/>
      <c r="JC28" s="323"/>
      <c r="JD28" s="323"/>
      <c r="JE28" s="323"/>
      <c r="JF28" s="331" t="s">
        <v>82</v>
      </c>
      <c r="JG28" s="331"/>
      <c r="JH28" s="5" t="s">
        <v>79</v>
      </c>
      <c r="JI28" s="5"/>
      <c r="JJ28" s="5" t="s">
        <v>78</v>
      </c>
      <c r="JK28" s="323"/>
      <c r="JL28" s="323"/>
      <c r="JM28" s="323"/>
      <c r="JN28" s="323"/>
      <c r="JO28" s="331" t="s">
        <v>82</v>
      </c>
      <c r="JP28" s="331"/>
      <c r="JQ28" s="5" t="s">
        <v>79</v>
      </c>
      <c r="JR28" s="5"/>
      <c r="JS28" s="5" t="s">
        <v>78</v>
      </c>
      <c r="JT28" s="323"/>
      <c r="JU28" s="323"/>
      <c r="JV28" s="323"/>
      <c r="JW28" s="323"/>
      <c r="JX28" s="331" t="s">
        <v>82</v>
      </c>
      <c r="JY28" s="331"/>
      <c r="JZ28" s="5" t="s">
        <v>79</v>
      </c>
      <c r="KA28" s="5"/>
      <c r="KB28" s="328" t="s">
        <v>77</v>
      </c>
      <c r="KC28" s="328"/>
      <c r="KD28" s="328"/>
      <c r="KE28" s="328"/>
      <c r="KF28" s="328"/>
      <c r="KG28" s="328"/>
      <c r="KH28" s="328"/>
      <c r="KI28" s="328"/>
      <c r="KJ28" s="5"/>
      <c r="KK28" s="5" t="s">
        <v>78</v>
      </c>
      <c r="KL28" s="323"/>
      <c r="KM28" s="323"/>
      <c r="KN28" s="323"/>
      <c r="KO28" s="323"/>
      <c r="KP28" s="331" t="s">
        <v>82</v>
      </c>
      <c r="KQ28" s="331"/>
      <c r="KR28" s="5" t="s">
        <v>79</v>
      </c>
      <c r="KS28" s="5"/>
      <c r="KT28" s="5" t="s">
        <v>78</v>
      </c>
      <c r="KU28" s="323"/>
      <c r="KV28" s="323"/>
      <c r="KW28" s="323"/>
      <c r="KX28" s="323"/>
      <c r="KY28" s="331" t="s">
        <v>82</v>
      </c>
      <c r="KZ28" s="331"/>
      <c r="LA28" s="5" t="s">
        <v>79</v>
      </c>
      <c r="LB28" s="5"/>
      <c r="LC28" s="5" t="s">
        <v>78</v>
      </c>
      <c r="LD28" s="323"/>
      <c r="LE28" s="323"/>
      <c r="LF28" s="323"/>
      <c r="LG28" s="323"/>
      <c r="LH28" s="331" t="s">
        <v>82</v>
      </c>
      <c r="LI28" s="331"/>
      <c r="LJ28" s="5" t="s">
        <v>79</v>
      </c>
      <c r="LK28" s="5"/>
      <c r="LL28" s="328" t="s">
        <v>77</v>
      </c>
      <c r="LM28" s="328"/>
      <c r="LN28" s="328"/>
      <c r="LO28" s="328"/>
      <c r="LP28" s="328"/>
      <c r="LQ28" s="328"/>
      <c r="LR28" s="328"/>
      <c r="LS28" s="328"/>
      <c r="LT28" s="5"/>
      <c r="LU28" s="5" t="s">
        <v>78</v>
      </c>
      <c r="LV28" s="323"/>
      <c r="LW28" s="323"/>
      <c r="LX28" s="323"/>
      <c r="LY28" s="323"/>
      <c r="LZ28" s="331" t="s">
        <v>82</v>
      </c>
      <c r="MA28" s="331"/>
      <c r="MB28" s="5" t="s">
        <v>79</v>
      </c>
      <c r="MC28" s="5"/>
      <c r="MD28" s="5" t="s">
        <v>78</v>
      </c>
      <c r="ME28" s="323"/>
      <c r="MF28" s="323"/>
      <c r="MG28" s="323"/>
      <c r="MH28" s="323"/>
      <c r="MI28" s="331" t="s">
        <v>82</v>
      </c>
      <c r="MJ28" s="331"/>
      <c r="MK28" s="5" t="s">
        <v>79</v>
      </c>
      <c r="ML28" s="5"/>
      <c r="MM28" s="5" t="s">
        <v>78</v>
      </c>
      <c r="MN28" s="323"/>
      <c r="MO28" s="323"/>
      <c r="MP28" s="323"/>
      <c r="MQ28" s="323"/>
      <c r="MR28" s="331" t="s">
        <v>82</v>
      </c>
      <c r="MS28" s="331"/>
      <c r="MT28" s="5" t="s">
        <v>79</v>
      </c>
      <c r="MU28" s="5"/>
      <c r="MV28" s="328" t="s">
        <v>77</v>
      </c>
      <c r="MW28" s="328"/>
      <c r="MX28" s="328"/>
      <c r="MY28" s="328"/>
      <c r="MZ28" s="328"/>
      <c r="NA28" s="328"/>
      <c r="NB28" s="328"/>
      <c r="NC28" s="328"/>
      <c r="ND28" s="5"/>
      <c r="NE28" s="5" t="s">
        <v>78</v>
      </c>
      <c r="NF28" s="323"/>
      <c r="NG28" s="323"/>
      <c r="NH28" s="323"/>
      <c r="NI28" s="323"/>
      <c r="NJ28" s="331" t="s">
        <v>82</v>
      </c>
      <c r="NK28" s="331"/>
      <c r="NL28" s="5" t="s">
        <v>79</v>
      </c>
      <c r="NM28" s="5"/>
      <c r="NN28" s="5" t="s">
        <v>78</v>
      </c>
      <c r="NO28" s="323"/>
      <c r="NP28" s="323"/>
      <c r="NQ28" s="323"/>
      <c r="NR28" s="323"/>
      <c r="NS28" s="331" t="s">
        <v>82</v>
      </c>
      <c r="NT28" s="331"/>
      <c r="NU28" s="5" t="s">
        <v>79</v>
      </c>
      <c r="NV28" s="5"/>
      <c r="NW28" s="5" t="s">
        <v>78</v>
      </c>
      <c r="NX28" s="323"/>
      <c r="NY28" s="323"/>
      <c r="NZ28" s="323"/>
      <c r="OA28" s="323"/>
      <c r="OB28" s="331" t="s">
        <v>82</v>
      </c>
      <c r="OC28" s="331"/>
      <c r="OD28" s="5" t="s">
        <v>79</v>
      </c>
    </row>
    <row r="29" spans="1:394" ht="14.25" customHeight="1">
      <c r="A29" s="5"/>
      <c r="B29" s="319" t="s">
        <v>80</v>
      </c>
      <c r="C29" s="319"/>
      <c r="D29" s="319"/>
      <c r="E29" s="319"/>
      <c r="F29" s="319"/>
      <c r="G29" s="319"/>
      <c r="H29" s="319"/>
      <c r="I29" s="319"/>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141"/>
      <c r="AQ29" s="141"/>
      <c r="AR29" s="5"/>
      <c r="AS29" s="319" t="s">
        <v>80</v>
      </c>
      <c r="AT29" s="319"/>
      <c r="AU29" s="319"/>
      <c r="AV29" s="319"/>
      <c r="AW29" s="319"/>
      <c r="AX29" s="319"/>
      <c r="AY29" s="319"/>
      <c r="AZ29" s="319"/>
      <c r="BA29" s="5"/>
      <c r="BB29" s="5"/>
      <c r="BC29" s="232"/>
      <c r="BD29" s="232"/>
      <c r="BE29" s="232"/>
      <c r="BF29" s="232"/>
      <c r="BG29" s="232"/>
      <c r="BH29" s="232"/>
      <c r="BI29" s="5"/>
      <c r="BJ29" s="5"/>
      <c r="BK29" s="5"/>
      <c r="BL29" s="232"/>
      <c r="BM29" s="232"/>
      <c r="BN29" s="232"/>
      <c r="BO29" s="232"/>
      <c r="BP29" s="232"/>
      <c r="BQ29" s="232"/>
      <c r="BR29" s="5"/>
      <c r="BS29" s="5"/>
      <c r="BT29" s="5"/>
      <c r="BU29" s="232"/>
      <c r="BV29" s="232"/>
      <c r="BW29" s="232"/>
      <c r="BX29" s="232"/>
      <c r="BY29" s="232"/>
      <c r="BZ29" s="232"/>
      <c r="CA29" s="5"/>
      <c r="CB29" s="5"/>
      <c r="CC29" s="141"/>
      <c r="CD29" s="259"/>
      <c r="CE29" s="259"/>
      <c r="CF29" s="259"/>
      <c r="CG29" s="259"/>
      <c r="CH29" s="141"/>
      <c r="CI29" s="5"/>
      <c r="CJ29" s="5"/>
      <c r="CK29" s="319" t="s">
        <v>80</v>
      </c>
      <c r="CL29" s="319"/>
      <c r="CM29" s="319"/>
      <c r="CN29" s="319"/>
      <c r="CO29" s="319"/>
      <c r="CP29" s="319"/>
      <c r="CQ29" s="319"/>
      <c r="CR29" s="319"/>
      <c r="CS29" s="5"/>
      <c r="CT29" s="5"/>
      <c r="CU29" s="232"/>
      <c r="CV29" s="232"/>
      <c r="CW29" s="232"/>
      <c r="CX29" s="232"/>
      <c r="CY29" s="232"/>
      <c r="CZ29" s="232"/>
      <c r="DA29" s="5"/>
      <c r="DB29" s="5"/>
      <c r="DC29" s="5"/>
      <c r="DD29" s="232"/>
      <c r="DE29" s="232"/>
      <c r="DF29" s="232"/>
      <c r="DG29" s="232"/>
      <c r="DH29" s="232"/>
      <c r="DI29" s="232"/>
      <c r="DJ29" s="5"/>
      <c r="DK29" s="5"/>
      <c r="DL29" s="5"/>
      <c r="DM29" s="232"/>
      <c r="DN29" s="232"/>
      <c r="DO29" s="232"/>
      <c r="DP29" s="232"/>
      <c r="DQ29" s="232"/>
      <c r="DR29" s="232"/>
      <c r="DS29" s="5"/>
      <c r="DT29" s="5"/>
      <c r="DU29" s="266"/>
      <c r="DV29" s="266"/>
      <c r="DW29" s="266"/>
      <c r="DX29" s="266"/>
      <c r="DY29" s="266"/>
      <c r="DZ29" s="5"/>
      <c r="EA29" s="5"/>
      <c r="EB29" s="319" t="s">
        <v>80</v>
      </c>
      <c r="EC29" s="319"/>
      <c r="ED29" s="319"/>
      <c r="EE29" s="319"/>
      <c r="EF29" s="319"/>
      <c r="EG29" s="319"/>
      <c r="EH29" s="319"/>
      <c r="EI29" s="319"/>
      <c r="EJ29" s="5"/>
      <c r="EK29" s="5"/>
      <c r="EL29" s="232"/>
      <c r="EM29" s="232"/>
      <c r="EN29" s="232"/>
      <c r="EO29" s="232"/>
      <c r="EP29" s="232"/>
      <c r="EQ29" s="232"/>
      <c r="ER29" s="5"/>
      <c r="ES29" s="5"/>
      <c r="ET29" s="5"/>
      <c r="EU29" s="232"/>
      <c r="EV29" s="232"/>
      <c r="EW29" s="232"/>
      <c r="EX29" s="232"/>
      <c r="EY29" s="232"/>
      <c r="EZ29" s="232"/>
      <c r="FA29" s="5"/>
      <c r="FB29" s="5"/>
      <c r="FC29" s="5"/>
      <c r="FD29" s="232"/>
      <c r="FE29" s="232"/>
      <c r="FF29" s="232"/>
      <c r="FG29" s="232"/>
      <c r="FH29" s="232"/>
      <c r="FI29" s="232"/>
      <c r="FJ29" s="5"/>
      <c r="FK29" s="5"/>
      <c r="FL29" s="266"/>
      <c r="FM29" s="266"/>
      <c r="FN29" s="266"/>
      <c r="FO29" s="266"/>
      <c r="FP29" s="5"/>
      <c r="FQ29" s="5"/>
      <c r="FR29" s="319" t="s">
        <v>80</v>
      </c>
      <c r="FS29" s="319"/>
      <c r="FT29" s="319"/>
      <c r="FU29" s="319"/>
      <c r="FV29" s="319"/>
      <c r="FW29" s="319"/>
      <c r="FX29" s="319"/>
      <c r="FY29" s="319"/>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266"/>
      <c r="HC29" s="266"/>
      <c r="HD29" s="266"/>
      <c r="HE29" s="266"/>
      <c r="HF29" s="5"/>
      <c r="HG29" s="5"/>
      <c r="HH29" s="319" t="s">
        <v>80</v>
      </c>
      <c r="HI29" s="319"/>
      <c r="HJ29" s="319"/>
      <c r="HK29" s="319"/>
      <c r="HL29" s="319"/>
      <c r="HM29" s="319"/>
      <c r="HN29" s="319"/>
      <c r="HO29" s="319"/>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319" t="s">
        <v>80</v>
      </c>
      <c r="IS29" s="319"/>
      <c r="IT29" s="319"/>
      <c r="IU29" s="319"/>
      <c r="IV29" s="319"/>
      <c r="IW29" s="319"/>
      <c r="IX29" s="319"/>
      <c r="IY29" s="319"/>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319" t="s">
        <v>80</v>
      </c>
      <c r="KC29" s="319"/>
      <c r="KD29" s="319"/>
      <c r="KE29" s="319"/>
      <c r="KF29" s="319"/>
      <c r="KG29" s="319"/>
      <c r="KH29" s="319"/>
      <c r="KI29" s="319"/>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319" t="s">
        <v>80</v>
      </c>
      <c r="LM29" s="319"/>
      <c r="LN29" s="319"/>
      <c r="LO29" s="319"/>
      <c r="LP29" s="319"/>
      <c r="LQ29" s="319"/>
      <c r="LR29" s="319"/>
      <c r="LS29" s="319"/>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319" t="s">
        <v>80</v>
      </c>
      <c r="MW29" s="319"/>
      <c r="MX29" s="319"/>
      <c r="MY29" s="319"/>
      <c r="MZ29" s="319"/>
      <c r="NA29" s="319"/>
      <c r="NB29" s="319"/>
      <c r="NC29" s="319"/>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row>
    <row r="30" spans="1:394" ht="15" customHeight="1">
      <c r="A30" s="5"/>
      <c r="B30" s="319"/>
      <c r="C30" s="319"/>
      <c r="D30" s="319"/>
      <c r="E30" s="319"/>
      <c r="F30" s="319"/>
      <c r="G30" s="319"/>
      <c r="H30" s="319"/>
      <c r="I30" s="319"/>
      <c r="J30" s="5"/>
      <c r="K30" s="5" t="s">
        <v>78</v>
      </c>
      <c r="L30" s="345"/>
      <c r="M30" s="345"/>
      <c r="N30" s="345"/>
      <c r="O30" s="345"/>
      <c r="P30" s="331" t="s">
        <v>84</v>
      </c>
      <c r="Q30" s="331"/>
      <c r="R30" s="5" t="s">
        <v>79</v>
      </c>
      <c r="S30" s="5"/>
      <c r="T30" s="5" t="s">
        <v>78</v>
      </c>
      <c r="U30" s="345"/>
      <c r="V30" s="345"/>
      <c r="W30" s="345"/>
      <c r="X30" s="345"/>
      <c r="Y30" s="331" t="s">
        <v>84</v>
      </c>
      <c r="Z30" s="331"/>
      <c r="AA30" s="5" t="s">
        <v>79</v>
      </c>
      <c r="AB30" s="5"/>
      <c r="AC30" s="5" t="s">
        <v>78</v>
      </c>
      <c r="AD30" s="345"/>
      <c r="AE30" s="345"/>
      <c r="AF30" s="345"/>
      <c r="AG30" s="345"/>
      <c r="AH30" s="331" t="s">
        <v>84</v>
      </c>
      <c r="AI30" s="331"/>
      <c r="AJ30" s="5" t="s">
        <v>79</v>
      </c>
      <c r="AK30" s="5"/>
      <c r="AL30" s="141"/>
      <c r="AQ30" s="141"/>
      <c r="AR30" s="5"/>
      <c r="AS30" s="319"/>
      <c r="AT30" s="319"/>
      <c r="AU30" s="319"/>
      <c r="AV30" s="319"/>
      <c r="AW30" s="319"/>
      <c r="AX30" s="319"/>
      <c r="AY30" s="319"/>
      <c r="AZ30" s="319"/>
      <c r="BA30" s="5"/>
      <c r="BB30" s="5" t="s">
        <v>78</v>
      </c>
      <c r="BC30" s="345"/>
      <c r="BD30" s="345"/>
      <c r="BE30" s="345"/>
      <c r="BF30" s="345"/>
      <c r="BG30" s="346" t="s">
        <v>84</v>
      </c>
      <c r="BH30" s="346"/>
      <c r="BI30" s="5" t="s">
        <v>79</v>
      </c>
      <c r="BJ30" s="5"/>
      <c r="BK30" s="5" t="s">
        <v>78</v>
      </c>
      <c r="BL30" s="345"/>
      <c r="BM30" s="345"/>
      <c r="BN30" s="345"/>
      <c r="BO30" s="345"/>
      <c r="BP30" s="346" t="s">
        <v>84</v>
      </c>
      <c r="BQ30" s="346"/>
      <c r="BR30" s="5" t="s">
        <v>79</v>
      </c>
      <c r="BS30" s="5"/>
      <c r="BT30" s="5" t="s">
        <v>78</v>
      </c>
      <c r="BU30" s="345"/>
      <c r="BV30" s="345"/>
      <c r="BW30" s="345"/>
      <c r="BX30" s="345"/>
      <c r="BY30" s="346" t="s">
        <v>84</v>
      </c>
      <c r="BZ30" s="346"/>
      <c r="CA30" s="5" t="s">
        <v>79</v>
      </c>
      <c r="CB30" s="5"/>
      <c r="CC30" s="141"/>
      <c r="CD30" s="259"/>
      <c r="CE30" s="259"/>
      <c r="CF30" s="259"/>
      <c r="CG30" s="259"/>
      <c r="CH30" s="141"/>
      <c r="CI30" s="5"/>
      <c r="CJ30" s="5"/>
      <c r="CK30" s="319"/>
      <c r="CL30" s="319"/>
      <c r="CM30" s="319"/>
      <c r="CN30" s="319"/>
      <c r="CO30" s="319"/>
      <c r="CP30" s="319"/>
      <c r="CQ30" s="319"/>
      <c r="CR30" s="319"/>
      <c r="CS30" s="5"/>
      <c r="CT30" s="5" t="s">
        <v>78</v>
      </c>
      <c r="CU30" s="345"/>
      <c r="CV30" s="345"/>
      <c r="CW30" s="345"/>
      <c r="CX30" s="345"/>
      <c r="CY30" s="346" t="s">
        <v>84</v>
      </c>
      <c r="CZ30" s="346"/>
      <c r="DA30" s="5" t="s">
        <v>79</v>
      </c>
      <c r="DB30" s="5"/>
      <c r="DC30" s="5" t="s">
        <v>78</v>
      </c>
      <c r="DD30" s="345"/>
      <c r="DE30" s="345"/>
      <c r="DF30" s="345"/>
      <c r="DG30" s="345"/>
      <c r="DH30" s="346" t="s">
        <v>84</v>
      </c>
      <c r="DI30" s="346"/>
      <c r="DJ30" s="5" t="s">
        <v>79</v>
      </c>
      <c r="DK30" s="5"/>
      <c r="DL30" s="5" t="s">
        <v>78</v>
      </c>
      <c r="DM30" s="345"/>
      <c r="DN30" s="345"/>
      <c r="DO30" s="345"/>
      <c r="DP30" s="345"/>
      <c r="DQ30" s="346" t="s">
        <v>84</v>
      </c>
      <c r="DR30" s="346"/>
      <c r="DS30" s="5" t="s">
        <v>79</v>
      </c>
      <c r="DT30" s="5"/>
      <c r="DU30" s="266"/>
      <c r="DV30" s="266"/>
      <c r="DW30" s="266"/>
      <c r="DX30" s="266"/>
      <c r="DY30" s="266"/>
      <c r="DZ30" s="5"/>
      <c r="EA30" s="5"/>
      <c r="EB30" s="319"/>
      <c r="EC30" s="319"/>
      <c r="ED30" s="319"/>
      <c r="EE30" s="319"/>
      <c r="EF30" s="319"/>
      <c r="EG30" s="319"/>
      <c r="EH30" s="319"/>
      <c r="EI30" s="319"/>
      <c r="EJ30" s="5"/>
      <c r="EK30" s="5" t="s">
        <v>78</v>
      </c>
      <c r="EL30" s="345"/>
      <c r="EM30" s="345"/>
      <c r="EN30" s="345"/>
      <c r="EO30" s="345"/>
      <c r="EP30" s="346" t="s">
        <v>84</v>
      </c>
      <c r="EQ30" s="346"/>
      <c r="ER30" s="5" t="s">
        <v>79</v>
      </c>
      <c r="ES30" s="5"/>
      <c r="ET30" s="5" t="s">
        <v>78</v>
      </c>
      <c r="EU30" s="345"/>
      <c r="EV30" s="345"/>
      <c r="EW30" s="345"/>
      <c r="EX30" s="345"/>
      <c r="EY30" s="346" t="s">
        <v>84</v>
      </c>
      <c r="EZ30" s="346"/>
      <c r="FA30" s="5" t="s">
        <v>79</v>
      </c>
      <c r="FB30" s="5"/>
      <c r="FC30" s="5" t="s">
        <v>78</v>
      </c>
      <c r="FD30" s="345"/>
      <c r="FE30" s="345"/>
      <c r="FF30" s="345"/>
      <c r="FG30" s="345"/>
      <c r="FH30" s="346" t="s">
        <v>84</v>
      </c>
      <c r="FI30" s="346"/>
      <c r="FJ30" s="5" t="s">
        <v>79</v>
      </c>
      <c r="FK30" s="5"/>
      <c r="FL30" s="266"/>
      <c r="FM30" s="266"/>
      <c r="FN30" s="266"/>
      <c r="FO30" s="266"/>
      <c r="FP30" s="5"/>
      <c r="FQ30" s="5"/>
      <c r="FR30" s="319"/>
      <c r="FS30" s="319"/>
      <c r="FT30" s="319"/>
      <c r="FU30" s="319"/>
      <c r="FV30" s="319"/>
      <c r="FW30" s="319"/>
      <c r="FX30" s="319"/>
      <c r="FY30" s="319"/>
      <c r="FZ30" s="5"/>
      <c r="GA30" s="5" t="s">
        <v>78</v>
      </c>
      <c r="GB30" s="322"/>
      <c r="GC30" s="322"/>
      <c r="GD30" s="322"/>
      <c r="GE30" s="322"/>
      <c r="GF30" s="331" t="s">
        <v>84</v>
      </c>
      <c r="GG30" s="331"/>
      <c r="GH30" s="5" t="s">
        <v>79</v>
      </c>
      <c r="GI30" s="5"/>
      <c r="GJ30" s="5" t="s">
        <v>78</v>
      </c>
      <c r="GK30" s="322"/>
      <c r="GL30" s="322"/>
      <c r="GM30" s="322"/>
      <c r="GN30" s="322"/>
      <c r="GO30" s="331" t="s">
        <v>84</v>
      </c>
      <c r="GP30" s="331"/>
      <c r="GQ30" s="5" t="s">
        <v>79</v>
      </c>
      <c r="GR30" s="5"/>
      <c r="GS30" s="5" t="s">
        <v>78</v>
      </c>
      <c r="GT30" s="322"/>
      <c r="GU30" s="322"/>
      <c r="GV30" s="322"/>
      <c r="GW30" s="322"/>
      <c r="GX30" s="331" t="s">
        <v>84</v>
      </c>
      <c r="GY30" s="331"/>
      <c r="GZ30" s="5" t="s">
        <v>79</v>
      </c>
      <c r="HA30" s="5"/>
      <c r="HB30" s="266"/>
      <c r="HC30" s="266"/>
      <c r="HD30" s="266"/>
      <c r="HE30" s="266"/>
      <c r="HF30" s="5"/>
      <c r="HG30" s="5"/>
      <c r="HH30" s="319"/>
      <c r="HI30" s="319"/>
      <c r="HJ30" s="319"/>
      <c r="HK30" s="319"/>
      <c r="HL30" s="319"/>
      <c r="HM30" s="319"/>
      <c r="HN30" s="319"/>
      <c r="HO30" s="319"/>
      <c r="HP30" s="5"/>
      <c r="HQ30" s="5" t="s">
        <v>78</v>
      </c>
      <c r="HR30" s="322"/>
      <c r="HS30" s="322"/>
      <c r="HT30" s="322"/>
      <c r="HU30" s="322"/>
      <c r="HV30" s="331" t="s">
        <v>84</v>
      </c>
      <c r="HW30" s="331"/>
      <c r="HX30" s="5" t="s">
        <v>79</v>
      </c>
      <c r="HY30" s="5"/>
      <c r="HZ30" s="5" t="s">
        <v>78</v>
      </c>
      <c r="IA30" s="322"/>
      <c r="IB30" s="322"/>
      <c r="IC30" s="322"/>
      <c r="ID30" s="322"/>
      <c r="IE30" s="331" t="s">
        <v>84</v>
      </c>
      <c r="IF30" s="331"/>
      <c r="IG30" s="5" t="s">
        <v>79</v>
      </c>
      <c r="IH30" s="5"/>
      <c r="II30" s="5" t="s">
        <v>78</v>
      </c>
      <c r="IJ30" s="322"/>
      <c r="IK30" s="322"/>
      <c r="IL30" s="322"/>
      <c r="IM30" s="322"/>
      <c r="IN30" s="331" t="s">
        <v>84</v>
      </c>
      <c r="IO30" s="331"/>
      <c r="IP30" s="5" t="s">
        <v>79</v>
      </c>
      <c r="IQ30" s="5"/>
      <c r="IR30" s="319"/>
      <c r="IS30" s="319"/>
      <c r="IT30" s="319"/>
      <c r="IU30" s="319"/>
      <c r="IV30" s="319"/>
      <c r="IW30" s="319"/>
      <c r="IX30" s="319"/>
      <c r="IY30" s="319"/>
      <c r="IZ30" s="5"/>
      <c r="JA30" s="5" t="s">
        <v>78</v>
      </c>
      <c r="JB30" s="322"/>
      <c r="JC30" s="322"/>
      <c r="JD30" s="322"/>
      <c r="JE30" s="322"/>
      <c r="JF30" s="331" t="s">
        <v>84</v>
      </c>
      <c r="JG30" s="331"/>
      <c r="JH30" s="5" t="s">
        <v>79</v>
      </c>
      <c r="JI30" s="5"/>
      <c r="JJ30" s="5" t="s">
        <v>78</v>
      </c>
      <c r="JK30" s="322"/>
      <c r="JL30" s="322"/>
      <c r="JM30" s="322"/>
      <c r="JN30" s="322"/>
      <c r="JO30" s="331" t="s">
        <v>84</v>
      </c>
      <c r="JP30" s="331"/>
      <c r="JQ30" s="5" t="s">
        <v>79</v>
      </c>
      <c r="JR30" s="5"/>
      <c r="JS30" s="5" t="s">
        <v>78</v>
      </c>
      <c r="JT30" s="322"/>
      <c r="JU30" s="322"/>
      <c r="JV30" s="322"/>
      <c r="JW30" s="322"/>
      <c r="JX30" s="331" t="s">
        <v>84</v>
      </c>
      <c r="JY30" s="331"/>
      <c r="JZ30" s="5" t="s">
        <v>79</v>
      </c>
      <c r="KA30" s="5"/>
      <c r="KB30" s="319"/>
      <c r="KC30" s="319"/>
      <c r="KD30" s="319"/>
      <c r="KE30" s="319"/>
      <c r="KF30" s="319"/>
      <c r="KG30" s="319"/>
      <c r="KH30" s="319"/>
      <c r="KI30" s="319"/>
      <c r="KJ30" s="5"/>
      <c r="KK30" s="5" t="s">
        <v>78</v>
      </c>
      <c r="KL30" s="322"/>
      <c r="KM30" s="322"/>
      <c r="KN30" s="322"/>
      <c r="KO30" s="322"/>
      <c r="KP30" s="331" t="s">
        <v>84</v>
      </c>
      <c r="KQ30" s="331"/>
      <c r="KR30" s="5" t="s">
        <v>79</v>
      </c>
      <c r="KS30" s="5"/>
      <c r="KT30" s="5" t="s">
        <v>78</v>
      </c>
      <c r="KU30" s="322"/>
      <c r="KV30" s="322"/>
      <c r="KW30" s="322"/>
      <c r="KX30" s="322"/>
      <c r="KY30" s="331" t="s">
        <v>84</v>
      </c>
      <c r="KZ30" s="331"/>
      <c r="LA30" s="5" t="s">
        <v>79</v>
      </c>
      <c r="LB30" s="5"/>
      <c r="LC30" s="5" t="s">
        <v>78</v>
      </c>
      <c r="LD30" s="322"/>
      <c r="LE30" s="322"/>
      <c r="LF30" s="322"/>
      <c r="LG30" s="322"/>
      <c r="LH30" s="331" t="s">
        <v>84</v>
      </c>
      <c r="LI30" s="331"/>
      <c r="LJ30" s="5" t="s">
        <v>79</v>
      </c>
      <c r="LK30" s="5"/>
      <c r="LL30" s="319"/>
      <c r="LM30" s="319"/>
      <c r="LN30" s="319"/>
      <c r="LO30" s="319"/>
      <c r="LP30" s="319"/>
      <c r="LQ30" s="319"/>
      <c r="LR30" s="319"/>
      <c r="LS30" s="319"/>
      <c r="LT30" s="5"/>
      <c r="LU30" s="5" t="s">
        <v>78</v>
      </c>
      <c r="LV30" s="322"/>
      <c r="LW30" s="322"/>
      <c r="LX30" s="322"/>
      <c r="LY30" s="322"/>
      <c r="LZ30" s="331" t="s">
        <v>84</v>
      </c>
      <c r="MA30" s="331"/>
      <c r="MB30" s="5" t="s">
        <v>79</v>
      </c>
      <c r="MC30" s="5"/>
      <c r="MD30" s="5" t="s">
        <v>78</v>
      </c>
      <c r="ME30" s="322"/>
      <c r="MF30" s="322"/>
      <c r="MG30" s="322"/>
      <c r="MH30" s="322"/>
      <c r="MI30" s="331" t="s">
        <v>84</v>
      </c>
      <c r="MJ30" s="331"/>
      <c r="MK30" s="5" t="s">
        <v>79</v>
      </c>
      <c r="ML30" s="5"/>
      <c r="MM30" s="5" t="s">
        <v>78</v>
      </c>
      <c r="MN30" s="322"/>
      <c r="MO30" s="322"/>
      <c r="MP30" s="322"/>
      <c r="MQ30" s="322"/>
      <c r="MR30" s="331" t="s">
        <v>84</v>
      </c>
      <c r="MS30" s="331"/>
      <c r="MT30" s="5" t="s">
        <v>79</v>
      </c>
      <c r="MU30" s="5"/>
      <c r="MV30" s="319"/>
      <c r="MW30" s="319"/>
      <c r="MX30" s="319"/>
      <c r="MY30" s="319"/>
      <c r="MZ30" s="319"/>
      <c r="NA30" s="319"/>
      <c r="NB30" s="319"/>
      <c r="NC30" s="319"/>
      <c r="ND30" s="5"/>
      <c r="NE30" s="5" t="s">
        <v>78</v>
      </c>
      <c r="NF30" s="322"/>
      <c r="NG30" s="322"/>
      <c r="NH30" s="322"/>
      <c r="NI30" s="322"/>
      <c r="NJ30" s="331" t="s">
        <v>84</v>
      </c>
      <c r="NK30" s="331"/>
      <c r="NL30" s="5" t="s">
        <v>79</v>
      </c>
      <c r="NM30" s="5"/>
      <c r="NN30" s="5" t="s">
        <v>78</v>
      </c>
      <c r="NO30" s="322"/>
      <c r="NP30" s="322"/>
      <c r="NQ30" s="322"/>
      <c r="NR30" s="322"/>
      <c r="NS30" s="331" t="s">
        <v>84</v>
      </c>
      <c r="NT30" s="331"/>
      <c r="NU30" s="5" t="s">
        <v>79</v>
      </c>
      <c r="NV30" s="5"/>
      <c r="NW30" s="5" t="s">
        <v>78</v>
      </c>
      <c r="NX30" s="322"/>
      <c r="NY30" s="322"/>
      <c r="NZ30" s="322"/>
      <c r="OA30" s="322"/>
      <c r="OB30" s="331" t="s">
        <v>84</v>
      </c>
      <c r="OC30" s="331"/>
      <c r="OD30" s="5" t="s">
        <v>79</v>
      </c>
    </row>
    <row r="31" spans="1:394" ht="15" customHeight="1">
      <c r="A31" s="5"/>
      <c r="B31" s="328" t="s">
        <v>81</v>
      </c>
      <c r="C31" s="328"/>
      <c r="D31" s="328"/>
      <c r="E31" s="328"/>
      <c r="F31" s="328"/>
      <c r="G31" s="328"/>
      <c r="H31" s="328"/>
      <c r="I31" s="328"/>
      <c r="J31" s="328"/>
      <c r="K31" s="5" t="s">
        <v>78</v>
      </c>
      <c r="L31" s="345"/>
      <c r="M31" s="345"/>
      <c r="N31" s="345"/>
      <c r="O31" s="345"/>
      <c r="P31" s="331" t="s">
        <v>85</v>
      </c>
      <c r="Q31" s="331"/>
      <c r="R31" s="5" t="s">
        <v>79</v>
      </c>
      <c r="S31" s="5"/>
      <c r="T31" s="5" t="s">
        <v>78</v>
      </c>
      <c r="U31" s="345"/>
      <c r="V31" s="345"/>
      <c r="W31" s="345"/>
      <c r="X31" s="345"/>
      <c r="Y31" s="331" t="s">
        <v>85</v>
      </c>
      <c r="Z31" s="331"/>
      <c r="AA31" s="5" t="s">
        <v>79</v>
      </c>
      <c r="AB31" s="5"/>
      <c r="AC31" s="5" t="s">
        <v>78</v>
      </c>
      <c r="AD31" s="345"/>
      <c r="AE31" s="345"/>
      <c r="AF31" s="345"/>
      <c r="AG31" s="345"/>
      <c r="AH31" s="331" t="s">
        <v>85</v>
      </c>
      <c r="AI31" s="331"/>
      <c r="AJ31" s="5" t="s">
        <v>79</v>
      </c>
      <c r="AK31" s="5"/>
      <c r="AL31" s="141"/>
      <c r="AQ31" s="141"/>
      <c r="AR31" s="5"/>
      <c r="AS31" s="328" t="s">
        <v>81</v>
      </c>
      <c r="AT31" s="328"/>
      <c r="AU31" s="328"/>
      <c r="AV31" s="328"/>
      <c r="AW31" s="328"/>
      <c r="AX31" s="328"/>
      <c r="AY31" s="328"/>
      <c r="AZ31" s="328"/>
      <c r="BA31" s="328"/>
      <c r="BB31" s="5" t="s">
        <v>78</v>
      </c>
      <c r="BC31" s="345"/>
      <c r="BD31" s="345"/>
      <c r="BE31" s="345"/>
      <c r="BF31" s="345"/>
      <c r="BG31" s="346" t="s">
        <v>85</v>
      </c>
      <c r="BH31" s="346"/>
      <c r="BI31" s="5" t="s">
        <v>79</v>
      </c>
      <c r="BJ31" s="5"/>
      <c r="BK31" s="5" t="s">
        <v>78</v>
      </c>
      <c r="BL31" s="345"/>
      <c r="BM31" s="345"/>
      <c r="BN31" s="345"/>
      <c r="BO31" s="345"/>
      <c r="BP31" s="346" t="s">
        <v>85</v>
      </c>
      <c r="BQ31" s="346"/>
      <c r="BR31" s="5" t="s">
        <v>79</v>
      </c>
      <c r="BS31" s="5"/>
      <c r="BT31" s="5" t="s">
        <v>78</v>
      </c>
      <c r="BU31" s="345"/>
      <c r="BV31" s="345"/>
      <c r="BW31" s="345"/>
      <c r="BX31" s="345"/>
      <c r="BY31" s="346" t="s">
        <v>85</v>
      </c>
      <c r="BZ31" s="346"/>
      <c r="CA31" s="5" t="s">
        <v>79</v>
      </c>
      <c r="CB31" s="5"/>
      <c r="CC31" s="141"/>
      <c r="CD31" s="259"/>
      <c r="CE31" s="259"/>
      <c r="CF31" s="259"/>
      <c r="CG31" s="259"/>
      <c r="CH31" s="141"/>
      <c r="CI31" s="5"/>
      <c r="CJ31" s="5"/>
      <c r="CK31" s="328" t="s">
        <v>81</v>
      </c>
      <c r="CL31" s="328"/>
      <c r="CM31" s="328"/>
      <c r="CN31" s="328"/>
      <c r="CO31" s="328"/>
      <c r="CP31" s="328"/>
      <c r="CQ31" s="328"/>
      <c r="CR31" s="328"/>
      <c r="CS31" s="328"/>
      <c r="CT31" s="5" t="s">
        <v>78</v>
      </c>
      <c r="CU31" s="345"/>
      <c r="CV31" s="345"/>
      <c r="CW31" s="345"/>
      <c r="CX31" s="345"/>
      <c r="CY31" s="346" t="s">
        <v>85</v>
      </c>
      <c r="CZ31" s="346"/>
      <c r="DA31" s="5" t="s">
        <v>79</v>
      </c>
      <c r="DB31" s="5"/>
      <c r="DC31" s="5" t="s">
        <v>78</v>
      </c>
      <c r="DD31" s="345"/>
      <c r="DE31" s="345"/>
      <c r="DF31" s="345"/>
      <c r="DG31" s="345"/>
      <c r="DH31" s="346" t="s">
        <v>85</v>
      </c>
      <c r="DI31" s="346"/>
      <c r="DJ31" s="5" t="s">
        <v>79</v>
      </c>
      <c r="DK31" s="5"/>
      <c r="DL31" s="5" t="s">
        <v>78</v>
      </c>
      <c r="DM31" s="345"/>
      <c r="DN31" s="345"/>
      <c r="DO31" s="345"/>
      <c r="DP31" s="345"/>
      <c r="DQ31" s="346" t="s">
        <v>85</v>
      </c>
      <c r="DR31" s="346"/>
      <c r="DS31" s="5" t="s">
        <v>79</v>
      </c>
      <c r="DT31" s="5"/>
      <c r="DU31" s="266"/>
      <c r="DV31" s="266"/>
      <c r="DW31" s="266"/>
      <c r="DX31" s="266"/>
      <c r="DY31" s="266"/>
      <c r="DZ31" s="5"/>
      <c r="EA31" s="5"/>
      <c r="EB31" s="328" t="s">
        <v>81</v>
      </c>
      <c r="EC31" s="328"/>
      <c r="ED31" s="328"/>
      <c r="EE31" s="328"/>
      <c r="EF31" s="328"/>
      <c r="EG31" s="328"/>
      <c r="EH31" s="328"/>
      <c r="EI31" s="328"/>
      <c r="EJ31" s="328"/>
      <c r="EK31" s="5" t="s">
        <v>78</v>
      </c>
      <c r="EL31" s="345"/>
      <c r="EM31" s="345"/>
      <c r="EN31" s="345"/>
      <c r="EO31" s="345"/>
      <c r="EP31" s="346" t="s">
        <v>85</v>
      </c>
      <c r="EQ31" s="346"/>
      <c r="ER31" s="5" t="s">
        <v>79</v>
      </c>
      <c r="ES31" s="5"/>
      <c r="ET31" s="5" t="s">
        <v>78</v>
      </c>
      <c r="EU31" s="345"/>
      <c r="EV31" s="345"/>
      <c r="EW31" s="345"/>
      <c r="EX31" s="345"/>
      <c r="EY31" s="346" t="s">
        <v>85</v>
      </c>
      <c r="EZ31" s="346"/>
      <c r="FA31" s="5" t="s">
        <v>79</v>
      </c>
      <c r="FB31" s="5"/>
      <c r="FC31" s="5" t="s">
        <v>78</v>
      </c>
      <c r="FD31" s="345"/>
      <c r="FE31" s="345"/>
      <c r="FF31" s="345"/>
      <c r="FG31" s="345"/>
      <c r="FH31" s="346" t="s">
        <v>85</v>
      </c>
      <c r="FI31" s="346"/>
      <c r="FJ31" s="5" t="s">
        <v>79</v>
      </c>
      <c r="FK31" s="5"/>
      <c r="FL31" s="266"/>
      <c r="FM31" s="266"/>
      <c r="FN31" s="266"/>
      <c r="FO31" s="266"/>
      <c r="FP31" s="5"/>
      <c r="FQ31" s="5"/>
      <c r="FR31" s="328" t="s">
        <v>81</v>
      </c>
      <c r="FS31" s="328"/>
      <c r="FT31" s="328"/>
      <c r="FU31" s="328"/>
      <c r="FV31" s="328"/>
      <c r="FW31" s="328"/>
      <c r="FX31" s="328"/>
      <c r="FY31" s="328"/>
      <c r="FZ31" s="328"/>
      <c r="GA31" s="5" t="s">
        <v>78</v>
      </c>
      <c r="GB31" s="323"/>
      <c r="GC31" s="323"/>
      <c r="GD31" s="323"/>
      <c r="GE31" s="323"/>
      <c r="GF31" s="331" t="s">
        <v>85</v>
      </c>
      <c r="GG31" s="331"/>
      <c r="GH31" s="5" t="s">
        <v>79</v>
      </c>
      <c r="GI31" s="5"/>
      <c r="GJ31" s="5" t="s">
        <v>78</v>
      </c>
      <c r="GK31" s="323"/>
      <c r="GL31" s="323"/>
      <c r="GM31" s="323"/>
      <c r="GN31" s="323"/>
      <c r="GO31" s="331" t="s">
        <v>85</v>
      </c>
      <c r="GP31" s="331"/>
      <c r="GQ31" s="5" t="s">
        <v>79</v>
      </c>
      <c r="GR31" s="5"/>
      <c r="GS31" s="5" t="s">
        <v>78</v>
      </c>
      <c r="GT31" s="323"/>
      <c r="GU31" s="323"/>
      <c r="GV31" s="323"/>
      <c r="GW31" s="323"/>
      <c r="GX31" s="331" t="s">
        <v>85</v>
      </c>
      <c r="GY31" s="331"/>
      <c r="GZ31" s="5" t="s">
        <v>79</v>
      </c>
      <c r="HA31" s="5"/>
      <c r="HB31" s="266"/>
      <c r="HC31" s="266"/>
      <c r="HD31" s="266"/>
      <c r="HE31" s="266"/>
      <c r="HF31" s="5"/>
      <c r="HG31" s="5"/>
      <c r="HH31" s="328" t="s">
        <v>81</v>
      </c>
      <c r="HI31" s="328"/>
      <c r="HJ31" s="328"/>
      <c r="HK31" s="328"/>
      <c r="HL31" s="328"/>
      <c r="HM31" s="328"/>
      <c r="HN31" s="328"/>
      <c r="HO31" s="328"/>
      <c r="HP31" s="328"/>
      <c r="HQ31" s="5" t="s">
        <v>78</v>
      </c>
      <c r="HR31" s="323"/>
      <c r="HS31" s="323"/>
      <c r="HT31" s="323"/>
      <c r="HU31" s="323"/>
      <c r="HV31" s="331" t="s">
        <v>85</v>
      </c>
      <c r="HW31" s="331"/>
      <c r="HX31" s="5" t="s">
        <v>79</v>
      </c>
      <c r="HY31" s="5"/>
      <c r="HZ31" s="5" t="s">
        <v>78</v>
      </c>
      <c r="IA31" s="323"/>
      <c r="IB31" s="323"/>
      <c r="IC31" s="323"/>
      <c r="ID31" s="323"/>
      <c r="IE31" s="331" t="s">
        <v>85</v>
      </c>
      <c r="IF31" s="331"/>
      <c r="IG31" s="5" t="s">
        <v>79</v>
      </c>
      <c r="IH31" s="5"/>
      <c r="II31" s="5" t="s">
        <v>78</v>
      </c>
      <c r="IJ31" s="323"/>
      <c r="IK31" s="323"/>
      <c r="IL31" s="323"/>
      <c r="IM31" s="323"/>
      <c r="IN31" s="331" t="s">
        <v>85</v>
      </c>
      <c r="IO31" s="331"/>
      <c r="IP31" s="5" t="s">
        <v>79</v>
      </c>
      <c r="IQ31" s="5"/>
      <c r="IR31" s="328" t="s">
        <v>81</v>
      </c>
      <c r="IS31" s="328"/>
      <c r="IT31" s="328"/>
      <c r="IU31" s="328"/>
      <c r="IV31" s="328"/>
      <c r="IW31" s="328"/>
      <c r="IX31" s="328"/>
      <c r="IY31" s="328"/>
      <c r="IZ31" s="328"/>
      <c r="JA31" s="5" t="s">
        <v>78</v>
      </c>
      <c r="JB31" s="323"/>
      <c r="JC31" s="323"/>
      <c r="JD31" s="323"/>
      <c r="JE31" s="323"/>
      <c r="JF31" s="331" t="s">
        <v>85</v>
      </c>
      <c r="JG31" s="331"/>
      <c r="JH31" s="5" t="s">
        <v>79</v>
      </c>
      <c r="JI31" s="5"/>
      <c r="JJ31" s="5" t="s">
        <v>78</v>
      </c>
      <c r="JK31" s="323"/>
      <c r="JL31" s="323"/>
      <c r="JM31" s="323"/>
      <c r="JN31" s="323"/>
      <c r="JO31" s="331" t="s">
        <v>85</v>
      </c>
      <c r="JP31" s="331"/>
      <c r="JQ31" s="5" t="s">
        <v>79</v>
      </c>
      <c r="JR31" s="5"/>
      <c r="JS31" s="5" t="s">
        <v>78</v>
      </c>
      <c r="JT31" s="323"/>
      <c r="JU31" s="323"/>
      <c r="JV31" s="323"/>
      <c r="JW31" s="323"/>
      <c r="JX31" s="331" t="s">
        <v>85</v>
      </c>
      <c r="JY31" s="331"/>
      <c r="JZ31" s="5" t="s">
        <v>79</v>
      </c>
      <c r="KA31" s="5"/>
      <c r="KB31" s="328" t="s">
        <v>81</v>
      </c>
      <c r="KC31" s="328"/>
      <c r="KD31" s="328"/>
      <c r="KE31" s="328"/>
      <c r="KF31" s="328"/>
      <c r="KG31" s="328"/>
      <c r="KH31" s="328"/>
      <c r="KI31" s="328"/>
      <c r="KJ31" s="328"/>
      <c r="KK31" s="5" t="s">
        <v>78</v>
      </c>
      <c r="KL31" s="323"/>
      <c r="KM31" s="323"/>
      <c r="KN31" s="323"/>
      <c r="KO31" s="323"/>
      <c r="KP31" s="331" t="s">
        <v>85</v>
      </c>
      <c r="KQ31" s="331"/>
      <c r="KR31" s="5" t="s">
        <v>79</v>
      </c>
      <c r="KS31" s="5"/>
      <c r="KT31" s="5" t="s">
        <v>78</v>
      </c>
      <c r="KU31" s="323"/>
      <c r="KV31" s="323"/>
      <c r="KW31" s="323"/>
      <c r="KX31" s="323"/>
      <c r="KY31" s="331" t="s">
        <v>85</v>
      </c>
      <c r="KZ31" s="331"/>
      <c r="LA31" s="5" t="s">
        <v>79</v>
      </c>
      <c r="LB31" s="5"/>
      <c r="LC31" s="5" t="s">
        <v>78</v>
      </c>
      <c r="LD31" s="323"/>
      <c r="LE31" s="323"/>
      <c r="LF31" s="323"/>
      <c r="LG31" s="323"/>
      <c r="LH31" s="331" t="s">
        <v>85</v>
      </c>
      <c r="LI31" s="331"/>
      <c r="LJ31" s="5" t="s">
        <v>79</v>
      </c>
      <c r="LK31" s="5"/>
      <c r="LL31" s="328" t="s">
        <v>81</v>
      </c>
      <c r="LM31" s="328"/>
      <c r="LN31" s="328"/>
      <c r="LO31" s="328"/>
      <c r="LP31" s="328"/>
      <c r="LQ31" s="328"/>
      <c r="LR31" s="328"/>
      <c r="LS31" s="328"/>
      <c r="LT31" s="328"/>
      <c r="LU31" s="5" t="s">
        <v>78</v>
      </c>
      <c r="LV31" s="323"/>
      <c r="LW31" s="323"/>
      <c r="LX31" s="323"/>
      <c r="LY31" s="323"/>
      <c r="LZ31" s="331" t="s">
        <v>85</v>
      </c>
      <c r="MA31" s="331"/>
      <c r="MB31" s="5" t="s">
        <v>79</v>
      </c>
      <c r="MC31" s="5"/>
      <c r="MD31" s="5" t="s">
        <v>78</v>
      </c>
      <c r="ME31" s="323"/>
      <c r="MF31" s="323"/>
      <c r="MG31" s="323"/>
      <c r="MH31" s="323"/>
      <c r="MI31" s="331" t="s">
        <v>85</v>
      </c>
      <c r="MJ31" s="331"/>
      <c r="MK31" s="5" t="s">
        <v>79</v>
      </c>
      <c r="ML31" s="5"/>
      <c r="MM31" s="5" t="s">
        <v>78</v>
      </c>
      <c r="MN31" s="323"/>
      <c r="MO31" s="323"/>
      <c r="MP31" s="323"/>
      <c r="MQ31" s="323"/>
      <c r="MR31" s="331" t="s">
        <v>85</v>
      </c>
      <c r="MS31" s="331"/>
      <c r="MT31" s="5" t="s">
        <v>79</v>
      </c>
      <c r="MU31" s="5"/>
      <c r="MV31" s="328" t="s">
        <v>81</v>
      </c>
      <c r="MW31" s="328"/>
      <c r="MX31" s="328"/>
      <c r="MY31" s="328"/>
      <c r="MZ31" s="328"/>
      <c r="NA31" s="328"/>
      <c r="NB31" s="328"/>
      <c r="NC31" s="328"/>
      <c r="ND31" s="328"/>
      <c r="NE31" s="5" t="s">
        <v>78</v>
      </c>
      <c r="NF31" s="323"/>
      <c r="NG31" s="323"/>
      <c r="NH31" s="323"/>
      <c r="NI31" s="323"/>
      <c r="NJ31" s="331" t="s">
        <v>85</v>
      </c>
      <c r="NK31" s="331"/>
      <c r="NL31" s="5" t="s">
        <v>79</v>
      </c>
      <c r="NM31" s="5"/>
      <c r="NN31" s="5" t="s">
        <v>78</v>
      </c>
      <c r="NO31" s="323"/>
      <c r="NP31" s="323"/>
      <c r="NQ31" s="323"/>
      <c r="NR31" s="323"/>
      <c r="NS31" s="331" t="s">
        <v>85</v>
      </c>
      <c r="NT31" s="331"/>
      <c r="NU31" s="5" t="s">
        <v>79</v>
      </c>
      <c r="NV31" s="5"/>
      <c r="NW31" s="5" t="s">
        <v>78</v>
      </c>
      <c r="NX31" s="323"/>
      <c r="NY31" s="323"/>
      <c r="NZ31" s="323"/>
      <c r="OA31" s="323"/>
      <c r="OB31" s="331" t="s">
        <v>85</v>
      </c>
      <c r="OC31" s="331"/>
      <c r="OD31" s="5" t="s">
        <v>79</v>
      </c>
    </row>
    <row r="32" spans="1:394" ht="28.5" customHeight="1">
      <c r="A32" s="5"/>
      <c r="B32" s="319" t="s">
        <v>257</v>
      </c>
      <c r="C32" s="319"/>
      <c r="D32" s="319"/>
      <c r="E32" s="319"/>
      <c r="F32" s="319"/>
      <c r="G32" s="319"/>
      <c r="H32" s="319"/>
      <c r="I32" s="319"/>
      <c r="J32" s="319"/>
      <c r="K32" s="5" t="s">
        <v>78</v>
      </c>
      <c r="L32" s="323"/>
      <c r="M32" s="323"/>
      <c r="N32" s="323"/>
      <c r="O32" s="323"/>
      <c r="P32" s="323"/>
      <c r="Q32" s="323"/>
      <c r="R32" s="5" t="s">
        <v>79</v>
      </c>
      <c r="S32" s="5"/>
      <c r="T32" s="5" t="s">
        <v>78</v>
      </c>
      <c r="U32" s="323"/>
      <c r="V32" s="323"/>
      <c r="W32" s="323"/>
      <c r="X32" s="323"/>
      <c r="Y32" s="323"/>
      <c r="Z32" s="323"/>
      <c r="AA32" s="5" t="s">
        <v>79</v>
      </c>
      <c r="AB32" s="5"/>
      <c r="AC32" s="5" t="s">
        <v>78</v>
      </c>
      <c r="AD32" s="323"/>
      <c r="AE32" s="323"/>
      <c r="AF32" s="323"/>
      <c r="AG32" s="323"/>
      <c r="AH32" s="323"/>
      <c r="AI32" s="323"/>
      <c r="AJ32" s="5" t="s">
        <v>79</v>
      </c>
      <c r="AK32" s="5"/>
      <c r="AL32" s="141"/>
      <c r="AQ32" s="141"/>
      <c r="AR32" s="5"/>
      <c r="AS32" s="319" t="s">
        <v>257</v>
      </c>
      <c r="AT32" s="319"/>
      <c r="AU32" s="319"/>
      <c r="AV32" s="319"/>
      <c r="AW32" s="319"/>
      <c r="AX32" s="319"/>
      <c r="AY32" s="319"/>
      <c r="AZ32" s="319"/>
      <c r="BA32" s="319"/>
      <c r="BB32" s="5" t="s">
        <v>78</v>
      </c>
      <c r="BC32" s="345"/>
      <c r="BD32" s="345"/>
      <c r="BE32" s="345"/>
      <c r="BF32" s="345"/>
      <c r="BG32" s="345"/>
      <c r="BH32" s="345"/>
      <c r="BI32" s="5" t="s">
        <v>79</v>
      </c>
      <c r="BJ32" s="5"/>
      <c r="BK32" s="5" t="s">
        <v>78</v>
      </c>
      <c r="BL32" s="345"/>
      <c r="BM32" s="345"/>
      <c r="BN32" s="345"/>
      <c r="BO32" s="345"/>
      <c r="BP32" s="345"/>
      <c r="BQ32" s="345"/>
      <c r="BR32" s="5" t="s">
        <v>79</v>
      </c>
      <c r="BS32" s="5"/>
      <c r="BT32" s="5" t="s">
        <v>78</v>
      </c>
      <c r="BU32" s="345"/>
      <c r="BV32" s="345"/>
      <c r="BW32" s="345"/>
      <c r="BX32" s="345"/>
      <c r="BY32" s="345"/>
      <c r="BZ32" s="345"/>
      <c r="CA32" s="5" t="s">
        <v>79</v>
      </c>
      <c r="CB32" s="5"/>
      <c r="CC32" s="141"/>
      <c r="CD32" s="259"/>
      <c r="CE32" s="259"/>
      <c r="CF32" s="259"/>
      <c r="CG32" s="259"/>
      <c r="CH32" s="141"/>
      <c r="CI32" s="5"/>
      <c r="CJ32" s="5"/>
      <c r="CK32" s="319" t="s">
        <v>257</v>
      </c>
      <c r="CL32" s="319"/>
      <c r="CM32" s="319"/>
      <c r="CN32" s="319"/>
      <c r="CO32" s="319"/>
      <c r="CP32" s="319"/>
      <c r="CQ32" s="319"/>
      <c r="CR32" s="319"/>
      <c r="CS32" s="319"/>
      <c r="CT32" s="5" t="s">
        <v>78</v>
      </c>
      <c r="CU32" s="345"/>
      <c r="CV32" s="345"/>
      <c r="CW32" s="345"/>
      <c r="CX32" s="345"/>
      <c r="CY32" s="345"/>
      <c r="CZ32" s="345"/>
      <c r="DA32" s="5" t="s">
        <v>79</v>
      </c>
      <c r="DB32" s="5"/>
      <c r="DC32" s="5" t="s">
        <v>78</v>
      </c>
      <c r="DD32" s="345"/>
      <c r="DE32" s="345"/>
      <c r="DF32" s="345"/>
      <c r="DG32" s="345"/>
      <c r="DH32" s="345"/>
      <c r="DI32" s="345"/>
      <c r="DJ32" s="5" t="s">
        <v>79</v>
      </c>
      <c r="DK32" s="5"/>
      <c r="DL32" s="5" t="s">
        <v>78</v>
      </c>
      <c r="DM32" s="345"/>
      <c r="DN32" s="345"/>
      <c r="DO32" s="345"/>
      <c r="DP32" s="345"/>
      <c r="DQ32" s="345"/>
      <c r="DR32" s="345"/>
      <c r="DS32" s="5" t="s">
        <v>79</v>
      </c>
      <c r="DT32" s="5"/>
      <c r="DU32" s="266"/>
      <c r="DV32" s="266"/>
      <c r="DW32" s="266"/>
      <c r="DX32" s="266"/>
      <c r="DY32" s="266"/>
      <c r="DZ32" s="5"/>
      <c r="EA32" s="5"/>
      <c r="EB32" s="319" t="s">
        <v>257</v>
      </c>
      <c r="EC32" s="319"/>
      <c r="ED32" s="319"/>
      <c r="EE32" s="319"/>
      <c r="EF32" s="319"/>
      <c r="EG32" s="319"/>
      <c r="EH32" s="319"/>
      <c r="EI32" s="319"/>
      <c r="EJ32" s="319"/>
      <c r="EK32" s="5" t="s">
        <v>78</v>
      </c>
      <c r="EL32" s="345"/>
      <c r="EM32" s="345"/>
      <c r="EN32" s="345"/>
      <c r="EO32" s="345"/>
      <c r="EP32" s="345"/>
      <c r="EQ32" s="345"/>
      <c r="ER32" s="5" t="s">
        <v>79</v>
      </c>
      <c r="ES32" s="5"/>
      <c r="ET32" s="5" t="s">
        <v>78</v>
      </c>
      <c r="EU32" s="345"/>
      <c r="EV32" s="345"/>
      <c r="EW32" s="345"/>
      <c r="EX32" s="345"/>
      <c r="EY32" s="345"/>
      <c r="EZ32" s="345"/>
      <c r="FA32" s="5" t="s">
        <v>79</v>
      </c>
      <c r="FB32" s="5"/>
      <c r="FC32" s="5" t="s">
        <v>78</v>
      </c>
      <c r="FD32" s="345"/>
      <c r="FE32" s="345"/>
      <c r="FF32" s="345"/>
      <c r="FG32" s="345"/>
      <c r="FH32" s="345"/>
      <c r="FI32" s="345"/>
      <c r="FJ32" s="5" t="s">
        <v>79</v>
      </c>
      <c r="FK32" s="5"/>
      <c r="FL32" s="266"/>
      <c r="FM32" s="266"/>
      <c r="FN32" s="266"/>
      <c r="FO32" s="266"/>
      <c r="FP32" s="5"/>
      <c r="FQ32" s="5"/>
      <c r="FR32" s="319" t="s">
        <v>257</v>
      </c>
      <c r="FS32" s="319"/>
      <c r="FT32" s="319"/>
      <c r="FU32" s="319"/>
      <c r="FV32" s="319"/>
      <c r="FW32" s="319"/>
      <c r="FX32" s="319"/>
      <c r="FY32" s="319"/>
      <c r="FZ32" s="319"/>
      <c r="GA32" s="5" t="s">
        <v>78</v>
      </c>
      <c r="GB32" s="323"/>
      <c r="GC32" s="323"/>
      <c r="GD32" s="323"/>
      <c r="GE32" s="323"/>
      <c r="GF32" s="323"/>
      <c r="GG32" s="323"/>
      <c r="GH32" s="5" t="s">
        <v>79</v>
      </c>
      <c r="GI32" s="5"/>
      <c r="GJ32" s="5" t="s">
        <v>78</v>
      </c>
      <c r="GK32" s="323"/>
      <c r="GL32" s="323"/>
      <c r="GM32" s="323"/>
      <c r="GN32" s="323"/>
      <c r="GO32" s="323"/>
      <c r="GP32" s="323"/>
      <c r="GQ32" s="5" t="s">
        <v>79</v>
      </c>
      <c r="GR32" s="5"/>
      <c r="GS32" s="5" t="s">
        <v>78</v>
      </c>
      <c r="GT32" s="323"/>
      <c r="GU32" s="323"/>
      <c r="GV32" s="323"/>
      <c r="GW32" s="323"/>
      <c r="GX32" s="323"/>
      <c r="GY32" s="323"/>
      <c r="GZ32" s="5" t="s">
        <v>79</v>
      </c>
      <c r="HA32" s="5"/>
      <c r="HB32" s="266"/>
      <c r="HC32" s="266"/>
      <c r="HD32" s="266"/>
      <c r="HE32" s="266"/>
      <c r="HF32" s="5"/>
      <c r="HG32" s="5"/>
      <c r="HH32" s="319" t="s">
        <v>257</v>
      </c>
      <c r="HI32" s="319"/>
      <c r="HJ32" s="319"/>
      <c r="HK32" s="319"/>
      <c r="HL32" s="319"/>
      <c r="HM32" s="319"/>
      <c r="HN32" s="319"/>
      <c r="HO32" s="319"/>
      <c r="HP32" s="319"/>
      <c r="HQ32" s="5" t="s">
        <v>78</v>
      </c>
      <c r="HR32" s="323"/>
      <c r="HS32" s="323"/>
      <c r="HT32" s="323"/>
      <c r="HU32" s="323"/>
      <c r="HV32" s="323"/>
      <c r="HW32" s="323"/>
      <c r="HX32" s="5" t="s">
        <v>79</v>
      </c>
      <c r="HY32" s="5"/>
      <c r="HZ32" s="5" t="s">
        <v>78</v>
      </c>
      <c r="IA32" s="323"/>
      <c r="IB32" s="323"/>
      <c r="IC32" s="323"/>
      <c r="ID32" s="323"/>
      <c r="IE32" s="323"/>
      <c r="IF32" s="323"/>
      <c r="IG32" s="5" t="s">
        <v>79</v>
      </c>
      <c r="IH32" s="5"/>
      <c r="II32" s="5" t="s">
        <v>78</v>
      </c>
      <c r="IJ32" s="323"/>
      <c r="IK32" s="323"/>
      <c r="IL32" s="323"/>
      <c r="IM32" s="323"/>
      <c r="IN32" s="323"/>
      <c r="IO32" s="323"/>
      <c r="IP32" s="5" t="s">
        <v>79</v>
      </c>
      <c r="IQ32" s="5"/>
      <c r="IR32" s="319" t="s">
        <v>257</v>
      </c>
      <c r="IS32" s="319"/>
      <c r="IT32" s="319"/>
      <c r="IU32" s="319"/>
      <c r="IV32" s="319"/>
      <c r="IW32" s="319"/>
      <c r="IX32" s="319"/>
      <c r="IY32" s="319"/>
      <c r="IZ32" s="319"/>
      <c r="JA32" s="5" t="s">
        <v>78</v>
      </c>
      <c r="JB32" s="323"/>
      <c r="JC32" s="323"/>
      <c r="JD32" s="323"/>
      <c r="JE32" s="323"/>
      <c r="JF32" s="323"/>
      <c r="JG32" s="323"/>
      <c r="JH32" s="5" t="s">
        <v>79</v>
      </c>
      <c r="JI32" s="5"/>
      <c r="JJ32" s="5" t="s">
        <v>78</v>
      </c>
      <c r="JK32" s="323"/>
      <c r="JL32" s="323"/>
      <c r="JM32" s="323"/>
      <c r="JN32" s="323"/>
      <c r="JO32" s="323"/>
      <c r="JP32" s="323"/>
      <c r="JQ32" s="5" t="s">
        <v>79</v>
      </c>
      <c r="JR32" s="5"/>
      <c r="JS32" s="5" t="s">
        <v>78</v>
      </c>
      <c r="JT32" s="323"/>
      <c r="JU32" s="323"/>
      <c r="JV32" s="323"/>
      <c r="JW32" s="323"/>
      <c r="JX32" s="323"/>
      <c r="JY32" s="323"/>
      <c r="JZ32" s="5" t="s">
        <v>79</v>
      </c>
      <c r="KA32" s="5"/>
      <c r="KB32" s="319" t="s">
        <v>257</v>
      </c>
      <c r="KC32" s="319"/>
      <c r="KD32" s="319"/>
      <c r="KE32" s="319"/>
      <c r="KF32" s="319"/>
      <c r="KG32" s="319"/>
      <c r="KH32" s="319"/>
      <c r="KI32" s="319"/>
      <c r="KJ32" s="319"/>
      <c r="KK32" s="5" t="s">
        <v>78</v>
      </c>
      <c r="KL32" s="323"/>
      <c r="KM32" s="323"/>
      <c r="KN32" s="323"/>
      <c r="KO32" s="323"/>
      <c r="KP32" s="323"/>
      <c r="KQ32" s="323"/>
      <c r="KR32" s="5" t="s">
        <v>79</v>
      </c>
      <c r="KS32" s="5"/>
      <c r="KT32" s="5" t="s">
        <v>78</v>
      </c>
      <c r="KU32" s="323"/>
      <c r="KV32" s="323"/>
      <c r="KW32" s="323"/>
      <c r="KX32" s="323"/>
      <c r="KY32" s="323"/>
      <c r="KZ32" s="323"/>
      <c r="LA32" s="5" t="s">
        <v>79</v>
      </c>
      <c r="LB32" s="5"/>
      <c r="LC32" s="5" t="s">
        <v>78</v>
      </c>
      <c r="LD32" s="323"/>
      <c r="LE32" s="323"/>
      <c r="LF32" s="323"/>
      <c r="LG32" s="323"/>
      <c r="LH32" s="323"/>
      <c r="LI32" s="323"/>
      <c r="LJ32" s="5" t="s">
        <v>79</v>
      </c>
      <c r="LK32" s="5"/>
      <c r="LL32" s="319" t="s">
        <v>257</v>
      </c>
      <c r="LM32" s="319"/>
      <c r="LN32" s="319"/>
      <c r="LO32" s="319"/>
      <c r="LP32" s="319"/>
      <c r="LQ32" s="319"/>
      <c r="LR32" s="319"/>
      <c r="LS32" s="319"/>
      <c r="LT32" s="319"/>
      <c r="LU32" s="5" t="s">
        <v>78</v>
      </c>
      <c r="LV32" s="323"/>
      <c r="LW32" s="323"/>
      <c r="LX32" s="323"/>
      <c r="LY32" s="323"/>
      <c r="LZ32" s="323"/>
      <c r="MA32" s="323"/>
      <c r="MB32" s="5" t="s">
        <v>79</v>
      </c>
      <c r="MC32" s="5"/>
      <c r="MD32" s="5" t="s">
        <v>78</v>
      </c>
      <c r="ME32" s="323"/>
      <c r="MF32" s="323"/>
      <c r="MG32" s="323"/>
      <c r="MH32" s="323"/>
      <c r="MI32" s="323"/>
      <c r="MJ32" s="323"/>
      <c r="MK32" s="5" t="s">
        <v>79</v>
      </c>
      <c r="ML32" s="5"/>
      <c r="MM32" s="5" t="s">
        <v>78</v>
      </c>
      <c r="MN32" s="323"/>
      <c r="MO32" s="323"/>
      <c r="MP32" s="323"/>
      <c r="MQ32" s="323"/>
      <c r="MR32" s="323"/>
      <c r="MS32" s="323"/>
      <c r="MT32" s="5" t="s">
        <v>79</v>
      </c>
      <c r="MU32" s="5"/>
      <c r="MV32" s="319" t="s">
        <v>257</v>
      </c>
      <c r="MW32" s="319"/>
      <c r="MX32" s="319"/>
      <c r="MY32" s="319"/>
      <c r="MZ32" s="319"/>
      <c r="NA32" s="319"/>
      <c r="NB32" s="319"/>
      <c r="NC32" s="319"/>
      <c r="ND32" s="319"/>
      <c r="NE32" s="5" t="s">
        <v>78</v>
      </c>
      <c r="NF32" s="323"/>
      <c r="NG32" s="323"/>
      <c r="NH32" s="323"/>
      <c r="NI32" s="323"/>
      <c r="NJ32" s="323"/>
      <c r="NK32" s="323"/>
      <c r="NL32" s="5" t="s">
        <v>79</v>
      </c>
      <c r="NM32" s="5"/>
      <c r="NN32" s="5" t="s">
        <v>78</v>
      </c>
      <c r="NO32" s="323"/>
      <c r="NP32" s="323"/>
      <c r="NQ32" s="323"/>
      <c r="NR32" s="323"/>
      <c r="NS32" s="323"/>
      <c r="NT32" s="323"/>
      <c r="NU32" s="5" t="s">
        <v>79</v>
      </c>
      <c r="NV32" s="5"/>
      <c r="NW32" s="5" t="s">
        <v>78</v>
      </c>
      <c r="NX32" s="323"/>
      <c r="NY32" s="323"/>
      <c r="NZ32" s="323"/>
      <c r="OA32" s="323"/>
      <c r="OB32" s="323"/>
      <c r="OC32" s="323"/>
      <c r="OD32" s="5" t="s">
        <v>79</v>
      </c>
    </row>
    <row r="33" spans="1:394" ht="29.25" customHeight="1">
      <c r="A33" s="5"/>
      <c r="B33" s="319" t="s">
        <v>258</v>
      </c>
      <c r="C33" s="319"/>
      <c r="D33" s="319"/>
      <c r="E33" s="319"/>
      <c r="F33" s="319"/>
      <c r="G33" s="319"/>
      <c r="H33" s="319"/>
      <c r="I33" s="319"/>
      <c r="J33" s="319"/>
      <c r="K33" s="5" t="s">
        <v>78</v>
      </c>
      <c r="L33" s="323"/>
      <c r="M33" s="323"/>
      <c r="N33" s="323"/>
      <c r="O33" s="323"/>
      <c r="P33" s="323"/>
      <c r="Q33" s="323"/>
      <c r="R33" s="5" t="s">
        <v>79</v>
      </c>
      <c r="S33" s="5"/>
      <c r="T33" s="5" t="s">
        <v>78</v>
      </c>
      <c r="U33" s="323"/>
      <c r="V33" s="323"/>
      <c r="W33" s="323"/>
      <c r="X33" s="323"/>
      <c r="Y33" s="323"/>
      <c r="Z33" s="323"/>
      <c r="AA33" s="5" t="s">
        <v>79</v>
      </c>
      <c r="AB33" s="5"/>
      <c r="AC33" s="5" t="s">
        <v>78</v>
      </c>
      <c r="AD33" s="323"/>
      <c r="AE33" s="323"/>
      <c r="AF33" s="323"/>
      <c r="AG33" s="323"/>
      <c r="AH33" s="323"/>
      <c r="AI33" s="323"/>
      <c r="AJ33" s="5" t="s">
        <v>79</v>
      </c>
      <c r="AK33" s="5"/>
      <c r="AL33" s="141"/>
      <c r="AQ33" s="141"/>
      <c r="AR33" s="5"/>
      <c r="AS33" s="319" t="s">
        <v>258</v>
      </c>
      <c r="AT33" s="319"/>
      <c r="AU33" s="319"/>
      <c r="AV33" s="319"/>
      <c r="AW33" s="319"/>
      <c r="AX33" s="319"/>
      <c r="AY33" s="319"/>
      <c r="AZ33" s="319"/>
      <c r="BA33" s="319"/>
      <c r="BB33" s="5" t="s">
        <v>78</v>
      </c>
      <c r="BC33" s="345"/>
      <c r="BD33" s="345"/>
      <c r="BE33" s="345"/>
      <c r="BF33" s="345"/>
      <c r="BG33" s="345"/>
      <c r="BH33" s="345"/>
      <c r="BI33" s="5" t="s">
        <v>79</v>
      </c>
      <c r="BJ33" s="5"/>
      <c r="BK33" s="5" t="s">
        <v>78</v>
      </c>
      <c r="BL33" s="345"/>
      <c r="BM33" s="345"/>
      <c r="BN33" s="345"/>
      <c r="BO33" s="345"/>
      <c r="BP33" s="345"/>
      <c r="BQ33" s="345"/>
      <c r="BR33" s="5" t="s">
        <v>79</v>
      </c>
      <c r="BS33" s="5"/>
      <c r="BT33" s="5" t="s">
        <v>78</v>
      </c>
      <c r="BU33" s="345"/>
      <c r="BV33" s="345"/>
      <c r="BW33" s="345"/>
      <c r="BX33" s="345"/>
      <c r="BY33" s="345"/>
      <c r="BZ33" s="345"/>
      <c r="CA33" s="5" t="s">
        <v>79</v>
      </c>
      <c r="CB33" s="5"/>
      <c r="CC33" s="141"/>
      <c r="CD33" s="259"/>
      <c r="CE33" s="259"/>
      <c r="CF33" s="259"/>
      <c r="CG33" s="259"/>
      <c r="CH33" s="141"/>
      <c r="CI33" s="5"/>
      <c r="CJ33" s="5"/>
      <c r="CK33" s="319" t="s">
        <v>258</v>
      </c>
      <c r="CL33" s="319"/>
      <c r="CM33" s="319"/>
      <c r="CN33" s="319"/>
      <c r="CO33" s="319"/>
      <c r="CP33" s="319"/>
      <c r="CQ33" s="319"/>
      <c r="CR33" s="319"/>
      <c r="CS33" s="319"/>
      <c r="CT33" s="5" t="s">
        <v>78</v>
      </c>
      <c r="CU33" s="345"/>
      <c r="CV33" s="345"/>
      <c r="CW33" s="345"/>
      <c r="CX33" s="345"/>
      <c r="CY33" s="345"/>
      <c r="CZ33" s="345"/>
      <c r="DA33" s="5" t="s">
        <v>79</v>
      </c>
      <c r="DB33" s="5"/>
      <c r="DC33" s="5" t="s">
        <v>78</v>
      </c>
      <c r="DD33" s="345"/>
      <c r="DE33" s="345"/>
      <c r="DF33" s="345"/>
      <c r="DG33" s="345"/>
      <c r="DH33" s="345"/>
      <c r="DI33" s="345"/>
      <c r="DJ33" s="5" t="s">
        <v>79</v>
      </c>
      <c r="DK33" s="5"/>
      <c r="DL33" s="5" t="s">
        <v>78</v>
      </c>
      <c r="DM33" s="345"/>
      <c r="DN33" s="345"/>
      <c r="DO33" s="345"/>
      <c r="DP33" s="345"/>
      <c r="DQ33" s="345"/>
      <c r="DR33" s="345"/>
      <c r="DS33" s="5" t="s">
        <v>79</v>
      </c>
      <c r="DT33" s="5"/>
      <c r="DU33" s="266"/>
      <c r="DV33" s="266"/>
      <c r="DW33" s="266"/>
      <c r="DX33" s="266"/>
      <c r="DY33" s="266"/>
      <c r="DZ33" s="5"/>
      <c r="EA33" s="5"/>
      <c r="EB33" s="319" t="s">
        <v>258</v>
      </c>
      <c r="EC33" s="319"/>
      <c r="ED33" s="319"/>
      <c r="EE33" s="319"/>
      <c r="EF33" s="319"/>
      <c r="EG33" s="319"/>
      <c r="EH33" s="319"/>
      <c r="EI33" s="319"/>
      <c r="EJ33" s="319"/>
      <c r="EK33" s="5" t="s">
        <v>78</v>
      </c>
      <c r="EL33" s="345"/>
      <c r="EM33" s="345"/>
      <c r="EN33" s="345"/>
      <c r="EO33" s="345"/>
      <c r="EP33" s="345"/>
      <c r="EQ33" s="345"/>
      <c r="ER33" s="5" t="s">
        <v>79</v>
      </c>
      <c r="ES33" s="5"/>
      <c r="ET33" s="5" t="s">
        <v>78</v>
      </c>
      <c r="EU33" s="345"/>
      <c r="EV33" s="345"/>
      <c r="EW33" s="345"/>
      <c r="EX33" s="345"/>
      <c r="EY33" s="345"/>
      <c r="EZ33" s="345"/>
      <c r="FA33" s="5" t="s">
        <v>79</v>
      </c>
      <c r="FB33" s="5"/>
      <c r="FC33" s="5" t="s">
        <v>78</v>
      </c>
      <c r="FD33" s="345"/>
      <c r="FE33" s="345"/>
      <c r="FF33" s="345"/>
      <c r="FG33" s="345"/>
      <c r="FH33" s="345"/>
      <c r="FI33" s="345"/>
      <c r="FJ33" s="5" t="s">
        <v>79</v>
      </c>
      <c r="FK33" s="5"/>
      <c r="FL33" s="266"/>
      <c r="FM33" s="266"/>
      <c r="FN33" s="266"/>
      <c r="FO33" s="266"/>
      <c r="FP33" s="5"/>
      <c r="FQ33" s="5"/>
      <c r="FR33" s="319" t="s">
        <v>258</v>
      </c>
      <c r="FS33" s="319"/>
      <c r="FT33" s="319"/>
      <c r="FU33" s="319"/>
      <c r="FV33" s="319"/>
      <c r="FW33" s="319"/>
      <c r="FX33" s="319"/>
      <c r="FY33" s="319"/>
      <c r="FZ33" s="319"/>
      <c r="GA33" s="5" t="s">
        <v>78</v>
      </c>
      <c r="GB33" s="323"/>
      <c r="GC33" s="323"/>
      <c r="GD33" s="323"/>
      <c r="GE33" s="323"/>
      <c r="GF33" s="323"/>
      <c r="GG33" s="323"/>
      <c r="GH33" s="5" t="s">
        <v>79</v>
      </c>
      <c r="GI33" s="5"/>
      <c r="GJ33" s="5" t="s">
        <v>78</v>
      </c>
      <c r="GK33" s="323"/>
      <c r="GL33" s="323"/>
      <c r="GM33" s="323"/>
      <c r="GN33" s="323"/>
      <c r="GO33" s="323"/>
      <c r="GP33" s="323"/>
      <c r="GQ33" s="5" t="s">
        <v>79</v>
      </c>
      <c r="GR33" s="5"/>
      <c r="GS33" s="5" t="s">
        <v>78</v>
      </c>
      <c r="GT33" s="323"/>
      <c r="GU33" s="323"/>
      <c r="GV33" s="323"/>
      <c r="GW33" s="323"/>
      <c r="GX33" s="323"/>
      <c r="GY33" s="323"/>
      <c r="GZ33" s="5" t="s">
        <v>79</v>
      </c>
      <c r="HA33" s="5"/>
      <c r="HB33" s="266"/>
      <c r="HC33" s="266"/>
      <c r="HD33" s="266"/>
      <c r="HE33" s="266"/>
      <c r="HF33" s="5"/>
      <c r="HG33" s="5"/>
      <c r="HH33" s="319" t="s">
        <v>258</v>
      </c>
      <c r="HI33" s="319"/>
      <c r="HJ33" s="319"/>
      <c r="HK33" s="319"/>
      <c r="HL33" s="319"/>
      <c r="HM33" s="319"/>
      <c r="HN33" s="319"/>
      <c r="HO33" s="319"/>
      <c r="HP33" s="319"/>
      <c r="HQ33" s="5" t="s">
        <v>78</v>
      </c>
      <c r="HR33" s="323"/>
      <c r="HS33" s="323"/>
      <c r="HT33" s="323"/>
      <c r="HU33" s="323"/>
      <c r="HV33" s="323"/>
      <c r="HW33" s="323"/>
      <c r="HX33" s="5" t="s">
        <v>79</v>
      </c>
      <c r="HY33" s="5"/>
      <c r="HZ33" s="5" t="s">
        <v>78</v>
      </c>
      <c r="IA33" s="323"/>
      <c r="IB33" s="323"/>
      <c r="IC33" s="323"/>
      <c r="ID33" s="323"/>
      <c r="IE33" s="323"/>
      <c r="IF33" s="323"/>
      <c r="IG33" s="5" t="s">
        <v>79</v>
      </c>
      <c r="IH33" s="5"/>
      <c r="II33" s="5" t="s">
        <v>78</v>
      </c>
      <c r="IJ33" s="323"/>
      <c r="IK33" s="323"/>
      <c r="IL33" s="323"/>
      <c r="IM33" s="323"/>
      <c r="IN33" s="323"/>
      <c r="IO33" s="323"/>
      <c r="IP33" s="5" t="s">
        <v>79</v>
      </c>
      <c r="IQ33" s="5"/>
      <c r="IR33" s="319" t="s">
        <v>258</v>
      </c>
      <c r="IS33" s="319"/>
      <c r="IT33" s="319"/>
      <c r="IU33" s="319"/>
      <c r="IV33" s="319"/>
      <c r="IW33" s="319"/>
      <c r="IX33" s="319"/>
      <c r="IY33" s="319"/>
      <c r="IZ33" s="319"/>
      <c r="JA33" s="5" t="s">
        <v>78</v>
      </c>
      <c r="JB33" s="323"/>
      <c r="JC33" s="323"/>
      <c r="JD33" s="323"/>
      <c r="JE33" s="323"/>
      <c r="JF33" s="323"/>
      <c r="JG33" s="323"/>
      <c r="JH33" s="5" t="s">
        <v>79</v>
      </c>
      <c r="JI33" s="5"/>
      <c r="JJ33" s="5" t="s">
        <v>78</v>
      </c>
      <c r="JK33" s="323"/>
      <c r="JL33" s="323"/>
      <c r="JM33" s="323"/>
      <c r="JN33" s="323"/>
      <c r="JO33" s="323"/>
      <c r="JP33" s="323"/>
      <c r="JQ33" s="5" t="s">
        <v>79</v>
      </c>
      <c r="JR33" s="5"/>
      <c r="JS33" s="5" t="s">
        <v>78</v>
      </c>
      <c r="JT33" s="323"/>
      <c r="JU33" s="323"/>
      <c r="JV33" s="323"/>
      <c r="JW33" s="323"/>
      <c r="JX33" s="323"/>
      <c r="JY33" s="323"/>
      <c r="JZ33" s="5" t="s">
        <v>79</v>
      </c>
      <c r="KA33" s="5"/>
      <c r="KB33" s="319" t="s">
        <v>258</v>
      </c>
      <c r="KC33" s="319"/>
      <c r="KD33" s="319"/>
      <c r="KE33" s="319"/>
      <c r="KF33" s="319"/>
      <c r="KG33" s="319"/>
      <c r="KH33" s="319"/>
      <c r="KI33" s="319"/>
      <c r="KJ33" s="319"/>
      <c r="KK33" s="5" t="s">
        <v>78</v>
      </c>
      <c r="KL33" s="323"/>
      <c r="KM33" s="323"/>
      <c r="KN33" s="323"/>
      <c r="KO33" s="323"/>
      <c r="KP33" s="323"/>
      <c r="KQ33" s="323"/>
      <c r="KR33" s="5" t="s">
        <v>79</v>
      </c>
      <c r="KS33" s="5"/>
      <c r="KT33" s="5" t="s">
        <v>78</v>
      </c>
      <c r="KU33" s="323"/>
      <c r="KV33" s="323"/>
      <c r="KW33" s="323"/>
      <c r="KX33" s="323"/>
      <c r="KY33" s="323"/>
      <c r="KZ33" s="323"/>
      <c r="LA33" s="5" t="s">
        <v>79</v>
      </c>
      <c r="LB33" s="5"/>
      <c r="LC33" s="5" t="s">
        <v>78</v>
      </c>
      <c r="LD33" s="323"/>
      <c r="LE33" s="323"/>
      <c r="LF33" s="323"/>
      <c r="LG33" s="323"/>
      <c r="LH33" s="323"/>
      <c r="LI33" s="323"/>
      <c r="LJ33" s="5" t="s">
        <v>79</v>
      </c>
      <c r="LK33" s="5"/>
      <c r="LL33" s="319" t="s">
        <v>258</v>
      </c>
      <c r="LM33" s="319"/>
      <c r="LN33" s="319"/>
      <c r="LO33" s="319"/>
      <c r="LP33" s="319"/>
      <c r="LQ33" s="319"/>
      <c r="LR33" s="319"/>
      <c r="LS33" s="319"/>
      <c r="LT33" s="319"/>
      <c r="LU33" s="5" t="s">
        <v>78</v>
      </c>
      <c r="LV33" s="323"/>
      <c r="LW33" s="323"/>
      <c r="LX33" s="323"/>
      <c r="LY33" s="323"/>
      <c r="LZ33" s="323"/>
      <c r="MA33" s="323"/>
      <c r="MB33" s="5" t="s">
        <v>79</v>
      </c>
      <c r="MC33" s="5"/>
      <c r="MD33" s="5" t="s">
        <v>78</v>
      </c>
      <c r="ME33" s="323"/>
      <c r="MF33" s="323"/>
      <c r="MG33" s="323"/>
      <c r="MH33" s="323"/>
      <c r="MI33" s="323"/>
      <c r="MJ33" s="323"/>
      <c r="MK33" s="5" t="s">
        <v>79</v>
      </c>
      <c r="ML33" s="5"/>
      <c r="MM33" s="5" t="s">
        <v>78</v>
      </c>
      <c r="MN33" s="323"/>
      <c r="MO33" s="323"/>
      <c r="MP33" s="323"/>
      <c r="MQ33" s="323"/>
      <c r="MR33" s="323"/>
      <c r="MS33" s="323"/>
      <c r="MT33" s="5" t="s">
        <v>79</v>
      </c>
      <c r="MU33" s="5"/>
      <c r="MV33" s="319" t="s">
        <v>258</v>
      </c>
      <c r="MW33" s="319"/>
      <c r="MX33" s="319"/>
      <c r="MY33" s="319"/>
      <c r="MZ33" s="319"/>
      <c r="NA33" s="319"/>
      <c r="NB33" s="319"/>
      <c r="NC33" s="319"/>
      <c r="ND33" s="319"/>
      <c r="NE33" s="5" t="s">
        <v>78</v>
      </c>
      <c r="NF33" s="323"/>
      <c r="NG33" s="323"/>
      <c r="NH33" s="323"/>
      <c r="NI33" s="323"/>
      <c r="NJ33" s="323"/>
      <c r="NK33" s="323"/>
      <c r="NL33" s="5" t="s">
        <v>79</v>
      </c>
      <c r="NM33" s="5"/>
      <c r="NN33" s="5" t="s">
        <v>78</v>
      </c>
      <c r="NO33" s="323"/>
      <c r="NP33" s="323"/>
      <c r="NQ33" s="323"/>
      <c r="NR33" s="323"/>
      <c r="NS33" s="323"/>
      <c r="NT33" s="323"/>
      <c r="NU33" s="5" t="s">
        <v>79</v>
      </c>
      <c r="NV33" s="5"/>
      <c r="NW33" s="5" t="s">
        <v>78</v>
      </c>
      <c r="NX33" s="323"/>
      <c r="NY33" s="323"/>
      <c r="NZ33" s="323"/>
      <c r="OA33" s="323"/>
      <c r="OB33" s="323"/>
      <c r="OC33" s="323"/>
      <c r="OD33" s="5" t="s">
        <v>79</v>
      </c>
    </row>
    <row r="34" spans="1:394" ht="3.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t="str">
        <f>IF(追加記入欄!DU41,1,IF(追加記入欄!DV41,1,IF(追加記入欄!DW41,1,IF(追加記入欄!DV42,2,IF(追加記入欄!CF54,2,"")))))</f>
        <v/>
      </c>
      <c r="AH34" s="5"/>
      <c r="AI34" s="5"/>
      <c r="AJ34" s="5"/>
      <c r="AK34" s="5"/>
      <c r="AL34" s="141"/>
      <c r="AQ34" s="141"/>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141"/>
      <c r="CD34" s="259"/>
      <c r="CE34" s="259"/>
      <c r="CF34" s="259"/>
      <c r="CG34" s="259"/>
      <c r="CH34" s="141"/>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266"/>
      <c r="DV34" s="266"/>
      <c r="DW34" s="266"/>
      <c r="DX34" s="266"/>
      <c r="DY34" s="266"/>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266"/>
      <c r="FM34" s="266"/>
      <c r="FN34" s="266"/>
      <c r="FO34" s="266"/>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266"/>
      <c r="HC34" s="266"/>
      <c r="HD34" s="266"/>
      <c r="HE34" s="266"/>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row>
    <row r="35" spans="1:394" ht="15" customHeight="1">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43"/>
      <c r="AM35" s="261"/>
      <c r="AN35" s="261"/>
      <c r="AO35" s="261"/>
      <c r="AP35" s="261"/>
      <c r="AQ35" s="143"/>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43"/>
      <c r="CD35" s="261"/>
      <c r="CE35" s="261"/>
      <c r="CF35" s="261"/>
      <c r="CG35" s="261"/>
      <c r="CH35" s="143"/>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118"/>
      <c r="DP35" s="118"/>
      <c r="DQ35" s="118"/>
      <c r="DR35" s="118"/>
      <c r="DS35" s="118"/>
      <c r="DT35" s="118"/>
      <c r="DU35" s="268"/>
      <c r="DV35" s="268"/>
      <c r="DW35" s="268"/>
      <c r="DX35" s="268"/>
      <c r="DY35" s="268"/>
      <c r="DZ35" s="118"/>
      <c r="EA35" s="118"/>
      <c r="EB35" s="118"/>
      <c r="EC35" s="118"/>
      <c r="ED35" s="118"/>
      <c r="EE35" s="118"/>
      <c r="EF35" s="118"/>
      <c r="EG35" s="118"/>
      <c r="EH35" s="118"/>
      <c r="EI35" s="118"/>
      <c r="EJ35" s="118"/>
      <c r="EK35" s="118"/>
      <c r="EL35" s="118"/>
      <c r="EM35" s="118"/>
      <c r="EN35" s="118"/>
      <c r="EO35" s="118"/>
      <c r="EP35" s="118"/>
      <c r="EQ35" s="118"/>
      <c r="ER35" s="118"/>
      <c r="ES35" s="118"/>
      <c r="ET35" s="118"/>
      <c r="EU35" s="118"/>
      <c r="EV35" s="118"/>
      <c r="EW35" s="118"/>
      <c r="EX35" s="118"/>
      <c r="EY35" s="118"/>
      <c r="EZ35" s="118"/>
      <c r="FA35" s="118"/>
      <c r="FB35" s="118"/>
      <c r="FC35" s="118"/>
      <c r="FD35" s="118"/>
      <c r="FE35" s="118"/>
      <c r="FF35" s="118"/>
      <c r="FG35" s="118"/>
      <c r="FH35" s="118"/>
      <c r="FI35" s="118"/>
      <c r="FJ35" s="118"/>
      <c r="FK35" s="118"/>
      <c r="FL35" s="268"/>
      <c r="FM35" s="268"/>
      <c r="FN35" s="268"/>
      <c r="FO35" s="268"/>
      <c r="FP35" s="118"/>
      <c r="FQ35" s="118"/>
      <c r="FR35" s="118"/>
      <c r="FS35" s="118"/>
      <c r="FT35" s="118"/>
      <c r="FU35" s="118"/>
      <c r="FV35" s="118"/>
      <c r="FW35" s="118"/>
      <c r="FX35" s="118"/>
      <c r="FY35" s="118"/>
      <c r="FZ35" s="118"/>
      <c r="GA35" s="118"/>
      <c r="GB35" s="118"/>
      <c r="GC35" s="118"/>
      <c r="GD35" s="118"/>
      <c r="GE35" s="118"/>
      <c r="GF35" s="118"/>
      <c r="GG35" s="118"/>
      <c r="GH35" s="118"/>
      <c r="GI35" s="118"/>
      <c r="GJ35" s="118"/>
      <c r="GK35" s="118"/>
      <c r="GL35" s="118"/>
      <c r="GM35" s="118"/>
      <c r="GN35" s="118"/>
      <c r="GO35" s="118"/>
      <c r="GP35" s="118"/>
      <c r="GQ35" s="118"/>
      <c r="GR35" s="118"/>
      <c r="GS35" s="118"/>
      <c r="GT35" s="118"/>
      <c r="GU35" s="118"/>
      <c r="GV35" s="118"/>
      <c r="GW35" s="118"/>
      <c r="GX35" s="118"/>
      <c r="GY35" s="118"/>
      <c r="GZ35" s="118"/>
      <c r="HA35" s="118"/>
      <c r="HB35" s="268"/>
      <c r="HC35" s="268"/>
      <c r="HD35" s="268"/>
      <c r="HE35" s="268"/>
      <c r="HF35" s="118"/>
      <c r="HG35" s="118"/>
      <c r="HH35" s="118"/>
      <c r="HI35" s="118"/>
      <c r="HJ35" s="118"/>
      <c r="HK35" s="118"/>
      <c r="HL35" s="118"/>
      <c r="HM35" s="118"/>
      <c r="HN35" s="118"/>
      <c r="HO35" s="118"/>
      <c r="HP35" s="118"/>
      <c r="HQ35" s="118"/>
      <c r="HR35" s="118"/>
      <c r="HS35" s="118"/>
      <c r="HT35" s="118"/>
      <c r="HU35" s="118"/>
      <c r="HV35" s="118"/>
      <c r="HW35" s="118"/>
      <c r="HX35" s="118"/>
      <c r="HY35" s="118"/>
      <c r="HZ35" s="118"/>
      <c r="IA35" s="118"/>
      <c r="IB35" s="118"/>
      <c r="IC35" s="118"/>
      <c r="ID35" s="118"/>
      <c r="IE35" s="118"/>
      <c r="IF35" s="118"/>
      <c r="IG35" s="118"/>
      <c r="IH35" s="118"/>
      <c r="II35" s="118"/>
      <c r="IJ35" s="118"/>
      <c r="IK35" s="118"/>
      <c r="IL35" s="118"/>
      <c r="IM35" s="118"/>
      <c r="IN35" s="118"/>
      <c r="IO35" s="118"/>
      <c r="IP35" s="118"/>
      <c r="IQ35" s="118"/>
      <c r="IR35" s="118"/>
      <c r="IS35" s="118"/>
      <c r="IT35" s="118"/>
      <c r="IU35" s="118"/>
      <c r="IV35" s="118"/>
      <c r="IW35" s="118"/>
      <c r="IX35" s="118"/>
      <c r="IY35" s="118"/>
      <c r="IZ35" s="118"/>
      <c r="JA35" s="118"/>
      <c r="JB35" s="118"/>
      <c r="JC35" s="118"/>
      <c r="JD35" s="118"/>
      <c r="JE35" s="118"/>
      <c r="JF35" s="118"/>
      <c r="JG35" s="118"/>
      <c r="JH35" s="118"/>
      <c r="JI35" s="118"/>
      <c r="JJ35" s="118"/>
      <c r="JK35" s="118"/>
      <c r="JL35" s="118"/>
      <c r="JM35" s="118"/>
      <c r="JN35" s="118"/>
      <c r="JO35" s="118"/>
      <c r="JP35" s="118"/>
      <c r="JQ35" s="118"/>
      <c r="JR35" s="118"/>
      <c r="JS35" s="118"/>
      <c r="JT35" s="118"/>
      <c r="JU35" s="118"/>
      <c r="JV35" s="118"/>
      <c r="JW35" s="118"/>
      <c r="JX35" s="118"/>
      <c r="JY35" s="118"/>
      <c r="JZ35" s="118"/>
      <c r="KA35" s="118"/>
      <c r="KB35" s="118"/>
      <c r="KC35" s="118"/>
      <c r="KD35" s="118"/>
      <c r="KE35" s="118"/>
      <c r="KF35" s="118"/>
      <c r="KG35" s="118"/>
      <c r="KH35" s="118"/>
      <c r="KI35" s="118"/>
      <c r="KJ35" s="118"/>
      <c r="KK35" s="118"/>
      <c r="KL35" s="118"/>
      <c r="KM35" s="118"/>
      <c r="KN35" s="118"/>
      <c r="KO35" s="118"/>
      <c r="KP35" s="118"/>
      <c r="KQ35" s="118"/>
      <c r="KR35" s="118"/>
      <c r="KS35" s="118"/>
      <c r="KT35" s="118"/>
      <c r="KU35" s="118"/>
      <c r="KV35" s="118"/>
      <c r="KW35" s="118"/>
      <c r="KX35" s="118"/>
      <c r="KY35" s="118"/>
      <c r="KZ35" s="118"/>
      <c r="LA35" s="118"/>
      <c r="LB35" s="118"/>
      <c r="LC35" s="118"/>
      <c r="LD35" s="118"/>
      <c r="LE35" s="118"/>
      <c r="LF35" s="118"/>
      <c r="LG35" s="118"/>
      <c r="LH35" s="118"/>
      <c r="LI35" s="118"/>
      <c r="LJ35" s="118"/>
      <c r="LK35" s="118"/>
      <c r="LL35" s="118"/>
      <c r="LM35" s="118"/>
      <c r="LN35" s="118"/>
      <c r="LO35" s="118"/>
      <c r="LP35" s="118"/>
      <c r="LQ35" s="118"/>
      <c r="LR35" s="118"/>
      <c r="LS35" s="118"/>
      <c r="LT35" s="118"/>
      <c r="LU35" s="118"/>
      <c r="LV35" s="118"/>
      <c r="LW35" s="118"/>
      <c r="LX35" s="118"/>
      <c r="LY35" s="118"/>
      <c r="LZ35" s="118"/>
      <c r="MA35" s="118"/>
      <c r="MB35" s="118"/>
      <c r="MC35" s="118"/>
      <c r="MD35" s="118"/>
      <c r="ME35" s="118"/>
      <c r="MF35" s="118"/>
      <c r="MG35" s="118"/>
      <c r="MH35" s="118"/>
      <c r="MI35" s="118"/>
      <c r="MJ35" s="118"/>
      <c r="MK35" s="118"/>
      <c r="ML35" s="118"/>
      <c r="MM35" s="118"/>
      <c r="MN35" s="118"/>
      <c r="MO35" s="118"/>
      <c r="MP35" s="118"/>
      <c r="MQ35" s="118"/>
      <c r="MR35" s="118"/>
      <c r="MS35" s="118"/>
      <c r="MT35" s="118"/>
      <c r="MU35" s="118"/>
      <c r="MV35" s="118"/>
      <c r="MW35" s="118"/>
      <c r="MX35" s="118"/>
      <c r="MY35" s="118"/>
      <c r="MZ35" s="118"/>
      <c r="NA35" s="118"/>
      <c r="NB35" s="118"/>
      <c r="NC35" s="118"/>
      <c r="ND35" s="118"/>
      <c r="NE35" s="118"/>
      <c r="NF35" s="118"/>
      <c r="NG35" s="118"/>
      <c r="NH35" s="118"/>
      <c r="NI35" s="118"/>
      <c r="NJ35" s="118"/>
      <c r="NK35" s="118"/>
      <c r="NL35" s="118"/>
      <c r="NM35" s="118"/>
      <c r="NN35" s="118"/>
      <c r="NO35" s="118"/>
      <c r="NP35" s="118"/>
      <c r="NQ35" s="118"/>
      <c r="NR35" s="118"/>
      <c r="NS35" s="118"/>
      <c r="NT35" s="118"/>
      <c r="NU35" s="118"/>
      <c r="NV35" s="118"/>
      <c r="NW35" s="118"/>
      <c r="NX35" s="118"/>
      <c r="NY35" s="118"/>
      <c r="NZ35" s="118"/>
      <c r="OA35" s="118"/>
      <c r="OB35" s="118"/>
      <c r="OC35" s="118"/>
      <c r="OD35" s="118"/>
    </row>
    <row r="36" spans="1:394" ht="15" customHeight="1">
      <c r="A36" s="124" t="s">
        <v>2314</v>
      </c>
      <c r="B36" s="123"/>
      <c r="C36" s="331" t="s">
        <v>2315</v>
      </c>
      <c r="D36" s="331"/>
      <c r="E36" s="331"/>
      <c r="F36" s="331"/>
      <c r="G36" s="331"/>
      <c r="H36" s="331"/>
      <c r="I36" s="331"/>
      <c r="J36" s="331"/>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31"/>
      <c r="AH36" s="331"/>
      <c r="AI36" s="331"/>
      <c r="AJ36" s="331"/>
      <c r="AK36" s="238"/>
      <c r="AL36" s="144"/>
      <c r="AM36" s="262"/>
      <c r="AN36" s="262"/>
      <c r="AO36" s="262"/>
      <c r="AP36" s="262"/>
      <c r="AQ36" s="144"/>
      <c r="AR36" s="349" t="s">
        <v>2318</v>
      </c>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c r="BR36" s="349"/>
      <c r="BS36" s="349"/>
      <c r="BT36" s="349"/>
      <c r="BU36" s="349"/>
      <c r="BV36" s="349"/>
      <c r="BW36" s="349"/>
      <c r="BX36" s="349"/>
      <c r="BY36" s="349"/>
      <c r="BZ36" s="349"/>
      <c r="CA36" s="349"/>
      <c r="CB36" s="240"/>
      <c r="CC36" s="144"/>
      <c r="CD36" s="262"/>
      <c r="CE36" s="262"/>
      <c r="CF36" s="262"/>
      <c r="CG36" s="262"/>
      <c r="CH36" s="144"/>
      <c r="CI36" s="128"/>
      <c r="CJ36" s="349" t="s">
        <v>2320</v>
      </c>
      <c r="CK36" s="349"/>
      <c r="CL36" s="349"/>
      <c r="CM36" s="349"/>
      <c r="CN36" s="349"/>
      <c r="CO36" s="349"/>
      <c r="CP36" s="349"/>
      <c r="CQ36" s="349"/>
      <c r="CR36" s="349"/>
      <c r="CS36" s="349"/>
      <c r="CT36" s="349"/>
      <c r="CU36" s="349"/>
      <c r="CV36" s="349"/>
      <c r="CW36" s="349"/>
      <c r="CX36" s="349"/>
      <c r="CY36" s="349"/>
      <c r="CZ36" s="349"/>
      <c r="DA36" s="349"/>
      <c r="DB36" s="349"/>
      <c r="DC36" s="349"/>
      <c r="DD36" s="349"/>
      <c r="DE36" s="349"/>
      <c r="DF36" s="349"/>
      <c r="DG36" s="349"/>
      <c r="DH36" s="349"/>
      <c r="DI36" s="349"/>
      <c r="DJ36" s="349"/>
      <c r="DK36" s="349"/>
      <c r="DL36" s="349"/>
      <c r="DM36" s="349"/>
      <c r="DN36" s="349"/>
      <c r="DO36" s="349"/>
      <c r="DP36" s="349"/>
      <c r="DQ36" s="349"/>
      <c r="DR36" s="349"/>
      <c r="DS36" s="349"/>
      <c r="DT36" s="149"/>
      <c r="DU36" s="270"/>
      <c r="DV36" s="270"/>
      <c r="DW36" s="270"/>
      <c r="DX36" s="270"/>
      <c r="DY36" s="270"/>
      <c r="DZ36" s="149"/>
      <c r="EA36" s="349" t="s">
        <v>2321</v>
      </c>
      <c r="EB36" s="349"/>
      <c r="EC36" s="349"/>
      <c r="ED36" s="349"/>
      <c r="EE36" s="349"/>
      <c r="EF36" s="349"/>
      <c r="EG36" s="349"/>
      <c r="EH36" s="349"/>
      <c r="EI36" s="349"/>
      <c r="EJ36" s="349"/>
      <c r="EK36" s="349"/>
      <c r="EL36" s="349"/>
      <c r="EM36" s="349"/>
      <c r="EN36" s="349"/>
      <c r="EO36" s="349"/>
      <c r="EP36" s="349"/>
      <c r="EQ36" s="349"/>
      <c r="ER36" s="349"/>
      <c r="ES36" s="349"/>
      <c r="ET36" s="349"/>
      <c r="EU36" s="349"/>
      <c r="EV36" s="349"/>
      <c r="EW36" s="349"/>
      <c r="EX36" s="349"/>
      <c r="EY36" s="349"/>
      <c r="EZ36" s="349"/>
      <c r="FA36" s="349"/>
      <c r="FB36" s="349"/>
      <c r="FC36" s="349"/>
      <c r="FD36" s="349"/>
      <c r="FE36" s="349"/>
      <c r="FF36" s="349"/>
      <c r="FG36" s="349"/>
      <c r="FH36" s="349"/>
      <c r="FI36" s="349"/>
      <c r="FJ36" s="349"/>
      <c r="FK36" s="187"/>
      <c r="FL36" s="270"/>
      <c r="FM36" s="270"/>
      <c r="FN36" s="270"/>
      <c r="FO36" s="270"/>
      <c r="FP36" s="187"/>
      <c r="FQ36" s="349" t="s">
        <v>2322</v>
      </c>
      <c r="FR36" s="349"/>
      <c r="FS36" s="349"/>
      <c r="FT36" s="349"/>
      <c r="FU36" s="349"/>
      <c r="FV36" s="349"/>
      <c r="FW36" s="349"/>
      <c r="FX36" s="349"/>
      <c r="FY36" s="349"/>
      <c r="FZ36" s="349"/>
      <c r="GA36" s="349"/>
      <c r="GB36" s="349"/>
      <c r="GC36" s="349"/>
      <c r="GD36" s="349"/>
      <c r="GE36" s="349"/>
      <c r="GF36" s="349"/>
      <c r="GG36" s="349"/>
      <c r="GH36" s="349"/>
      <c r="GI36" s="349"/>
      <c r="GJ36" s="349"/>
      <c r="GK36" s="349"/>
      <c r="GL36" s="349"/>
      <c r="GM36" s="349"/>
      <c r="GN36" s="349"/>
      <c r="GO36" s="349"/>
      <c r="GP36" s="349"/>
      <c r="GQ36" s="349"/>
      <c r="GR36" s="349"/>
      <c r="GS36" s="349"/>
      <c r="GT36" s="349"/>
      <c r="GU36" s="349"/>
      <c r="GV36" s="349"/>
      <c r="GW36" s="349"/>
      <c r="GX36" s="349"/>
      <c r="GY36" s="349"/>
      <c r="GZ36" s="349"/>
      <c r="HA36" s="187"/>
      <c r="HB36" s="270"/>
      <c r="HC36" s="270"/>
      <c r="HD36" s="270"/>
      <c r="HE36" s="270"/>
      <c r="HF36" s="187"/>
      <c r="HG36" s="349" t="s">
        <v>2323</v>
      </c>
      <c r="HH36" s="349"/>
      <c r="HI36" s="349"/>
      <c r="HJ36" s="349"/>
      <c r="HK36" s="349"/>
      <c r="HL36" s="349"/>
      <c r="HM36" s="349"/>
      <c r="HN36" s="349"/>
      <c r="HO36" s="349"/>
      <c r="HP36" s="349"/>
      <c r="HQ36" s="349"/>
      <c r="HR36" s="349"/>
      <c r="HS36" s="349"/>
      <c r="HT36" s="349"/>
      <c r="HU36" s="349"/>
      <c r="HV36" s="349"/>
      <c r="HW36" s="349"/>
      <c r="HX36" s="349"/>
      <c r="HY36" s="349"/>
      <c r="HZ36" s="349"/>
      <c r="IA36" s="349"/>
      <c r="IB36" s="349"/>
      <c r="IC36" s="349"/>
      <c r="ID36" s="349"/>
      <c r="IE36" s="349"/>
      <c r="IF36" s="349"/>
      <c r="IG36" s="349"/>
      <c r="IH36" s="349"/>
      <c r="II36" s="349"/>
      <c r="IJ36" s="349"/>
      <c r="IK36" s="349"/>
      <c r="IL36" s="349"/>
      <c r="IM36" s="349"/>
      <c r="IN36" s="349"/>
      <c r="IO36" s="349"/>
      <c r="IP36" s="349"/>
      <c r="IQ36" s="349" t="s">
        <v>2324</v>
      </c>
      <c r="IR36" s="349"/>
      <c r="IS36" s="349"/>
      <c r="IT36" s="349"/>
      <c r="IU36" s="349"/>
      <c r="IV36" s="349"/>
      <c r="IW36" s="349"/>
      <c r="IX36" s="349"/>
      <c r="IY36" s="349"/>
      <c r="IZ36" s="349"/>
      <c r="JA36" s="349"/>
      <c r="JB36" s="349"/>
      <c r="JC36" s="349"/>
      <c r="JD36" s="349"/>
      <c r="JE36" s="349"/>
      <c r="JF36" s="349"/>
      <c r="JG36" s="349"/>
      <c r="JH36" s="349"/>
      <c r="JI36" s="349"/>
      <c r="JJ36" s="349"/>
      <c r="JK36" s="349"/>
      <c r="JL36" s="349"/>
      <c r="JM36" s="349"/>
      <c r="JN36" s="349"/>
      <c r="JO36" s="349"/>
      <c r="JP36" s="349"/>
      <c r="JQ36" s="349"/>
      <c r="JR36" s="349"/>
      <c r="JS36" s="349"/>
      <c r="JT36" s="349"/>
      <c r="JU36" s="349"/>
      <c r="JV36" s="349"/>
      <c r="JW36" s="349"/>
      <c r="JX36" s="349"/>
      <c r="JY36" s="349"/>
      <c r="JZ36" s="349"/>
      <c r="KA36" s="349" t="s">
        <v>2325</v>
      </c>
      <c r="KB36" s="349"/>
      <c r="KC36" s="349"/>
      <c r="KD36" s="349"/>
      <c r="KE36" s="349"/>
      <c r="KF36" s="349"/>
      <c r="KG36" s="349"/>
      <c r="KH36" s="349"/>
      <c r="KI36" s="349"/>
      <c r="KJ36" s="349"/>
      <c r="KK36" s="349"/>
      <c r="KL36" s="349"/>
      <c r="KM36" s="349"/>
      <c r="KN36" s="349"/>
      <c r="KO36" s="349"/>
      <c r="KP36" s="349"/>
      <c r="KQ36" s="349"/>
      <c r="KR36" s="349"/>
      <c r="KS36" s="349"/>
      <c r="KT36" s="349"/>
      <c r="KU36" s="349"/>
      <c r="KV36" s="349"/>
      <c r="KW36" s="349"/>
      <c r="KX36" s="349"/>
      <c r="KY36" s="349"/>
      <c r="KZ36" s="349"/>
      <c r="LA36" s="349"/>
      <c r="LB36" s="349"/>
      <c r="LC36" s="349"/>
      <c r="LD36" s="349"/>
      <c r="LE36" s="349"/>
      <c r="LF36" s="349"/>
      <c r="LG36" s="349"/>
      <c r="LH36" s="349"/>
      <c r="LI36" s="349"/>
      <c r="LJ36" s="349"/>
      <c r="LK36" s="349" t="s">
        <v>2326</v>
      </c>
      <c r="LL36" s="349"/>
      <c r="LM36" s="349"/>
      <c r="LN36" s="349"/>
      <c r="LO36" s="349"/>
      <c r="LP36" s="349"/>
      <c r="LQ36" s="349"/>
      <c r="LR36" s="349"/>
      <c r="LS36" s="349"/>
      <c r="LT36" s="349"/>
      <c r="LU36" s="349"/>
      <c r="LV36" s="349"/>
      <c r="LW36" s="349"/>
      <c r="LX36" s="349"/>
      <c r="LY36" s="349"/>
      <c r="LZ36" s="349"/>
      <c r="MA36" s="349"/>
      <c r="MB36" s="349"/>
      <c r="MC36" s="349"/>
      <c r="MD36" s="349"/>
      <c r="ME36" s="349"/>
      <c r="MF36" s="349"/>
      <c r="MG36" s="349"/>
      <c r="MH36" s="349"/>
      <c r="MI36" s="349"/>
      <c r="MJ36" s="349"/>
      <c r="MK36" s="349"/>
      <c r="ML36" s="349"/>
      <c r="MM36" s="349"/>
      <c r="MN36" s="349"/>
      <c r="MO36" s="349"/>
      <c r="MP36" s="349"/>
      <c r="MQ36" s="349"/>
      <c r="MR36" s="349"/>
      <c r="MS36" s="349"/>
      <c r="MT36" s="349"/>
      <c r="MU36" s="349" t="s">
        <v>2327</v>
      </c>
      <c r="MV36" s="349"/>
      <c r="MW36" s="349"/>
      <c r="MX36" s="349"/>
      <c r="MY36" s="349"/>
      <c r="MZ36" s="349"/>
      <c r="NA36" s="349"/>
      <c r="NB36" s="349"/>
      <c r="NC36" s="349"/>
      <c r="ND36" s="349"/>
      <c r="NE36" s="349"/>
      <c r="NF36" s="349"/>
      <c r="NG36" s="349"/>
      <c r="NH36" s="349"/>
      <c r="NI36" s="349"/>
      <c r="NJ36" s="349"/>
      <c r="NK36" s="349"/>
      <c r="NL36" s="349"/>
      <c r="NM36" s="349"/>
      <c r="NN36" s="349"/>
      <c r="NO36" s="349"/>
      <c r="NP36" s="349"/>
      <c r="NQ36" s="349"/>
      <c r="NR36" s="349"/>
      <c r="NS36" s="349"/>
      <c r="NT36" s="349"/>
      <c r="NU36" s="349"/>
      <c r="NV36" s="349"/>
      <c r="NW36" s="349"/>
      <c r="NX36" s="349"/>
      <c r="NY36" s="349"/>
      <c r="NZ36" s="349"/>
      <c r="OA36" s="349"/>
      <c r="OB36" s="349"/>
      <c r="OC36" s="349"/>
      <c r="OD36" s="349"/>
    </row>
    <row r="37" spans="1:394" ht="2.25" customHeight="1">
      <c r="A37" s="10"/>
      <c r="B37" s="10"/>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239"/>
      <c r="AL37" s="145"/>
      <c r="AM37" s="263"/>
      <c r="AN37" s="263"/>
      <c r="AO37" s="263"/>
      <c r="AP37" s="263"/>
      <c r="AQ37" s="145"/>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45"/>
      <c r="CD37" s="263"/>
      <c r="CE37" s="263"/>
      <c r="CF37" s="263"/>
      <c r="CG37" s="263"/>
      <c r="CH37" s="145"/>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272"/>
      <c r="DV37" s="272"/>
      <c r="DW37" s="272"/>
      <c r="DX37" s="272"/>
      <c r="DY37" s="272"/>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272"/>
      <c r="FM37" s="272"/>
      <c r="FN37" s="272"/>
      <c r="FO37" s="272"/>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272"/>
      <c r="HC37" s="272"/>
      <c r="HD37" s="272"/>
      <c r="HE37" s="272"/>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row>
    <row r="38" spans="1:394" ht="2.25" customHeight="1">
      <c r="A38" s="4"/>
      <c r="B38" s="4"/>
      <c r="C38" s="4"/>
      <c r="D38" s="4"/>
      <c r="E38" s="4"/>
      <c r="F38" s="4"/>
      <c r="G38" s="4"/>
      <c r="H38" s="4"/>
      <c r="I38" s="4"/>
      <c r="J38" s="4"/>
      <c r="K38" s="4"/>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141"/>
      <c r="AQ38" s="141"/>
      <c r="AR38" s="4"/>
      <c r="AS38" s="4"/>
      <c r="AT38" s="4"/>
      <c r="AU38" s="4"/>
      <c r="AV38" s="4"/>
      <c r="AW38" s="4"/>
      <c r="AX38" s="4"/>
      <c r="AY38" s="4"/>
      <c r="AZ38" s="4"/>
      <c r="BA38" s="4"/>
      <c r="BB38" s="4"/>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141"/>
      <c r="CD38" s="259"/>
      <c r="CE38" s="259"/>
      <c r="CF38" s="259"/>
      <c r="CG38" s="259"/>
      <c r="CH38" s="141"/>
      <c r="CI38" s="5"/>
      <c r="CJ38" s="4"/>
      <c r="CK38" s="4"/>
      <c r="CL38" s="4"/>
      <c r="CM38" s="4"/>
      <c r="CN38" s="4"/>
      <c r="CO38" s="4"/>
      <c r="CP38" s="4"/>
      <c r="CQ38" s="4"/>
      <c r="CR38" s="4"/>
      <c r="CS38" s="4"/>
      <c r="CT38" s="4"/>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266"/>
      <c r="DV38" s="266"/>
      <c r="DW38" s="266"/>
      <c r="DX38" s="266"/>
      <c r="DY38" s="266"/>
      <c r="DZ38" s="5"/>
      <c r="EA38" s="4"/>
      <c r="EB38" s="4"/>
      <c r="EC38" s="4"/>
      <c r="ED38" s="4"/>
      <c r="EE38" s="4"/>
      <c r="EF38" s="4"/>
      <c r="EG38" s="4"/>
      <c r="EH38" s="4"/>
      <c r="EI38" s="4"/>
      <c r="EJ38" s="4"/>
      <c r="EK38" s="4"/>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266"/>
      <c r="FM38" s="266"/>
      <c r="FN38" s="266"/>
      <c r="FO38" s="266"/>
      <c r="FP38" s="5"/>
      <c r="FQ38" s="4"/>
      <c r="FR38" s="4"/>
      <c r="FS38" s="4"/>
      <c r="FT38" s="4"/>
      <c r="FU38" s="4"/>
      <c r="FV38" s="4"/>
      <c r="FW38" s="4"/>
      <c r="FX38" s="4"/>
      <c r="FY38" s="4"/>
      <c r="FZ38" s="4"/>
      <c r="GA38" s="4"/>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266"/>
      <c r="HC38" s="266"/>
      <c r="HD38" s="266"/>
      <c r="HE38" s="266"/>
      <c r="HF38" s="5"/>
      <c r="HG38" s="4"/>
      <c r="HH38" s="4"/>
      <c r="HI38" s="4"/>
      <c r="HJ38" s="4"/>
      <c r="HK38" s="4"/>
      <c r="HL38" s="4"/>
      <c r="HM38" s="4"/>
      <c r="HN38" s="4"/>
      <c r="HO38" s="4"/>
      <c r="HP38" s="4"/>
      <c r="HQ38" s="4"/>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4"/>
      <c r="IR38" s="4"/>
      <c r="IS38" s="4"/>
      <c r="IT38" s="4"/>
      <c r="IU38" s="4"/>
      <c r="IV38" s="4"/>
      <c r="IW38" s="4"/>
      <c r="IX38" s="4"/>
      <c r="IY38" s="4"/>
      <c r="IZ38" s="4"/>
      <c r="JA38" s="4"/>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4"/>
      <c r="KB38" s="4"/>
      <c r="KC38" s="4"/>
      <c r="KD38" s="4"/>
      <c r="KE38" s="4"/>
      <c r="KF38" s="4"/>
      <c r="KG38" s="4"/>
      <c r="KH38" s="4"/>
      <c r="KI38" s="4"/>
      <c r="KJ38" s="4"/>
      <c r="KK38" s="4"/>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4"/>
      <c r="LL38" s="4"/>
      <c r="LM38" s="4"/>
      <c r="LN38" s="4"/>
      <c r="LO38" s="4"/>
      <c r="LP38" s="4"/>
      <c r="LQ38" s="4"/>
      <c r="LR38" s="4"/>
      <c r="LS38" s="4"/>
      <c r="LT38" s="4"/>
      <c r="LU38" s="4"/>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4"/>
      <c r="MV38" s="4"/>
      <c r="MW38" s="4"/>
      <c r="MX38" s="4"/>
      <c r="MY38" s="4"/>
      <c r="MZ38" s="4"/>
      <c r="NA38" s="4"/>
      <c r="NB38" s="4"/>
      <c r="NC38" s="4"/>
      <c r="ND38" s="4"/>
      <c r="NE38" s="4"/>
      <c r="NF38" s="5"/>
      <c r="NG38" s="5"/>
      <c r="NH38" s="5"/>
      <c r="NI38" s="5"/>
      <c r="NJ38" s="5"/>
      <c r="NK38" s="5"/>
      <c r="NL38" s="5"/>
      <c r="NM38" s="5"/>
      <c r="NN38" s="5"/>
      <c r="NO38" s="5"/>
      <c r="NP38" s="5"/>
      <c r="NQ38" s="5"/>
      <c r="NR38" s="5"/>
      <c r="NS38" s="5"/>
      <c r="NT38" s="5"/>
      <c r="NU38" s="5"/>
      <c r="NV38" s="5"/>
      <c r="NW38" s="5"/>
      <c r="NX38" s="5"/>
      <c r="NY38" s="5"/>
      <c r="NZ38" s="5"/>
      <c r="OA38" s="5"/>
      <c r="OB38" s="5"/>
      <c r="OC38" s="5"/>
      <c r="OD38" s="5"/>
    </row>
    <row r="39" spans="1:394" ht="15" customHeight="1">
      <c r="A39" s="325" t="s">
        <v>101</v>
      </c>
      <c r="B39" s="325"/>
      <c r="C39" s="325"/>
      <c r="D39" s="325"/>
      <c r="E39" s="325"/>
      <c r="F39" s="325"/>
      <c r="G39" s="325"/>
      <c r="H39" s="32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41"/>
      <c r="AQ39" s="141"/>
      <c r="AR39" s="325" t="s">
        <v>101</v>
      </c>
      <c r="AS39" s="325"/>
      <c r="AT39" s="325"/>
      <c r="AU39" s="325"/>
      <c r="AV39" s="325"/>
      <c r="AW39" s="325"/>
      <c r="AX39" s="325"/>
      <c r="AY39" s="32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41"/>
      <c r="CD39" s="259"/>
      <c r="CE39" s="259"/>
      <c r="CF39" s="259"/>
      <c r="CG39" s="259"/>
      <c r="CH39" s="141"/>
      <c r="CI39" s="115"/>
      <c r="CJ39" s="325" t="s">
        <v>101</v>
      </c>
      <c r="CK39" s="325"/>
      <c r="CL39" s="325"/>
      <c r="CM39" s="325"/>
      <c r="CN39" s="325"/>
      <c r="CO39" s="325"/>
      <c r="CP39" s="325"/>
      <c r="CQ39" s="32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273"/>
      <c r="DV39" s="273"/>
      <c r="DW39" s="273"/>
      <c r="DX39" s="273"/>
      <c r="DY39" s="273"/>
      <c r="DZ39" s="115"/>
      <c r="EA39" s="325" t="s">
        <v>101</v>
      </c>
      <c r="EB39" s="325"/>
      <c r="EC39" s="325"/>
      <c r="ED39" s="325"/>
      <c r="EE39" s="325"/>
      <c r="EF39" s="325"/>
      <c r="EG39" s="325"/>
      <c r="EH39" s="32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273"/>
      <c r="FM39" s="273"/>
      <c r="FN39" s="273"/>
      <c r="FO39" s="273"/>
      <c r="FP39" s="115"/>
      <c r="FQ39" s="325" t="s">
        <v>101</v>
      </c>
      <c r="FR39" s="325"/>
      <c r="FS39" s="325"/>
      <c r="FT39" s="325"/>
      <c r="FU39" s="325"/>
      <c r="FV39" s="325"/>
      <c r="FW39" s="325"/>
      <c r="FX39" s="32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273"/>
      <c r="HC39" s="273"/>
      <c r="HD39" s="273"/>
      <c r="HE39" s="273"/>
      <c r="HF39" s="115"/>
      <c r="HG39" s="325" t="s">
        <v>101</v>
      </c>
      <c r="HH39" s="325"/>
      <c r="HI39" s="325"/>
      <c r="HJ39" s="325"/>
      <c r="HK39" s="325"/>
      <c r="HL39" s="325"/>
      <c r="HM39" s="325"/>
      <c r="HN39" s="32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c r="IO39" s="115"/>
      <c r="IP39" s="115"/>
      <c r="IQ39" s="325" t="s">
        <v>101</v>
      </c>
      <c r="IR39" s="325"/>
      <c r="IS39" s="325"/>
      <c r="IT39" s="325"/>
      <c r="IU39" s="325"/>
      <c r="IV39" s="325"/>
      <c r="IW39" s="325"/>
      <c r="IX39" s="325"/>
      <c r="IY39" s="115"/>
      <c r="IZ39" s="115"/>
      <c r="JA39" s="115"/>
      <c r="JB39" s="115"/>
      <c r="JC39" s="115"/>
      <c r="JD39" s="115"/>
      <c r="JE39" s="115"/>
      <c r="JF39" s="115"/>
      <c r="JG39" s="115"/>
      <c r="JH39" s="115"/>
      <c r="JI39" s="115"/>
      <c r="JJ39" s="115"/>
      <c r="JK39" s="115"/>
      <c r="JL39" s="115"/>
      <c r="JM39" s="115"/>
      <c r="JN39" s="115"/>
      <c r="JO39" s="115"/>
      <c r="JP39" s="115"/>
      <c r="JQ39" s="115"/>
      <c r="JR39" s="115"/>
      <c r="JS39" s="115"/>
      <c r="JT39" s="115"/>
      <c r="JU39" s="115"/>
      <c r="JV39" s="115"/>
      <c r="JW39" s="115"/>
      <c r="JX39" s="115"/>
      <c r="JY39" s="115"/>
      <c r="JZ39" s="115"/>
      <c r="KA39" s="325" t="s">
        <v>101</v>
      </c>
      <c r="KB39" s="325"/>
      <c r="KC39" s="325"/>
      <c r="KD39" s="325"/>
      <c r="KE39" s="325"/>
      <c r="KF39" s="325"/>
      <c r="KG39" s="325"/>
      <c r="KH39" s="325"/>
      <c r="KI39" s="115"/>
      <c r="KJ39" s="115"/>
      <c r="KK39" s="115"/>
      <c r="KL39" s="115"/>
      <c r="KM39" s="115"/>
      <c r="KN39" s="115"/>
      <c r="KO39" s="115"/>
      <c r="KP39" s="115"/>
      <c r="KQ39" s="115"/>
      <c r="KR39" s="115"/>
      <c r="KS39" s="115"/>
      <c r="KT39" s="115"/>
      <c r="KU39" s="115"/>
      <c r="KV39" s="115"/>
      <c r="KW39" s="115"/>
      <c r="KX39" s="115"/>
      <c r="KY39" s="115"/>
      <c r="KZ39" s="115"/>
      <c r="LA39" s="115"/>
      <c r="LB39" s="115"/>
      <c r="LC39" s="115"/>
      <c r="LD39" s="115"/>
      <c r="LE39" s="115"/>
      <c r="LF39" s="115"/>
      <c r="LG39" s="115"/>
      <c r="LH39" s="115"/>
      <c r="LI39" s="115"/>
      <c r="LJ39" s="115"/>
      <c r="LK39" s="325" t="s">
        <v>101</v>
      </c>
      <c r="LL39" s="325"/>
      <c r="LM39" s="325"/>
      <c r="LN39" s="325"/>
      <c r="LO39" s="325"/>
      <c r="LP39" s="325"/>
      <c r="LQ39" s="325"/>
      <c r="LR39" s="325"/>
      <c r="LS39" s="115"/>
      <c r="LT39" s="115"/>
      <c r="LU39" s="115"/>
      <c r="LV39" s="115"/>
      <c r="LW39" s="115"/>
      <c r="LX39" s="115"/>
      <c r="LY39" s="115"/>
      <c r="LZ39" s="115"/>
      <c r="MA39" s="115"/>
      <c r="MB39" s="115"/>
      <c r="MC39" s="115"/>
      <c r="MD39" s="115"/>
      <c r="ME39" s="115"/>
      <c r="MF39" s="115"/>
      <c r="MG39" s="115"/>
      <c r="MH39" s="115"/>
      <c r="MI39" s="115"/>
      <c r="MJ39" s="115"/>
      <c r="MK39" s="115"/>
      <c r="ML39" s="115"/>
      <c r="MM39" s="115"/>
      <c r="MN39" s="115"/>
      <c r="MO39" s="115"/>
      <c r="MP39" s="115"/>
      <c r="MQ39" s="115"/>
      <c r="MR39" s="115"/>
      <c r="MS39" s="115"/>
      <c r="MT39" s="115"/>
      <c r="MU39" s="325" t="s">
        <v>101</v>
      </c>
      <c r="MV39" s="325"/>
      <c r="MW39" s="325"/>
      <c r="MX39" s="325"/>
      <c r="MY39" s="325"/>
      <c r="MZ39" s="325"/>
      <c r="NA39" s="325"/>
      <c r="NB39" s="325"/>
      <c r="NC39" s="115"/>
      <c r="ND39" s="115"/>
      <c r="NE39" s="115"/>
      <c r="NF39" s="115"/>
      <c r="NG39" s="115"/>
      <c r="NH39" s="115"/>
      <c r="NI39" s="115"/>
      <c r="NJ39" s="115"/>
      <c r="NK39" s="115"/>
      <c r="NL39" s="115"/>
      <c r="NM39" s="115"/>
      <c r="NN39" s="115"/>
      <c r="NO39" s="115"/>
      <c r="NP39" s="115"/>
      <c r="NQ39" s="115"/>
      <c r="NR39" s="115"/>
      <c r="NS39" s="115"/>
      <c r="NT39" s="115"/>
      <c r="NU39" s="115"/>
      <c r="NV39" s="115"/>
      <c r="NW39" s="115"/>
      <c r="NX39" s="115"/>
      <c r="NY39" s="115"/>
      <c r="NZ39" s="115"/>
      <c r="OA39" s="115"/>
      <c r="OB39" s="115"/>
      <c r="OC39" s="115"/>
      <c r="OD39" s="115"/>
    </row>
    <row r="40" spans="1:394" ht="15" customHeight="1">
      <c r="A40" s="115"/>
      <c r="B40" s="326" t="s">
        <v>67</v>
      </c>
      <c r="C40" s="326"/>
      <c r="D40" s="326"/>
      <c r="E40" s="326"/>
      <c r="F40" s="326"/>
      <c r="G40" s="326"/>
      <c r="H40" s="115"/>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I40" s="327"/>
      <c r="AJ40" s="115"/>
      <c r="AK40" s="115"/>
      <c r="AL40" s="141"/>
      <c r="AQ40" s="141"/>
      <c r="AR40" s="115"/>
      <c r="AS40" s="326" t="s">
        <v>67</v>
      </c>
      <c r="AT40" s="326"/>
      <c r="AU40" s="326"/>
      <c r="AV40" s="326"/>
      <c r="AW40" s="326"/>
      <c r="AX40" s="326"/>
      <c r="AY40" s="115"/>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c r="BV40" s="327"/>
      <c r="BW40" s="327"/>
      <c r="BX40" s="327"/>
      <c r="BY40" s="327"/>
      <c r="BZ40" s="327"/>
      <c r="CA40" s="115"/>
      <c r="CB40" s="115"/>
      <c r="CC40" s="141"/>
      <c r="CD40" s="259"/>
      <c r="CE40" s="259"/>
      <c r="CF40" s="259"/>
      <c r="CG40" s="259"/>
      <c r="CH40" s="141"/>
      <c r="CI40" s="115"/>
      <c r="CJ40" s="115"/>
      <c r="CK40" s="326" t="s">
        <v>67</v>
      </c>
      <c r="CL40" s="326"/>
      <c r="CM40" s="326"/>
      <c r="CN40" s="326"/>
      <c r="CO40" s="326"/>
      <c r="CP40" s="326"/>
      <c r="CQ40" s="115"/>
      <c r="CR40" s="327"/>
      <c r="CS40" s="327"/>
      <c r="CT40" s="327"/>
      <c r="CU40" s="327"/>
      <c r="CV40" s="327"/>
      <c r="CW40" s="327"/>
      <c r="CX40" s="327"/>
      <c r="CY40" s="327"/>
      <c r="CZ40" s="327"/>
      <c r="DA40" s="327"/>
      <c r="DB40" s="327"/>
      <c r="DC40" s="327"/>
      <c r="DD40" s="327"/>
      <c r="DE40" s="327"/>
      <c r="DF40" s="327"/>
      <c r="DG40" s="327"/>
      <c r="DH40" s="327"/>
      <c r="DI40" s="327"/>
      <c r="DJ40" s="327"/>
      <c r="DK40" s="327"/>
      <c r="DL40" s="327"/>
      <c r="DM40" s="327"/>
      <c r="DN40" s="327"/>
      <c r="DO40" s="327"/>
      <c r="DP40" s="327"/>
      <c r="DQ40" s="327"/>
      <c r="DR40" s="327"/>
      <c r="DS40" s="115"/>
      <c r="DT40" s="115"/>
      <c r="DU40" s="273"/>
      <c r="DV40" s="273"/>
      <c r="DW40" s="273"/>
      <c r="DX40" s="273"/>
      <c r="DY40" s="273"/>
      <c r="DZ40" s="115"/>
      <c r="EA40" s="115"/>
      <c r="EB40" s="326" t="s">
        <v>67</v>
      </c>
      <c r="EC40" s="326"/>
      <c r="ED40" s="326"/>
      <c r="EE40" s="326"/>
      <c r="EF40" s="326"/>
      <c r="EG40" s="326"/>
      <c r="EH40" s="115"/>
      <c r="EI40" s="327"/>
      <c r="EJ40" s="327"/>
      <c r="EK40" s="327"/>
      <c r="EL40" s="327"/>
      <c r="EM40" s="327"/>
      <c r="EN40" s="327"/>
      <c r="EO40" s="327"/>
      <c r="EP40" s="327"/>
      <c r="EQ40" s="327"/>
      <c r="ER40" s="327"/>
      <c r="ES40" s="327"/>
      <c r="ET40" s="327"/>
      <c r="EU40" s="327"/>
      <c r="EV40" s="327"/>
      <c r="EW40" s="327"/>
      <c r="EX40" s="327"/>
      <c r="EY40" s="327"/>
      <c r="EZ40" s="327"/>
      <c r="FA40" s="327"/>
      <c r="FB40" s="327"/>
      <c r="FC40" s="327"/>
      <c r="FD40" s="327"/>
      <c r="FE40" s="327"/>
      <c r="FF40" s="327"/>
      <c r="FG40" s="327"/>
      <c r="FH40" s="327"/>
      <c r="FI40" s="327"/>
      <c r="FJ40" s="115"/>
      <c r="FK40" s="115"/>
      <c r="FL40" s="273"/>
      <c r="FM40" s="273"/>
      <c r="FN40" s="273"/>
      <c r="FO40" s="273"/>
      <c r="FP40" s="115"/>
      <c r="FQ40" s="115"/>
      <c r="FR40" s="326" t="s">
        <v>67</v>
      </c>
      <c r="FS40" s="326"/>
      <c r="FT40" s="326"/>
      <c r="FU40" s="326"/>
      <c r="FV40" s="326"/>
      <c r="FW40" s="326"/>
      <c r="FX40" s="115"/>
      <c r="FY40" s="327"/>
      <c r="FZ40" s="327"/>
      <c r="GA40" s="327"/>
      <c r="GB40" s="327"/>
      <c r="GC40" s="327"/>
      <c r="GD40" s="327"/>
      <c r="GE40" s="327"/>
      <c r="GF40" s="327"/>
      <c r="GG40" s="327"/>
      <c r="GH40" s="327"/>
      <c r="GI40" s="327"/>
      <c r="GJ40" s="327"/>
      <c r="GK40" s="327"/>
      <c r="GL40" s="327"/>
      <c r="GM40" s="327"/>
      <c r="GN40" s="327"/>
      <c r="GO40" s="327"/>
      <c r="GP40" s="327"/>
      <c r="GQ40" s="327"/>
      <c r="GR40" s="327"/>
      <c r="GS40" s="327"/>
      <c r="GT40" s="327"/>
      <c r="GU40" s="327"/>
      <c r="GV40" s="327"/>
      <c r="GW40" s="327"/>
      <c r="GX40" s="327"/>
      <c r="GY40" s="327"/>
      <c r="GZ40" s="115"/>
      <c r="HA40" s="115"/>
      <c r="HB40" s="273"/>
      <c r="HC40" s="273"/>
      <c r="HD40" s="273"/>
      <c r="HE40" s="273"/>
      <c r="HF40" s="115"/>
      <c r="HG40" s="115"/>
      <c r="HH40" s="326" t="s">
        <v>67</v>
      </c>
      <c r="HI40" s="326"/>
      <c r="HJ40" s="326"/>
      <c r="HK40" s="326"/>
      <c r="HL40" s="326"/>
      <c r="HM40" s="326"/>
      <c r="HN40" s="115"/>
      <c r="HO40" s="327"/>
      <c r="HP40" s="327"/>
      <c r="HQ40" s="327"/>
      <c r="HR40" s="327"/>
      <c r="HS40" s="327"/>
      <c r="HT40" s="327"/>
      <c r="HU40" s="327"/>
      <c r="HV40" s="327"/>
      <c r="HW40" s="327"/>
      <c r="HX40" s="327"/>
      <c r="HY40" s="327"/>
      <c r="HZ40" s="327"/>
      <c r="IA40" s="327"/>
      <c r="IB40" s="327"/>
      <c r="IC40" s="327"/>
      <c r="ID40" s="327"/>
      <c r="IE40" s="327"/>
      <c r="IF40" s="327"/>
      <c r="IG40" s="327"/>
      <c r="IH40" s="327"/>
      <c r="II40" s="327"/>
      <c r="IJ40" s="327"/>
      <c r="IK40" s="327"/>
      <c r="IL40" s="327"/>
      <c r="IM40" s="327"/>
      <c r="IN40" s="327"/>
      <c r="IO40" s="327"/>
      <c r="IP40" s="115"/>
      <c r="IQ40" s="115"/>
      <c r="IR40" s="326" t="s">
        <v>67</v>
      </c>
      <c r="IS40" s="326"/>
      <c r="IT40" s="326"/>
      <c r="IU40" s="326"/>
      <c r="IV40" s="326"/>
      <c r="IW40" s="326"/>
      <c r="IX40" s="115"/>
      <c r="IY40" s="327"/>
      <c r="IZ40" s="327"/>
      <c r="JA40" s="327"/>
      <c r="JB40" s="327"/>
      <c r="JC40" s="327"/>
      <c r="JD40" s="327"/>
      <c r="JE40" s="327"/>
      <c r="JF40" s="327"/>
      <c r="JG40" s="327"/>
      <c r="JH40" s="327"/>
      <c r="JI40" s="327"/>
      <c r="JJ40" s="327"/>
      <c r="JK40" s="327"/>
      <c r="JL40" s="327"/>
      <c r="JM40" s="327"/>
      <c r="JN40" s="327"/>
      <c r="JO40" s="327"/>
      <c r="JP40" s="327"/>
      <c r="JQ40" s="327"/>
      <c r="JR40" s="327"/>
      <c r="JS40" s="327"/>
      <c r="JT40" s="327"/>
      <c r="JU40" s="327"/>
      <c r="JV40" s="327"/>
      <c r="JW40" s="327"/>
      <c r="JX40" s="327"/>
      <c r="JY40" s="327"/>
      <c r="JZ40" s="115"/>
      <c r="KA40" s="115"/>
      <c r="KB40" s="326" t="s">
        <v>67</v>
      </c>
      <c r="KC40" s="326"/>
      <c r="KD40" s="326"/>
      <c r="KE40" s="326"/>
      <c r="KF40" s="326"/>
      <c r="KG40" s="326"/>
      <c r="KH40" s="115"/>
      <c r="KI40" s="327"/>
      <c r="KJ40" s="327"/>
      <c r="KK40" s="327"/>
      <c r="KL40" s="327"/>
      <c r="KM40" s="327"/>
      <c r="KN40" s="327"/>
      <c r="KO40" s="327"/>
      <c r="KP40" s="327"/>
      <c r="KQ40" s="327"/>
      <c r="KR40" s="327"/>
      <c r="KS40" s="327"/>
      <c r="KT40" s="327"/>
      <c r="KU40" s="327"/>
      <c r="KV40" s="327"/>
      <c r="KW40" s="327"/>
      <c r="KX40" s="327"/>
      <c r="KY40" s="327"/>
      <c r="KZ40" s="327"/>
      <c r="LA40" s="327"/>
      <c r="LB40" s="327"/>
      <c r="LC40" s="327"/>
      <c r="LD40" s="327"/>
      <c r="LE40" s="327"/>
      <c r="LF40" s="327"/>
      <c r="LG40" s="327"/>
      <c r="LH40" s="327"/>
      <c r="LI40" s="327"/>
      <c r="LJ40" s="115"/>
      <c r="LK40" s="115"/>
      <c r="LL40" s="326" t="s">
        <v>67</v>
      </c>
      <c r="LM40" s="326"/>
      <c r="LN40" s="326"/>
      <c r="LO40" s="326"/>
      <c r="LP40" s="326"/>
      <c r="LQ40" s="326"/>
      <c r="LR40" s="115"/>
      <c r="LS40" s="327"/>
      <c r="LT40" s="327"/>
      <c r="LU40" s="327"/>
      <c r="LV40" s="327"/>
      <c r="LW40" s="327"/>
      <c r="LX40" s="327"/>
      <c r="LY40" s="327"/>
      <c r="LZ40" s="327"/>
      <c r="MA40" s="327"/>
      <c r="MB40" s="327"/>
      <c r="MC40" s="327"/>
      <c r="MD40" s="327"/>
      <c r="ME40" s="327"/>
      <c r="MF40" s="327"/>
      <c r="MG40" s="327"/>
      <c r="MH40" s="327"/>
      <c r="MI40" s="327"/>
      <c r="MJ40" s="327"/>
      <c r="MK40" s="327"/>
      <c r="ML40" s="327"/>
      <c r="MM40" s="327"/>
      <c r="MN40" s="327"/>
      <c r="MO40" s="327"/>
      <c r="MP40" s="327"/>
      <c r="MQ40" s="327"/>
      <c r="MR40" s="327"/>
      <c r="MS40" s="327"/>
      <c r="MT40" s="115"/>
      <c r="MU40" s="115"/>
      <c r="MV40" s="326" t="s">
        <v>67</v>
      </c>
      <c r="MW40" s="326"/>
      <c r="MX40" s="326"/>
      <c r="MY40" s="326"/>
      <c r="MZ40" s="326"/>
      <c r="NA40" s="326"/>
      <c r="NB40" s="115"/>
      <c r="NC40" s="327"/>
      <c r="ND40" s="327"/>
      <c r="NE40" s="327"/>
      <c r="NF40" s="327"/>
      <c r="NG40" s="327"/>
      <c r="NH40" s="327"/>
      <c r="NI40" s="327"/>
      <c r="NJ40" s="327"/>
      <c r="NK40" s="327"/>
      <c r="NL40" s="327"/>
      <c r="NM40" s="327"/>
      <c r="NN40" s="327"/>
      <c r="NO40" s="327"/>
      <c r="NP40" s="327"/>
      <c r="NQ40" s="327"/>
      <c r="NR40" s="327"/>
      <c r="NS40" s="327"/>
      <c r="NT40" s="327"/>
      <c r="NU40" s="327"/>
      <c r="NV40" s="327"/>
      <c r="NW40" s="327"/>
      <c r="NX40" s="327"/>
      <c r="NY40" s="327"/>
      <c r="NZ40" s="327"/>
      <c r="OA40" s="327"/>
      <c r="OB40" s="327"/>
      <c r="OC40" s="327"/>
      <c r="OD40" s="115"/>
    </row>
    <row r="41" spans="1:394" ht="15" customHeight="1">
      <c r="A41" s="115"/>
      <c r="B41" s="326" t="s">
        <v>103</v>
      </c>
      <c r="C41" s="326"/>
      <c r="D41" s="326"/>
      <c r="E41" s="326"/>
      <c r="F41" s="326"/>
      <c r="G41" s="326"/>
      <c r="H41" s="326"/>
      <c r="I41" s="326"/>
      <c r="J41" s="326"/>
      <c r="K41" s="326"/>
      <c r="L41" s="115"/>
      <c r="M41" s="326" t="s">
        <v>108</v>
      </c>
      <c r="N41" s="326"/>
      <c r="O41" s="326"/>
      <c r="P41" s="326"/>
      <c r="Q41" s="115" t="s">
        <v>64</v>
      </c>
      <c r="R41" s="115"/>
      <c r="S41" s="325" t="s">
        <v>104</v>
      </c>
      <c r="T41" s="325"/>
      <c r="U41" s="115"/>
      <c r="V41" s="325" t="s">
        <v>105</v>
      </c>
      <c r="W41" s="325"/>
      <c r="X41" s="115"/>
      <c r="Y41" s="325" t="s">
        <v>106</v>
      </c>
      <c r="Z41" s="325"/>
      <c r="AA41" s="115" t="s">
        <v>65</v>
      </c>
      <c r="AB41" s="115"/>
      <c r="AC41" s="115"/>
      <c r="AD41" s="115"/>
      <c r="AE41" s="115"/>
      <c r="AF41" s="115"/>
      <c r="AG41" s="115"/>
      <c r="AH41" s="115"/>
      <c r="AI41" s="115"/>
      <c r="AJ41" s="115"/>
      <c r="AK41" s="115"/>
      <c r="AL41" s="141"/>
      <c r="AM41" s="259" t="b">
        <v>0</v>
      </c>
      <c r="AN41" s="259" t="b">
        <v>0</v>
      </c>
      <c r="AO41" s="259" t="b">
        <v>0</v>
      </c>
      <c r="AQ41" s="141"/>
      <c r="AR41" s="115"/>
      <c r="AS41" s="326" t="s">
        <v>103</v>
      </c>
      <c r="AT41" s="326"/>
      <c r="AU41" s="326"/>
      <c r="AV41" s="326"/>
      <c r="AW41" s="326"/>
      <c r="AX41" s="326"/>
      <c r="AY41" s="326"/>
      <c r="AZ41" s="326"/>
      <c r="BA41" s="326"/>
      <c r="BB41" s="326"/>
      <c r="BC41" s="115"/>
      <c r="BD41" s="326" t="s">
        <v>108</v>
      </c>
      <c r="BE41" s="326"/>
      <c r="BF41" s="326"/>
      <c r="BG41" s="326"/>
      <c r="BH41" s="115" t="s">
        <v>64</v>
      </c>
      <c r="BI41" s="115"/>
      <c r="BJ41" s="325" t="s">
        <v>104</v>
      </c>
      <c r="BK41" s="325"/>
      <c r="BL41" s="115"/>
      <c r="BM41" s="325" t="s">
        <v>105</v>
      </c>
      <c r="BN41" s="325"/>
      <c r="BO41" s="115"/>
      <c r="BP41" s="325" t="s">
        <v>106</v>
      </c>
      <c r="BQ41" s="325"/>
      <c r="BR41" s="115" t="s">
        <v>65</v>
      </c>
      <c r="BS41" s="115"/>
      <c r="BT41" s="115"/>
      <c r="BU41" s="115"/>
      <c r="BV41" s="115"/>
      <c r="BW41" s="115"/>
      <c r="BX41" s="115"/>
      <c r="BY41" s="115"/>
      <c r="BZ41" s="115"/>
      <c r="CA41" s="115"/>
      <c r="CB41" s="115"/>
      <c r="CC41" s="141"/>
      <c r="CD41" s="259" t="b">
        <v>0</v>
      </c>
      <c r="CE41" s="259" t="b">
        <v>0</v>
      </c>
      <c r="CF41" s="259" t="b">
        <v>0</v>
      </c>
      <c r="CG41" s="259"/>
      <c r="CH41" s="141"/>
      <c r="CI41" s="115"/>
      <c r="CJ41" s="115"/>
      <c r="CK41" s="326" t="s">
        <v>103</v>
      </c>
      <c r="CL41" s="326"/>
      <c r="CM41" s="326"/>
      <c r="CN41" s="326"/>
      <c r="CO41" s="326"/>
      <c r="CP41" s="326"/>
      <c r="CQ41" s="326"/>
      <c r="CR41" s="326"/>
      <c r="CS41" s="326"/>
      <c r="CT41" s="326"/>
      <c r="CU41" s="115"/>
      <c r="CV41" s="326" t="s">
        <v>108</v>
      </c>
      <c r="CW41" s="326"/>
      <c r="CX41" s="326"/>
      <c r="CY41" s="326"/>
      <c r="CZ41" s="115" t="s">
        <v>64</v>
      </c>
      <c r="DA41" s="115"/>
      <c r="DB41" s="325" t="s">
        <v>104</v>
      </c>
      <c r="DC41" s="325"/>
      <c r="DD41" s="115"/>
      <c r="DE41" s="325" t="s">
        <v>105</v>
      </c>
      <c r="DF41" s="325"/>
      <c r="DG41" s="115"/>
      <c r="DH41" s="325" t="s">
        <v>106</v>
      </c>
      <c r="DI41" s="325"/>
      <c r="DJ41" s="115" t="s">
        <v>65</v>
      </c>
      <c r="DK41" s="115"/>
      <c r="DL41" s="115"/>
      <c r="DM41" s="115"/>
      <c r="DN41" s="115"/>
      <c r="DO41" s="115"/>
      <c r="DP41" s="115"/>
      <c r="DQ41" s="115"/>
      <c r="DR41" s="115"/>
      <c r="DS41" s="115"/>
      <c r="DT41" s="115"/>
      <c r="DU41" s="273" t="b">
        <v>0</v>
      </c>
      <c r="DV41" s="273" t="b">
        <v>0</v>
      </c>
      <c r="DW41" s="273" t="b">
        <v>0</v>
      </c>
      <c r="DX41" s="273"/>
      <c r="DY41" s="273"/>
      <c r="DZ41" s="115"/>
      <c r="EA41" s="115"/>
      <c r="EB41" s="326" t="s">
        <v>103</v>
      </c>
      <c r="EC41" s="326"/>
      <c r="ED41" s="326"/>
      <c r="EE41" s="326"/>
      <c r="EF41" s="326"/>
      <c r="EG41" s="326"/>
      <c r="EH41" s="326"/>
      <c r="EI41" s="326"/>
      <c r="EJ41" s="326"/>
      <c r="EK41" s="326"/>
      <c r="EL41" s="115"/>
      <c r="EM41" s="326" t="s">
        <v>108</v>
      </c>
      <c r="EN41" s="326"/>
      <c r="EO41" s="326"/>
      <c r="EP41" s="326"/>
      <c r="EQ41" s="115" t="s">
        <v>64</v>
      </c>
      <c r="ER41" s="115"/>
      <c r="ES41" s="325" t="s">
        <v>104</v>
      </c>
      <c r="ET41" s="325"/>
      <c r="EU41" s="115"/>
      <c r="EV41" s="325" t="s">
        <v>105</v>
      </c>
      <c r="EW41" s="325"/>
      <c r="EX41" s="115"/>
      <c r="EY41" s="325" t="s">
        <v>106</v>
      </c>
      <c r="EZ41" s="325"/>
      <c r="FA41" s="115" t="s">
        <v>65</v>
      </c>
      <c r="FB41" s="115"/>
      <c r="FC41" s="115"/>
      <c r="FD41" s="115"/>
      <c r="FE41" s="115"/>
      <c r="FF41" s="115"/>
      <c r="FG41" s="115"/>
      <c r="FH41" s="115"/>
      <c r="FI41" s="115"/>
      <c r="FJ41" s="115"/>
      <c r="FK41" s="115"/>
      <c r="FL41" s="273" t="b">
        <v>0</v>
      </c>
      <c r="FM41" s="273" t="b">
        <v>0</v>
      </c>
      <c r="FN41" s="273" t="b">
        <v>0</v>
      </c>
      <c r="FO41" s="273"/>
      <c r="FP41" s="115"/>
      <c r="FQ41" s="115"/>
      <c r="FR41" s="326" t="s">
        <v>103</v>
      </c>
      <c r="FS41" s="326"/>
      <c r="FT41" s="326"/>
      <c r="FU41" s="326"/>
      <c r="FV41" s="326"/>
      <c r="FW41" s="326"/>
      <c r="FX41" s="326"/>
      <c r="FY41" s="326"/>
      <c r="FZ41" s="326"/>
      <c r="GA41" s="326"/>
      <c r="GB41" s="115"/>
      <c r="GC41" s="326" t="s">
        <v>108</v>
      </c>
      <c r="GD41" s="326"/>
      <c r="GE41" s="326"/>
      <c r="GF41" s="326"/>
      <c r="GG41" s="115" t="s">
        <v>64</v>
      </c>
      <c r="GH41" s="115"/>
      <c r="GI41" s="325" t="s">
        <v>104</v>
      </c>
      <c r="GJ41" s="325"/>
      <c r="GK41" s="115"/>
      <c r="GL41" s="325" t="s">
        <v>105</v>
      </c>
      <c r="GM41" s="325"/>
      <c r="GN41" s="115"/>
      <c r="GO41" s="325" t="s">
        <v>106</v>
      </c>
      <c r="GP41" s="325"/>
      <c r="GQ41" s="115" t="s">
        <v>65</v>
      </c>
      <c r="GR41" s="115"/>
      <c r="GS41" s="115"/>
      <c r="GT41" s="115"/>
      <c r="GU41" s="115"/>
      <c r="GV41" s="115"/>
      <c r="GW41" s="115"/>
      <c r="GX41" s="115"/>
      <c r="GY41" s="115"/>
      <c r="GZ41" s="115"/>
      <c r="HA41" s="115"/>
      <c r="HB41" s="273" t="b">
        <v>0</v>
      </c>
      <c r="HC41" s="273" t="b">
        <v>0</v>
      </c>
      <c r="HD41" s="273" t="b">
        <v>0</v>
      </c>
      <c r="HE41" s="273"/>
      <c r="HF41" s="115"/>
      <c r="HG41" s="115"/>
      <c r="HH41" s="326" t="s">
        <v>103</v>
      </c>
      <c r="HI41" s="326"/>
      <c r="HJ41" s="326"/>
      <c r="HK41" s="326"/>
      <c r="HL41" s="326"/>
      <c r="HM41" s="326"/>
      <c r="HN41" s="326"/>
      <c r="HO41" s="326"/>
      <c r="HP41" s="326"/>
      <c r="HQ41" s="326"/>
      <c r="HR41" s="115"/>
      <c r="HS41" s="326" t="s">
        <v>108</v>
      </c>
      <c r="HT41" s="326"/>
      <c r="HU41" s="326"/>
      <c r="HV41" s="326"/>
      <c r="HW41" s="115" t="s">
        <v>64</v>
      </c>
      <c r="HX41" s="115"/>
      <c r="HY41" s="325" t="s">
        <v>104</v>
      </c>
      <c r="HZ41" s="325"/>
      <c r="IA41" s="115"/>
      <c r="IB41" s="325" t="s">
        <v>105</v>
      </c>
      <c r="IC41" s="325"/>
      <c r="ID41" s="115"/>
      <c r="IE41" s="325" t="s">
        <v>106</v>
      </c>
      <c r="IF41" s="325"/>
      <c r="IG41" s="115" t="s">
        <v>65</v>
      </c>
      <c r="IH41" s="115"/>
      <c r="II41" s="115"/>
      <c r="IJ41" s="115"/>
      <c r="IK41" s="115"/>
      <c r="IL41" s="115"/>
      <c r="IM41" s="115"/>
      <c r="IN41" s="115"/>
      <c r="IO41" s="115"/>
      <c r="IP41" s="115"/>
      <c r="IQ41" s="115"/>
      <c r="IR41" s="326" t="s">
        <v>103</v>
      </c>
      <c r="IS41" s="326"/>
      <c r="IT41" s="326"/>
      <c r="IU41" s="326"/>
      <c r="IV41" s="326"/>
      <c r="IW41" s="326"/>
      <c r="IX41" s="326"/>
      <c r="IY41" s="326"/>
      <c r="IZ41" s="326"/>
      <c r="JA41" s="326"/>
      <c r="JB41" s="115"/>
      <c r="JC41" s="326" t="s">
        <v>108</v>
      </c>
      <c r="JD41" s="326"/>
      <c r="JE41" s="326"/>
      <c r="JF41" s="326"/>
      <c r="JG41" s="115" t="s">
        <v>64</v>
      </c>
      <c r="JH41" s="115"/>
      <c r="JI41" s="325" t="s">
        <v>104</v>
      </c>
      <c r="JJ41" s="325"/>
      <c r="JK41" s="115"/>
      <c r="JL41" s="325" t="s">
        <v>105</v>
      </c>
      <c r="JM41" s="325"/>
      <c r="JN41" s="115"/>
      <c r="JO41" s="325" t="s">
        <v>106</v>
      </c>
      <c r="JP41" s="325"/>
      <c r="JQ41" s="115" t="s">
        <v>65</v>
      </c>
      <c r="JR41" s="115"/>
      <c r="JS41" s="115"/>
      <c r="JT41" s="115"/>
      <c r="JU41" s="115"/>
      <c r="JV41" s="115"/>
      <c r="JW41" s="115"/>
      <c r="JX41" s="115"/>
      <c r="JY41" s="115"/>
      <c r="JZ41" s="115"/>
      <c r="KA41" s="115"/>
      <c r="KB41" s="326" t="s">
        <v>103</v>
      </c>
      <c r="KC41" s="326"/>
      <c r="KD41" s="326"/>
      <c r="KE41" s="326"/>
      <c r="KF41" s="326"/>
      <c r="KG41" s="326"/>
      <c r="KH41" s="326"/>
      <c r="KI41" s="326"/>
      <c r="KJ41" s="326"/>
      <c r="KK41" s="326"/>
      <c r="KL41" s="115"/>
      <c r="KM41" s="326" t="s">
        <v>108</v>
      </c>
      <c r="KN41" s="326"/>
      <c r="KO41" s="326"/>
      <c r="KP41" s="326"/>
      <c r="KQ41" s="115" t="s">
        <v>64</v>
      </c>
      <c r="KR41" s="115"/>
      <c r="KS41" s="325" t="s">
        <v>104</v>
      </c>
      <c r="KT41" s="325"/>
      <c r="KU41" s="115"/>
      <c r="KV41" s="325" t="s">
        <v>105</v>
      </c>
      <c r="KW41" s="325"/>
      <c r="KX41" s="115"/>
      <c r="KY41" s="325" t="s">
        <v>106</v>
      </c>
      <c r="KZ41" s="325"/>
      <c r="LA41" s="115" t="s">
        <v>65</v>
      </c>
      <c r="LB41" s="115"/>
      <c r="LC41" s="115"/>
      <c r="LD41" s="115"/>
      <c r="LE41" s="115"/>
      <c r="LF41" s="115"/>
      <c r="LG41" s="115"/>
      <c r="LH41" s="115"/>
      <c r="LI41" s="115"/>
      <c r="LJ41" s="115"/>
      <c r="LK41" s="115"/>
      <c r="LL41" s="326" t="s">
        <v>103</v>
      </c>
      <c r="LM41" s="326"/>
      <c r="LN41" s="326"/>
      <c r="LO41" s="326"/>
      <c r="LP41" s="326"/>
      <c r="LQ41" s="326"/>
      <c r="LR41" s="326"/>
      <c r="LS41" s="326"/>
      <c r="LT41" s="326"/>
      <c r="LU41" s="326"/>
      <c r="LV41" s="115"/>
      <c r="LW41" s="326" t="s">
        <v>108</v>
      </c>
      <c r="LX41" s="326"/>
      <c r="LY41" s="326"/>
      <c r="LZ41" s="326"/>
      <c r="MA41" s="115" t="s">
        <v>64</v>
      </c>
      <c r="MB41" s="115"/>
      <c r="MC41" s="325" t="s">
        <v>104</v>
      </c>
      <c r="MD41" s="325"/>
      <c r="ME41" s="115"/>
      <c r="MF41" s="325" t="s">
        <v>105</v>
      </c>
      <c r="MG41" s="325"/>
      <c r="MH41" s="115"/>
      <c r="MI41" s="325" t="s">
        <v>106</v>
      </c>
      <c r="MJ41" s="325"/>
      <c r="MK41" s="115" t="s">
        <v>65</v>
      </c>
      <c r="ML41" s="115"/>
      <c r="MM41" s="115"/>
      <c r="MN41" s="115"/>
      <c r="MO41" s="115"/>
      <c r="MP41" s="115"/>
      <c r="MQ41" s="115"/>
      <c r="MR41" s="115"/>
      <c r="MS41" s="115"/>
      <c r="MT41" s="115"/>
      <c r="MU41" s="115"/>
      <c r="MV41" s="326" t="s">
        <v>103</v>
      </c>
      <c r="MW41" s="326"/>
      <c r="MX41" s="326"/>
      <c r="MY41" s="326"/>
      <c r="MZ41" s="326"/>
      <c r="NA41" s="326"/>
      <c r="NB41" s="326"/>
      <c r="NC41" s="326"/>
      <c r="ND41" s="326"/>
      <c r="NE41" s="326"/>
      <c r="NF41" s="115"/>
      <c r="NG41" s="326" t="s">
        <v>108</v>
      </c>
      <c r="NH41" s="326"/>
      <c r="NI41" s="326"/>
      <c r="NJ41" s="326"/>
      <c r="NK41" s="115" t="s">
        <v>64</v>
      </c>
      <c r="NL41" s="115"/>
      <c r="NM41" s="325" t="s">
        <v>104</v>
      </c>
      <c r="NN41" s="325"/>
      <c r="NO41" s="115"/>
      <c r="NP41" s="325" t="s">
        <v>105</v>
      </c>
      <c r="NQ41" s="325"/>
      <c r="NR41" s="115"/>
      <c r="NS41" s="325" t="s">
        <v>106</v>
      </c>
      <c r="NT41" s="325"/>
      <c r="NU41" s="115" t="s">
        <v>65</v>
      </c>
      <c r="NV41" s="115"/>
      <c r="NW41" s="115"/>
      <c r="NX41" s="115"/>
      <c r="NY41" s="115"/>
      <c r="NZ41" s="115"/>
      <c r="OA41" s="115"/>
      <c r="OB41" s="115"/>
      <c r="OC41" s="115"/>
      <c r="OD41" s="115"/>
    </row>
    <row r="42" spans="1:394" ht="15" customHeight="1">
      <c r="A42" s="115"/>
      <c r="B42" s="115"/>
      <c r="C42" s="115"/>
      <c r="D42" s="115"/>
      <c r="E42" s="115"/>
      <c r="F42" s="115"/>
      <c r="G42" s="115"/>
      <c r="H42" s="115"/>
      <c r="I42" s="115"/>
      <c r="J42" s="115"/>
      <c r="K42" s="115"/>
      <c r="L42" s="115"/>
      <c r="M42" s="326" t="s">
        <v>109</v>
      </c>
      <c r="N42" s="326"/>
      <c r="O42" s="326"/>
      <c r="P42" s="326"/>
      <c r="Q42" s="115" t="s">
        <v>64</v>
      </c>
      <c r="R42" s="115"/>
      <c r="S42" s="115"/>
      <c r="T42" s="115"/>
      <c r="U42" s="115"/>
      <c r="V42" s="325" t="s">
        <v>105</v>
      </c>
      <c r="W42" s="325"/>
      <c r="X42" s="115"/>
      <c r="Y42" s="325" t="s">
        <v>106</v>
      </c>
      <c r="Z42" s="325"/>
      <c r="AA42" s="115" t="s">
        <v>65</v>
      </c>
      <c r="AB42" s="115"/>
      <c r="AC42" s="115"/>
      <c r="AD42" s="115"/>
      <c r="AE42" s="115"/>
      <c r="AF42" s="115"/>
      <c r="AG42" s="115"/>
      <c r="AH42" s="115"/>
      <c r="AI42" s="115"/>
      <c r="AJ42" s="115"/>
      <c r="AK42" s="115"/>
      <c r="AL42" s="141"/>
      <c r="AN42" s="259" t="b">
        <v>0</v>
      </c>
      <c r="AQ42" s="141"/>
      <c r="AR42" s="115"/>
      <c r="AS42" s="115"/>
      <c r="AT42" s="115"/>
      <c r="AU42" s="115"/>
      <c r="AV42" s="115"/>
      <c r="AW42" s="115"/>
      <c r="AX42" s="115"/>
      <c r="AY42" s="115"/>
      <c r="AZ42" s="115"/>
      <c r="BA42" s="115"/>
      <c r="BB42" s="115"/>
      <c r="BC42" s="115"/>
      <c r="BD42" s="326" t="s">
        <v>109</v>
      </c>
      <c r="BE42" s="326"/>
      <c r="BF42" s="326"/>
      <c r="BG42" s="326"/>
      <c r="BH42" s="115" t="s">
        <v>64</v>
      </c>
      <c r="BI42" s="115"/>
      <c r="BJ42" s="115"/>
      <c r="BK42" s="115"/>
      <c r="BL42" s="115"/>
      <c r="BM42" s="325" t="s">
        <v>105</v>
      </c>
      <c r="BN42" s="325"/>
      <c r="BO42" s="115"/>
      <c r="BP42" s="325" t="s">
        <v>106</v>
      </c>
      <c r="BQ42" s="325"/>
      <c r="BR42" s="115" t="s">
        <v>65</v>
      </c>
      <c r="BS42" s="115"/>
      <c r="BT42" s="115"/>
      <c r="BU42" s="115"/>
      <c r="BV42" s="115"/>
      <c r="BW42" s="115"/>
      <c r="BX42" s="115"/>
      <c r="BY42" s="115"/>
      <c r="BZ42" s="115"/>
      <c r="CA42" s="115"/>
      <c r="CB42" s="115"/>
      <c r="CC42" s="141"/>
      <c r="CD42" s="259"/>
      <c r="CE42" s="259" t="b">
        <v>0</v>
      </c>
      <c r="CF42" s="259"/>
      <c r="CG42" s="259"/>
      <c r="CH42" s="141"/>
      <c r="CI42" s="115"/>
      <c r="CJ42" s="115"/>
      <c r="CK42" s="115"/>
      <c r="CL42" s="115"/>
      <c r="CM42" s="115"/>
      <c r="CN42" s="115"/>
      <c r="CO42" s="115"/>
      <c r="CP42" s="115"/>
      <c r="CQ42" s="115"/>
      <c r="CR42" s="115"/>
      <c r="CS42" s="115"/>
      <c r="CT42" s="115"/>
      <c r="CU42" s="115"/>
      <c r="CV42" s="326" t="s">
        <v>109</v>
      </c>
      <c r="CW42" s="326"/>
      <c r="CX42" s="326"/>
      <c r="CY42" s="326"/>
      <c r="CZ42" s="115" t="s">
        <v>64</v>
      </c>
      <c r="DA42" s="115"/>
      <c r="DB42" s="115"/>
      <c r="DC42" s="115"/>
      <c r="DD42" s="115"/>
      <c r="DE42" s="325" t="s">
        <v>105</v>
      </c>
      <c r="DF42" s="325"/>
      <c r="DG42" s="115"/>
      <c r="DH42" s="325" t="s">
        <v>106</v>
      </c>
      <c r="DI42" s="325"/>
      <c r="DJ42" s="115" t="s">
        <v>65</v>
      </c>
      <c r="DK42" s="115"/>
      <c r="DL42" s="115"/>
      <c r="DM42" s="115"/>
      <c r="DN42" s="115"/>
      <c r="DO42" s="115"/>
      <c r="DP42" s="115"/>
      <c r="DQ42" s="115"/>
      <c r="DR42" s="115"/>
      <c r="DS42" s="115"/>
      <c r="DT42" s="115"/>
      <c r="DU42" s="273"/>
      <c r="DV42" s="273" t="b">
        <v>0</v>
      </c>
      <c r="DW42" s="273" t="b">
        <v>0</v>
      </c>
      <c r="DX42" s="273"/>
      <c r="DY42" s="273"/>
      <c r="DZ42" s="115"/>
      <c r="EA42" s="115"/>
      <c r="EB42" s="115"/>
      <c r="EC42" s="115"/>
      <c r="ED42" s="115"/>
      <c r="EE42" s="115"/>
      <c r="EF42" s="115"/>
      <c r="EG42" s="115"/>
      <c r="EH42" s="115"/>
      <c r="EI42" s="115"/>
      <c r="EJ42" s="115"/>
      <c r="EK42" s="115"/>
      <c r="EL42" s="115"/>
      <c r="EM42" s="326" t="s">
        <v>109</v>
      </c>
      <c r="EN42" s="326"/>
      <c r="EO42" s="326"/>
      <c r="EP42" s="326"/>
      <c r="EQ42" s="115" t="s">
        <v>64</v>
      </c>
      <c r="ER42" s="115"/>
      <c r="ES42" s="115"/>
      <c r="ET42" s="115"/>
      <c r="EU42" s="115"/>
      <c r="EV42" s="325" t="s">
        <v>105</v>
      </c>
      <c r="EW42" s="325"/>
      <c r="EX42" s="115"/>
      <c r="EY42" s="325" t="s">
        <v>106</v>
      </c>
      <c r="EZ42" s="325"/>
      <c r="FA42" s="115" t="s">
        <v>65</v>
      </c>
      <c r="FB42" s="115"/>
      <c r="FC42" s="115"/>
      <c r="FD42" s="115"/>
      <c r="FE42" s="115"/>
      <c r="FF42" s="115"/>
      <c r="FG42" s="115"/>
      <c r="FH42" s="115"/>
      <c r="FI42" s="115"/>
      <c r="FJ42" s="115"/>
      <c r="FK42" s="115"/>
      <c r="FL42" s="273"/>
      <c r="FM42" s="273" t="b">
        <v>0</v>
      </c>
      <c r="FN42" s="273" t="b">
        <v>0</v>
      </c>
      <c r="FO42" s="273"/>
      <c r="FP42" s="115"/>
      <c r="FQ42" s="115"/>
      <c r="FR42" s="115"/>
      <c r="FS42" s="115"/>
      <c r="FT42" s="115"/>
      <c r="FU42" s="115"/>
      <c r="FV42" s="115"/>
      <c r="FW42" s="115"/>
      <c r="FX42" s="115"/>
      <c r="FY42" s="115"/>
      <c r="FZ42" s="115"/>
      <c r="GA42" s="115"/>
      <c r="GB42" s="115"/>
      <c r="GC42" s="326" t="s">
        <v>109</v>
      </c>
      <c r="GD42" s="326"/>
      <c r="GE42" s="326"/>
      <c r="GF42" s="326"/>
      <c r="GG42" s="115" t="s">
        <v>64</v>
      </c>
      <c r="GH42" s="115"/>
      <c r="GI42" s="115"/>
      <c r="GJ42" s="115"/>
      <c r="GK42" s="115"/>
      <c r="GL42" s="325" t="s">
        <v>105</v>
      </c>
      <c r="GM42" s="325"/>
      <c r="GN42" s="115"/>
      <c r="GO42" s="325" t="s">
        <v>106</v>
      </c>
      <c r="GP42" s="325"/>
      <c r="GQ42" s="115" t="s">
        <v>65</v>
      </c>
      <c r="GR42" s="115"/>
      <c r="GS42" s="115"/>
      <c r="GT42" s="115"/>
      <c r="GU42" s="115"/>
      <c r="GV42" s="115"/>
      <c r="GW42" s="115"/>
      <c r="GX42" s="115"/>
      <c r="GY42" s="115"/>
      <c r="GZ42" s="115"/>
      <c r="HA42" s="115"/>
      <c r="HB42" s="273"/>
      <c r="HC42" s="273" t="b">
        <v>0</v>
      </c>
      <c r="HD42" s="273" t="b">
        <v>0</v>
      </c>
      <c r="HE42" s="273"/>
      <c r="HF42" s="115"/>
      <c r="HG42" s="115"/>
      <c r="HH42" s="115"/>
      <c r="HI42" s="115"/>
      <c r="HJ42" s="115"/>
      <c r="HK42" s="115"/>
      <c r="HL42" s="115"/>
      <c r="HM42" s="115"/>
      <c r="HN42" s="115"/>
      <c r="HO42" s="115"/>
      <c r="HP42" s="115"/>
      <c r="HQ42" s="115"/>
      <c r="HR42" s="115"/>
      <c r="HS42" s="326" t="s">
        <v>109</v>
      </c>
      <c r="HT42" s="326"/>
      <c r="HU42" s="326"/>
      <c r="HV42" s="326"/>
      <c r="HW42" s="115" t="s">
        <v>64</v>
      </c>
      <c r="HX42" s="115"/>
      <c r="HY42" s="115"/>
      <c r="HZ42" s="115"/>
      <c r="IA42" s="115"/>
      <c r="IB42" s="325" t="s">
        <v>105</v>
      </c>
      <c r="IC42" s="325"/>
      <c r="ID42" s="115"/>
      <c r="IE42" s="325" t="s">
        <v>106</v>
      </c>
      <c r="IF42" s="325"/>
      <c r="IG42" s="115" t="s">
        <v>65</v>
      </c>
      <c r="IH42" s="115"/>
      <c r="II42" s="115"/>
      <c r="IJ42" s="115"/>
      <c r="IK42" s="115"/>
      <c r="IL42" s="115"/>
      <c r="IM42" s="115"/>
      <c r="IN42" s="115"/>
      <c r="IO42" s="115"/>
      <c r="IP42" s="115"/>
      <c r="IQ42" s="115"/>
      <c r="IR42" s="115"/>
      <c r="IS42" s="115"/>
      <c r="IT42" s="115"/>
      <c r="IU42" s="115"/>
      <c r="IV42" s="115"/>
      <c r="IW42" s="115"/>
      <c r="IX42" s="115"/>
      <c r="IY42" s="115"/>
      <c r="IZ42" s="115"/>
      <c r="JA42" s="115"/>
      <c r="JB42" s="115"/>
      <c r="JC42" s="326" t="s">
        <v>109</v>
      </c>
      <c r="JD42" s="326"/>
      <c r="JE42" s="326"/>
      <c r="JF42" s="326"/>
      <c r="JG42" s="115" t="s">
        <v>64</v>
      </c>
      <c r="JH42" s="115"/>
      <c r="JI42" s="115"/>
      <c r="JJ42" s="115"/>
      <c r="JK42" s="115"/>
      <c r="JL42" s="325" t="s">
        <v>105</v>
      </c>
      <c r="JM42" s="325"/>
      <c r="JN42" s="115"/>
      <c r="JO42" s="325" t="s">
        <v>106</v>
      </c>
      <c r="JP42" s="325"/>
      <c r="JQ42" s="115" t="s">
        <v>65</v>
      </c>
      <c r="JR42" s="115"/>
      <c r="JS42" s="115"/>
      <c r="JT42" s="115"/>
      <c r="JU42" s="115"/>
      <c r="JV42" s="115"/>
      <c r="JW42" s="115"/>
      <c r="JX42" s="115"/>
      <c r="JY42" s="115"/>
      <c r="JZ42" s="115"/>
      <c r="KA42" s="115"/>
      <c r="KB42" s="115"/>
      <c r="KC42" s="115"/>
      <c r="KD42" s="115"/>
      <c r="KE42" s="115"/>
      <c r="KF42" s="115"/>
      <c r="KG42" s="115"/>
      <c r="KH42" s="115"/>
      <c r="KI42" s="115"/>
      <c r="KJ42" s="115"/>
      <c r="KK42" s="115"/>
      <c r="KL42" s="115"/>
      <c r="KM42" s="326" t="s">
        <v>109</v>
      </c>
      <c r="KN42" s="326"/>
      <c r="KO42" s="326"/>
      <c r="KP42" s="326"/>
      <c r="KQ42" s="115" t="s">
        <v>64</v>
      </c>
      <c r="KR42" s="115"/>
      <c r="KS42" s="115"/>
      <c r="KT42" s="115"/>
      <c r="KU42" s="115"/>
      <c r="KV42" s="325" t="s">
        <v>105</v>
      </c>
      <c r="KW42" s="325"/>
      <c r="KX42" s="115"/>
      <c r="KY42" s="325" t="s">
        <v>106</v>
      </c>
      <c r="KZ42" s="325"/>
      <c r="LA42" s="115" t="s">
        <v>65</v>
      </c>
      <c r="LB42" s="115"/>
      <c r="LC42" s="115"/>
      <c r="LD42" s="115"/>
      <c r="LE42" s="115"/>
      <c r="LF42" s="115"/>
      <c r="LG42" s="115"/>
      <c r="LH42" s="115"/>
      <c r="LI42" s="115"/>
      <c r="LJ42" s="115"/>
      <c r="LK42" s="115"/>
      <c r="LL42" s="115"/>
      <c r="LM42" s="115"/>
      <c r="LN42" s="115"/>
      <c r="LO42" s="115"/>
      <c r="LP42" s="115"/>
      <c r="LQ42" s="115"/>
      <c r="LR42" s="115"/>
      <c r="LS42" s="115"/>
      <c r="LT42" s="115"/>
      <c r="LU42" s="115"/>
      <c r="LV42" s="115"/>
      <c r="LW42" s="326" t="s">
        <v>109</v>
      </c>
      <c r="LX42" s="326"/>
      <c r="LY42" s="326"/>
      <c r="LZ42" s="326"/>
      <c r="MA42" s="115" t="s">
        <v>64</v>
      </c>
      <c r="MB42" s="115"/>
      <c r="MC42" s="115"/>
      <c r="MD42" s="115"/>
      <c r="ME42" s="115"/>
      <c r="MF42" s="325" t="s">
        <v>105</v>
      </c>
      <c r="MG42" s="325"/>
      <c r="MH42" s="115"/>
      <c r="MI42" s="325" t="s">
        <v>106</v>
      </c>
      <c r="MJ42" s="325"/>
      <c r="MK42" s="115" t="s">
        <v>65</v>
      </c>
      <c r="ML42" s="115"/>
      <c r="MM42" s="115"/>
      <c r="MN42" s="115"/>
      <c r="MO42" s="115"/>
      <c r="MP42" s="115"/>
      <c r="MQ42" s="115"/>
      <c r="MR42" s="115"/>
      <c r="MS42" s="115"/>
      <c r="MT42" s="115"/>
      <c r="MU42" s="115"/>
      <c r="MV42" s="115"/>
      <c r="MW42" s="115"/>
      <c r="MX42" s="115"/>
      <c r="MY42" s="115"/>
      <c r="MZ42" s="115"/>
      <c r="NA42" s="115"/>
      <c r="NB42" s="115"/>
      <c r="NC42" s="115"/>
      <c r="ND42" s="115"/>
      <c r="NE42" s="115"/>
      <c r="NF42" s="115"/>
      <c r="NG42" s="326" t="s">
        <v>109</v>
      </c>
      <c r="NH42" s="326"/>
      <c r="NI42" s="326"/>
      <c r="NJ42" s="326"/>
      <c r="NK42" s="115" t="s">
        <v>64</v>
      </c>
      <c r="NL42" s="115"/>
      <c r="NM42" s="115"/>
      <c r="NN42" s="115"/>
      <c r="NO42" s="115"/>
      <c r="NP42" s="325" t="s">
        <v>105</v>
      </c>
      <c r="NQ42" s="325"/>
      <c r="NR42" s="115"/>
      <c r="NS42" s="325" t="s">
        <v>106</v>
      </c>
      <c r="NT42" s="325"/>
      <c r="NU42" s="115" t="s">
        <v>65</v>
      </c>
      <c r="NV42" s="115"/>
      <c r="NW42" s="115"/>
      <c r="NX42" s="115"/>
      <c r="NY42" s="115"/>
      <c r="NZ42" s="115"/>
      <c r="OA42" s="115"/>
      <c r="OB42" s="115"/>
      <c r="OC42" s="115"/>
      <c r="OD42" s="115"/>
    </row>
    <row r="43" spans="1:394" ht="15" customHeight="1">
      <c r="A43" s="115"/>
      <c r="B43" s="326" t="s">
        <v>107</v>
      </c>
      <c r="C43" s="326"/>
      <c r="D43" s="326"/>
      <c r="E43" s="326"/>
      <c r="F43" s="326"/>
      <c r="G43" s="326"/>
      <c r="H43" s="326"/>
      <c r="I43" s="326"/>
      <c r="J43" s="115"/>
      <c r="K43" s="326" t="s">
        <v>110</v>
      </c>
      <c r="L43" s="326"/>
      <c r="M43" s="326"/>
      <c r="N43" s="326"/>
      <c r="O43" s="326"/>
      <c r="P43" s="326"/>
      <c r="Q43" s="115"/>
      <c r="R43" s="115"/>
      <c r="S43" s="326" t="s">
        <v>111</v>
      </c>
      <c r="T43" s="326"/>
      <c r="U43" s="326"/>
      <c r="V43" s="326"/>
      <c r="W43" s="326"/>
      <c r="X43" s="115"/>
      <c r="Y43" s="115"/>
      <c r="Z43" s="326" t="s">
        <v>112</v>
      </c>
      <c r="AA43" s="326"/>
      <c r="AB43" s="326"/>
      <c r="AC43" s="326"/>
      <c r="AD43" s="326"/>
      <c r="AE43" s="326"/>
      <c r="AF43" s="326"/>
      <c r="AG43" s="326"/>
      <c r="AH43" s="326"/>
      <c r="AI43" s="326"/>
      <c r="AJ43" s="115"/>
      <c r="AK43" s="115"/>
      <c r="AL43" s="141"/>
      <c r="AM43" s="259" t="b">
        <v>0</v>
      </c>
      <c r="AN43" s="259" t="b">
        <v>0</v>
      </c>
      <c r="AQ43" s="141"/>
      <c r="AR43" s="115"/>
      <c r="AS43" s="326" t="s">
        <v>107</v>
      </c>
      <c r="AT43" s="326"/>
      <c r="AU43" s="326"/>
      <c r="AV43" s="326"/>
      <c r="AW43" s="326"/>
      <c r="AX43" s="326"/>
      <c r="AY43" s="326"/>
      <c r="AZ43" s="326"/>
      <c r="BA43" s="115"/>
      <c r="BB43" s="326" t="s">
        <v>110</v>
      </c>
      <c r="BC43" s="326"/>
      <c r="BD43" s="326"/>
      <c r="BE43" s="326"/>
      <c r="BF43" s="326"/>
      <c r="BG43" s="326"/>
      <c r="BH43" s="115"/>
      <c r="BI43" s="115"/>
      <c r="BJ43" s="326" t="s">
        <v>111</v>
      </c>
      <c r="BK43" s="326"/>
      <c r="BL43" s="326"/>
      <c r="BM43" s="326"/>
      <c r="BN43" s="326"/>
      <c r="BO43" s="115"/>
      <c r="BP43" s="115"/>
      <c r="BQ43" s="326" t="s">
        <v>112</v>
      </c>
      <c r="BR43" s="326"/>
      <c r="BS43" s="326"/>
      <c r="BT43" s="326"/>
      <c r="BU43" s="326"/>
      <c r="BV43" s="326"/>
      <c r="BW43" s="326"/>
      <c r="BX43" s="326"/>
      <c r="BY43" s="326"/>
      <c r="BZ43" s="326"/>
      <c r="CA43" s="115"/>
      <c r="CB43" s="115"/>
      <c r="CC43" s="141"/>
      <c r="CD43" s="259" t="b">
        <v>0</v>
      </c>
      <c r="CE43" s="259" t="b">
        <v>0</v>
      </c>
      <c r="CF43" s="259"/>
      <c r="CG43" s="259"/>
      <c r="CH43" s="141"/>
      <c r="CI43" s="115"/>
      <c r="CJ43" s="115"/>
      <c r="CK43" s="326" t="s">
        <v>107</v>
      </c>
      <c r="CL43" s="326"/>
      <c r="CM43" s="326"/>
      <c r="CN43" s="326"/>
      <c r="CO43" s="326"/>
      <c r="CP43" s="326"/>
      <c r="CQ43" s="326"/>
      <c r="CR43" s="326"/>
      <c r="CS43" s="115"/>
      <c r="CT43" s="326" t="s">
        <v>110</v>
      </c>
      <c r="CU43" s="326"/>
      <c r="CV43" s="326"/>
      <c r="CW43" s="326"/>
      <c r="CX43" s="326"/>
      <c r="CY43" s="326"/>
      <c r="CZ43" s="115"/>
      <c r="DA43" s="115"/>
      <c r="DB43" s="326" t="s">
        <v>111</v>
      </c>
      <c r="DC43" s="326"/>
      <c r="DD43" s="326"/>
      <c r="DE43" s="326"/>
      <c r="DF43" s="326"/>
      <c r="DG43" s="115"/>
      <c r="DH43" s="115"/>
      <c r="DI43" s="326" t="s">
        <v>112</v>
      </c>
      <c r="DJ43" s="326"/>
      <c r="DK43" s="326"/>
      <c r="DL43" s="326"/>
      <c r="DM43" s="326"/>
      <c r="DN43" s="326"/>
      <c r="DO43" s="326"/>
      <c r="DP43" s="326"/>
      <c r="DQ43" s="326"/>
      <c r="DR43" s="326"/>
      <c r="DS43" s="115"/>
      <c r="DT43" s="115"/>
      <c r="DU43" s="273" t="b">
        <v>0</v>
      </c>
      <c r="DV43" s="273" t="b">
        <v>0</v>
      </c>
      <c r="DW43" s="273" t="b">
        <v>0</v>
      </c>
      <c r="DX43" s="273"/>
      <c r="DY43" s="273"/>
      <c r="DZ43" s="115"/>
      <c r="EA43" s="115"/>
      <c r="EB43" s="326" t="s">
        <v>107</v>
      </c>
      <c r="EC43" s="326"/>
      <c r="ED43" s="326"/>
      <c r="EE43" s="326"/>
      <c r="EF43" s="326"/>
      <c r="EG43" s="326"/>
      <c r="EH43" s="326"/>
      <c r="EI43" s="326"/>
      <c r="EJ43" s="115"/>
      <c r="EK43" s="326" t="s">
        <v>110</v>
      </c>
      <c r="EL43" s="326"/>
      <c r="EM43" s="326"/>
      <c r="EN43" s="326"/>
      <c r="EO43" s="326"/>
      <c r="EP43" s="326"/>
      <c r="EQ43" s="115"/>
      <c r="ER43" s="115"/>
      <c r="ES43" s="326" t="s">
        <v>111</v>
      </c>
      <c r="ET43" s="326"/>
      <c r="EU43" s="326"/>
      <c r="EV43" s="326"/>
      <c r="EW43" s="326"/>
      <c r="EX43" s="115"/>
      <c r="EY43" s="115"/>
      <c r="EZ43" s="326" t="s">
        <v>112</v>
      </c>
      <c r="FA43" s="326"/>
      <c r="FB43" s="326"/>
      <c r="FC43" s="326"/>
      <c r="FD43" s="326"/>
      <c r="FE43" s="326"/>
      <c r="FF43" s="326"/>
      <c r="FG43" s="326"/>
      <c r="FH43" s="326"/>
      <c r="FI43" s="326"/>
      <c r="FJ43" s="115"/>
      <c r="FK43" s="115"/>
      <c r="FL43" s="273" t="b">
        <v>0</v>
      </c>
      <c r="FM43" s="273" t="b">
        <v>0</v>
      </c>
      <c r="FN43" s="273" t="b">
        <v>0</v>
      </c>
      <c r="FO43" s="273"/>
      <c r="FP43" s="115"/>
      <c r="FQ43" s="115"/>
      <c r="FR43" s="326" t="s">
        <v>107</v>
      </c>
      <c r="FS43" s="326"/>
      <c r="FT43" s="326"/>
      <c r="FU43" s="326"/>
      <c r="FV43" s="326"/>
      <c r="FW43" s="326"/>
      <c r="FX43" s="326"/>
      <c r="FY43" s="326"/>
      <c r="FZ43" s="115"/>
      <c r="GA43" s="326" t="s">
        <v>110</v>
      </c>
      <c r="GB43" s="326"/>
      <c r="GC43" s="326"/>
      <c r="GD43" s="326"/>
      <c r="GE43" s="326"/>
      <c r="GF43" s="326"/>
      <c r="GG43" s="115"/>
      <c r="GH43" s="115"/>
      <c r="GI43" s="326" t="s">
        <v>111</v>
      </c>
      <c r="GJ43" s="326"/>
      <c r="GK43" s="326"/>
      <c r="GL43" s="326"/>
      <c r="GM43" s="326"/>
      <c r="GN43" s="115"/>
      <c r="GO43" s="115"/>
      <c r="GP43" s="326" t="s">
        <v>112</v>
      </c>
      <c r="GQ43" s="326"/>
      <c r="GR43" s="326"/>
      <c r="GS43" s="326"/>
      <c r="GT43" s="326"/>
      <c r="GU43" s="326"/>
      <c r="GV43" s="326"/>
      <c r="GW43" s="326"/>
      <c r="GX43" s="326"/>
      <c r="GY43" s="326"/>
      <c r="GZ43" s="115"/>
      <c r="HA43" s="115"/>
      <c r="HB43" s="273" t="b">
        <v>0</v>
      </c>
      <c r="HC43" s="273" t="b">
        <v>0</v>
      </c>
      <c r="HD43" s="273" t="b">
        <v>0</v>
      </c>
      <c r="HE43" s="273"/>
      <c r="HF43" s="115"/>
      <c r="HG43" s="115"/>
      <c r="HH43" s="326" t="s">
        <v>107</v>
      </c>
      <c r="HI43" s="326"/>
      <c r="HJ43" s="326"/>
      <c r="HK43" s="326"/>
      <c r="HL43" s="326"/>
      <c r="HM43" s="326"/>
      <c r="HN43" s="326"/>
      <c r="HO43" s="326"/>
      <c r="HP43" s="115"/>
      <c r="HQ43" s="326" t="s">
        <v>110</v>
      </c>
      <c r="HR43" s="326"/>
      <c r="HS43" s="326"/>
      <c r="HT43" s="326"/>
      <c r="HU43" s="326"/>
      <c r="HV43" s="326"/>
      <c r="HW43" s="115"/>
      <c r="HX43" s="115"/>
      <c r="HY43" s="326" t="s">
        <v>111</v>
      </c>
      <c r="HZ43" s="326"/>
      <c r="IA43" s="326"/>
      <c r="IB43" s="326"/>
      <c r="IC43" s="326"/>
      <c r="ID43" s="115"/>
      <c r="IE43" s="115"/>
      <c r="IF43" s="326" t="s">
        <v>112</v>
      </c>
      <c r="IG43" s="326"/>
      <c r="IH43" s="326"/>
      <c r="II43" s="326"/>
      <c r="IJ43" s="326"/>
      <c r="IK43" s="326"/>
      <c r="IL43" s="326"/>
      <c r="IM43" s="326"/>
      <c r="IN43" s="326"/>
      <c r="IO43" s="326"/>
      <c r="IP43" s="115"/>
      <c r="IQ43" s="115"/>
      <c r="IR43" s="326" t="s">
        <v>107</v>
      </c>
      <c r="IS43" s="326"/>
      <c r="IT43" s="326"/>
      <c r="IU43" s="326"/>
      <c r="IV43" s="326"/>
      <c r="IW43" s="326"/>
      <c r="IX43" s="326"/>
      <c r="IY43" s="326"/>
      <c r="IZ43" s="115"/>
      <c r="JA43" s="326" t="s">
        <v>110</v>
      </c>
      <c r="JB43" s="326"/>
      <c r="JC43" s="326"/>
      <c r="JD43" s="326"/>
      <c r="JE43" s="326"/>
      <c r="JF43" s="326"/>
      <c r="JG43" s="115"/>
      <c r="JH43" s="115"/>
      <c r="JI43" s="326" t="s">
        <v>111</v>
      </c>
      <c r="JJ43" s="326"/>
      <c r="JK43" s="326"/>
      <c r="JL43" s="326"/>
      <c r="JM43" s="326"/>
      <c r="JN43" s="115"/>
      <c r="JO43" s="115"/>
      <c r="JP43" s="326" t="s">
        <v>112</v>
      </c>
      <c r="JQ43" s="326"/>
      <c r="JR43" s="326"/>
      <c r="JS43" s="326"/>
      <c r="JT43" s="326"/>
      <c r="JU43" s="326"/>
      <c r="JV43" s="326"/>
      <c r="JW43" s="326"/>
      <c r="JX43" s="326"/>
      <c r="JY43" s="326"/>
      <c r="JZ43" s="115"/>
      <c r="KA43" s="115"/>
      <c r="KB43" s="326" t="s">
        <v>107</v>
      </c>
      <c r="KC43" s="326"/>
      <c r="KD43" s="326"/>
      <c r="KE43" s="326"/>
      <c r="KF43" s="326"/>
      <c r="KG43" s="326"/>
      <c r="KH43" s="326"/>
      <c r="KI43" s="326"/>
      <c r="KJ43" s="115"/>
      <c r="KK43" s="326" t="s">
        <v>110</v>
      </c>
      <c r="KL43" s="326"/>
      <c r="KM43" s="326"/>
      <c r="KN43" s="326"/>
      <c r="KO43" s="326"/>
      <c r="KP43" s="326"/>
      <c r="KQ43" s="115"/>
      <c r="KR43" s="115"/>
      <c r="KS43" s="326" t="s">
        <v>111</v>
      </c>
      <c r="KT43" s="326"/>
      <c r="KU43" s="326"/>
      <c r="KV43" s="326"/>
      <c r="KW43" s="326"/>
      <c r="KX43" s="115"/>
      <c r="KY43" s="115"/>
      <c r="KZ43" s="326" t="s">
        <v>112</v>
      </c>
      <c r="LA43" s="326"/>
      <c r="LB43" s="326"/>
      <c r="LC43" s="326"/>
      <c r="LD43" s="326"/>
      <c r="LE43" s="326"/>
      <c r="LF43" s="326"/>
      <c r="LG43" s="326"/>
      <c r="LH43" s="326"/>
      <c r="LI43" s="326"/>
      <c r="LJ43" s="115"/>
      <c r="LK43" s="115"/>
      <c r="LL43" s="326" t="s">
        <v>107</v>
      </c>
      <c r="LM43" s="326"/>
      <c r="LN43" s="326"/>
      <c r="LO43" s="326"/>
      <c r="LP43" s="326"/>
      <c r="LQ43" s="326"/>
      <c r="LR43" s="326"/>
      <c r="LS43" s="326"/>
      <c r="LT43" s="115"/>
      <c r="LU43" s="326" t="s">
        <v>110</v>
      </c>
      <c r="LV43" s="326"/>
      <c r="LW43" s="326"/>
      <c r="LX43" s="326"/>
      <c r="LY43" s="326"/>
      <c r="LZ43" s="326"/>
      <c r="MA43" s="115"/>
      <c r="MB43" s="115"/>
      <c r="MC43" s="326" t="s">
        <v>111</v>
      </c>
      <c r="MD43" s="326"/>
      <c r="ME43" s="326"/>
      <c r="MF43" s="326"/>
      <c r="MG43" s="326"/>
      <c r="MH43" s="115"/>
      <c r="MI43" s="115"/>
      <c r="MJ43" s="326" t="s">
        <v>112</v>
      </c>
      <c r="MK43" s="326"/>
      <c r="ML43" s="326"/>
      <c r="MM43" s="326"/>
      <c r="MN43" s="326"/>
      <c r="MO43" s="326"/>
      <c r="MP43" s="326"/>
      <c r="MQ43" s="326"/>
      <c r="MR43" s="326"/>
      <c r="MS43" s="326"/>
      <c r="MT43" s="115"/>
      <c r="MU43" s="115"/>
      <c r="MV43" s="326" t="s">
        <v>107</v>
      </c>
      <c r="MW43" s="326"/>
      <c r="MX43" s="326"/>
      <c r="MY43" s="326"/>
      <c r="MZ43" s="326"/>
      <c r="NA43" s="326"/>
      <c r="NB43" s="326"/>
      <c r="NC43" s="326"/>
      <c r="ND43" s="115"/>
      <c r="NE43" s="326" t="s">
        <v>110</v>
      </c>
      <c r="NF43" s="326"/>
      <c r="NG43" s="326"/>
      <c r="NH43" s="326"/>
      <c r="NI43" s="326"/>
      <c r="NJ43" s="326"/>
      <c r="NK43" s="115"/>
      <c r="NL43" s="115"/>
      <c r="NM43" s="326" t="s">
        <v>111</v>
      </c>
      <c r="NN43" s="326"/>
      <c r="NO43" s="326"/>
      <c r="NP43" s="326"/>
      <c r="NQ43" s="326"/>
      <c r="NR43" s="115"/>
      <c r="NS43" s="115"/>
      <c r="NT43" s="326" t="s">
        <v>112</v>
      </c>
      <c r="NU43" s="326"/>
      <c r="NV43" s="326"/>
      <c r="NW43" s="326"/>
      <c r="NX43" s="326"/>
      <c r="NY43" s="326"/>
      <c r="NZ43" s="326"/>
      <c r="OA43" s="326"/>
      <c r="OB43" s="326"/>
      <c r="OC43" s="326"/>
      <c r="OD43" s="115"/>
    </row>
    <row r="44" spans="1:394" ht="15" customHeight="1">
      <c r="A44" s="115"/>
      <c r="B44" s="115"/>
      <c r="C44" s="115"/>
      <c r="D44" s="115"/>
      <c r="E44" s="115"/>
      <c r="F44" s="115"/>
      <c r="G44" s="115"/>
      <c r="H44" s="115"/>
      <c r="I44" s="115"/>
      <c r="J44" s="115"/>
      <c r="K44" s="326" t="s">
        <v>113</v>
      </c>
      <c r="L44" s="326"/>
      <c r="M44" s="326"/>
      <c r="N44" s="326"/>
      <c r="O44" s="326"/>
      <c r="P44" s="326"/>
      <c r="Q44" s="326"/>
      <c r="R44" s="326"/>
      <c r="S44" s="115"/>
      <c r="T44" s="115"/>
      <c r="U44" s="326" t="s">
        <v>114</v>
      </c>
      <c r="V44" s="326"/>
      <c r="W44" s="326"/>
      <c r="X44" s="326"/>
      <c r="Y44" s="115"/>
      <c r="Z44" s="115"/>
      <c r="AA44" s="115"/>
      <c r="AB44" s="115"/>
      <c r="AC44" s="115"/>
      <c r="AD44" s="115"/>
      <c r="AE44" s="115"/>
      <c r="AF44" s="115"/>
      <c r="AG44" s="115"/>
      <c r="AH44" s="115"/>
      <c r="AI44" s="115"/>
      <c r="AJ44" s="115"/>
      <c r="AK44" s="115"/>
      <c r="AL44" s="141"/>
      <c r="AM44" s="259" t="b">
        <v>0</v>
      </c>
      <c r="AN44" s="259" t="b">
        <v>0</v>
      </c>
      <c r="AQ44" s="141"/>
      <c r="AR44" s="115"/>
      <c r="AS44" s="115"/>
      <c r="AT44" s="115"/>
      <c r="AU44" s="115"/>
      <c r="AV44" s="115"/>
      <c r="AW44" s="115"/>
      <c r="AX44" s="115"/>
      <c r="AY44" s="115"/>
      <c r="AZ44" s="115"/>
      <c r="BA44" s="115"/>
      <c r="BB44" s="326" t="s">
        <v>113</v>
      </c>
      <c r="BC44" s="326"/>
      <c r="BD44" s="326"/>
      <c r="BE44" s="326"/>
      <c r="BF44" s="326"/>
      <c r="BG44" s="326"/>
      <c r="BH44" s="326"/>
      <c r="BI44" s="326"/>
      <c r="BJ44" s="115"/>
      <c r="BK44" s="115"/>
      <c r="BL44" s="326" t="s">
        <v>114</v>
      </c>
      <c r="BM44" s="326"/>
      <c r="BN44" s="326"/>
      <c r="BO44" s="326"/>
      <c r="BP44" s="115"/>
      <c r="BQ44" s="115"/>
      <c r="BR44" s="115"/>
      <c r="BS44" s="115"/>
      <c r="BT44" s="115"/>
      <c r="BU44" s="115"/>
      <c r="BV44" s="115"/>
      <c r="BW44" s="115"/>
      <c r="BX44" s="115"/>
      <c r="BY44" s="115"/>
      <c r="BZ44" s="115"/>
      <c r="CA44" s="115"/>
      <c r="CB44" s="115"/>
      <c r="CC44" s="141"/>
      <c r="CD44" s="259" t="b">
        <v>0</v>
      </c>
      <c r="CE44" s="259" t="b">
        <v>0</v>
      </c>
      <c r="CF44" s="259"/>
      <c r="CG44" s="259"/>
      <c r="CH44" s="141"/>
      <c r="CI44" s="115"/>
      <c r="CJ44" s="115"/>
      <c r="CK44" s="115"/>
      <c r="CL44" s="115"/>
      <c r="CM44" s="115"/>
      <c r="CN44" s="115"/>
      <c r="CO44" s="115"/>
      <c r="CP44" s="115"/>
      <c r="CQ44" s="115"/>
      <c r="CR44" s="115"/>
      <c r="CS44" s="115"/>
      <c r="CT44" s="326" t="s">
        <v>113</v>
      </c>
      <c r="CU44" s="326"/>
      <c r="CV44" s="326"/>
      <c r="CW44" s="326"/>
      <c r="CX44" s="326"/>
      <c r="CY44" s="326"/>
      <c r="CZ44" s="326"/>
      <c r="DA44" s="326"/>
      <c r="DB44" s="115"/>
      <c r="DC44" s="115"/>
      <c r="DD44" s="326" t="s">
        <v>114</v>
      </c>
      <c r="DE44" s="326"/>
      <c r="DF44" s="326"/>
      <c r="DG44" s="326"/>
      <c r="DH44" s="115"/>
      <c r="DI44" s="115"/>
      <c r="DJ44" s="115"/>
      <c r="DK44" s="115"/>
      <c r="DL44" s="115"/>
      <c r="DM44" s="115"/>
      <c r="DN44" s="115"/>
      <c r="DO44" s="115"/>
      <c r="DP44" s="115"/>
      <c r="DQ44" s="115"/>
      <c r="DR44" s="115"/>
      <c r="DS44" s="115"/>
      <c r="DT44" s="115"/>
      <c r="DU44" s="273" t="b">
        <v>0</v>
      </c>
      <c r="DV44" s="273" t="b">
        <v>0</v>
      </c>
      <c r="DW44" s="273"/>
      <c r="DX44" s="273"/>
      <c r="DY44" s="273"/>
      <c r="DZ44" s="115"/>
      <c r="EA44" s="115"/>
      <c r="EB44" s="115"/>
      <c r="EC44" s="115"/>
      <c r="ED44" s="115"/>
      <c r="EE44" s="115"/>
      <c r="EF44" s="115"/>
      <c r="EG44" s="115"/>
      <c r="EH44" s="115"/>
      <c r="EI44" s="115"/>
      <c r="EJ44" s="115"/>
      <c r="EK44" s="326" t="s">
        <v>113</v>
      </c>
      <c r="EL44" s="326"/>
      <c r="EM44" s="326"/>
      <c r="EN44" s="326"/>
      <c r="EO44" s="326"/>
      <c r="EP44" s="326"/>
      <c r="EQ44" s="326"/>
      <c r="ER44" s="326"/>
      <c r="ES44" s="115"/>
      <c r="ET44" s="115"/>
      <c r="EU44" s="326" t="s">
        <v>114</v>
      </c>
      <c r="EV44" s="326"/>
      <c r="EW44" s="326"/>
      <c r="EX44" s="326"/>
      <c r="EY44" s="115"/>
      <c r="EZ44" s="115"/>
      <c r="FA44" s="115"/>
      <c r="FB44" s="115"/>
      <c r="FC44" s="115"/>
      <c r="FD44" s="115"/>
      <c r="FE44" s="115"/>
      <c r="FF44" s="115"/>
      <c r="FG44" s="115"/>
      <c r="FH44" s="115"/>
      <c r="FI44" s="115"/>
      <c r="FJ44" s="115"/>
      <c r="FK44" s="115"/>
      <c r="FL44" s="273" t="b">
        <v>0</v>
      </c>
      <c r="FM44" s="273" t="b">
        <v>0</v>
      </c>
      <c r="FN44" s="273"/>
      <c r="FO44" s="273"/>
      <c r="FP44" s="115"/>
      <c r="FQ44" s="115"/>
      <c r="FR44" s="115"/>
      <c r="FS44" s="115"/>
      <c r="FT44" s="115"/>
      <c r="FU44" s="115"/>
      <c r="FV44" s="115"/>
      <c r="FW44" s="115"/>
      <c r="FX44" s="115"/>
      <c r="FY44" s="115"/>
      <c r="FZ44" s="115"/>
      <c r="GA44" s="326" t="s">
        <v>113</v>
      </c>
      <c r="GB44" s="326"/>
      <c r="GC44" s="326"/>
      <c r="GD44" s="326"/>
      <c r="GE44" s="326"/>
      <c r="GF44" s="326"/>
      <c r="GG44" s="326"/>
      <c r="GH44" s="326"/>
      <c r="GI44" s="115"/>
      <c r="GJ44" s="115"/>
      <c r="GK44" s="326" t="s">
        <v>114</v>
      </c>
      <c r="GL44" s="326"/>
      <c r="GM44" s="326"/>
      <c r="GN44" s="326"/>
      <c r="GO44" s="115"/>
      <c r="GP44" s="115"/>
      <c r="GQ44" s="115"/>
      <c r="GR44" s="115"/>
      <c r="GS44" s="115"/>
      <c r="GT44" s="115"/>
      <c r="GU44" s="115"/>
      <c r="GV44" s="115"/>
      <c r="GW44" s="115"/>
      <c r="GX44" s="115"/>
      <c r="GY44" s="115"/>
      <c r="GZ44" s="115"/>
      <c r="HA44" s="115"/>
      <c r="HB44" s="273" t="b">
        <v>0</v>
      </c>
      <c r="HC44" s="273" t="b">
        <v>0</v>
      </c>
      <c r="HD44" s="273"/>
      <c r="HE44" s="273"/>
      <c r="HF44" s="115"/>
      <c r="HG44" s="115"/>
      <c r="HH44" s="115"/>
      <c r="HI44" s="115"/>
      <c r="HJ44" s="115"/>
      <c r="HK44" s="115"/>
      <c r="HL44" s="115"/>
      <c r="HM44" s="115"/>
      <c r="HN44" s="115"/>
      <c r="HO44" s="115"/>
      <c r="HP44" s="115"/>
      <c r="HQ44" s="326" t="s">
        <v>113</v>
      </c>
      <c r="HR44" s="326"/>
      <c r="HS44" s="326"/>
      <c r="HT44" s="326"/>
      <c r="HU44" s="326"/>
      <c r="HV44" s="326"/>
      <c r="HW44" s="326"/>
      <c r="HX44" s="326"/>
      <c r="HY44" s="115"/>
      <c r="HZ44" s="115"/>
      <c r="IA44" s="326" t="s">
        <v>114</v>
      </c>
      <c r="IB44" s="326"/>
      <c r="IC44" s="326"/>
      <c r="ID44" s="326"/>
      <c r="IE44" s="115"/>
      <c r="IF44" s="115"/>
      <c r="IG44" s="115"/>
      <c r="IH44" s="115"/>
      <c r="II44" s="115"/>
      <c r="IJ44" s="115"/>
      <c r="IK44" s="115"/>
      <c r="IL44" s="115"/>
      <c r="IM44" s="115"/>
      <c r="IN44" s="115"/>
      <c r="IO44" s="115"/>
      <c r="IP44" s="115"/>
      <c r="IQ44" s="115"/>
      <c r="IR44" s="115"/>
      <c r="IS44" s="115"/>
      <c r="IT44" s="115"/>
      <c r="IU44" s="115"/>
      <c r="IV44" s="115"/>
      <c r="IW44" s="115"/>
      <c r="IX44" s="115"/>
      <c r="IY44" s="115"/>
      <c r="IZ44" s="115"/>
      <c r="JA44" s="326" t="s">
        <v>113</v>
      </c>
      <c r="JB44" s="326"/>
      <c r="JC44" s="326"/>
      <c r="JD44" s="326"/>
      <c r="JE44" s="326"/>
      <c r="JF44" s="326"/>
      <c r="JG44" s="326"/>
      <c r="JH44" s="326"/>
      <c r="JI44" s="115"/>
      <c r="JJ44" s="115"/>
      <c r="JK44" s="326" t="s">
        <v>114</v>
      </c>
      <c r="JL44" s="326"/>
      <c r="JM44" s="326"/>
      <c r="JN44" s="326"/>
      <c r="JO44" s="115"/>
      <c r="JP44" s="115"/>
      <c r="JQ44" s="115"/>
      <c r="JR44" s="115"/>
      <c r="JS44" s="115"/>
      <c r="JT44" s="115"/>
      <c r="JU44" s="115"/>
      <c r="JV44" s="115"/>
      <c r="JW44" s="115"/>
      <c r="JX44" s="115"/>
      <c r="JY44" s="115"/>
      <c r="JZ44" s="115"/>
      <c r="KA44" s="115"/>
      <c r="KB44" s="115"/>
      <c r="KC44" s="115"/>
      <c r="KD44" s="115"/>
      <c r="KE44" s="115"/>
      <c r="KF44" s="115"/>
      <c r="KG44" s="115"/>
      <c r="KH44" s="115"/>
      <c r="KI44" s="115"/>
      <c r="KJ44" s="115"/>
      <c r="KK44" s="326" t="s">
        <v>113</v>
      </c>
      <c r="KL44" s="326"/>
      <c r="KM44" s="326"/>
      <c r="KN44" s="326"/>
      <c r="KO44" s="326"/>
      <c r="KP44" s="326"/>
      <c r="KQ44" s="326"/>
      <c r="KR44" s="326"/>
      <c r="KS44" s="115"/>
      <c r="KT44" s="115"/>
      <c r="KU44" s="326" t="s">
        <v>114</v>
      </c>
      <c r="KV44" s="326"/>
      <c r="KW44" s="326"/>
      <c r="KX44" s="326"/>
      <c r="KY44" s="115"/>
      <c r="KZ44" s="115"/>
      <c r="LA44" s="115"/>
      <c r="LB44" s="115"/>
      <c r="LC44" s="115"/>
      <c r="LD44" s="115"/>
      <c r="LE44" s="115"/>
      <c r="LF44" s="115"/>
      <c r="LG44" s="115"/>
      <c r="LH44" s="115"/>
      <c r="LI44" s="115"/>
      <c r="LJ44" s="115"/>
      <c r="LK44" s="115"/>
      <c r="LL44" s="115"/>
      <c r="LM44" s="115"/>
      <c r="LN44" s="115"/>
      <c r="LO44" s="115"/>
      <c r="LP44" s="115"/>
      <c r="LQ44" s="115"/>
      <c r="LR44" s="115"/>
      <c r="LS44" s="115"/>
      <c r="LT44" s="115"/>
      <c r="LU44" s="326" t="s">
        <v>113</v>
      </c>
      <c r="LV44" s="326"/>
      <c r="LW44" s="326"/>
      <c r="LX44" s="326"/>
      <c r="LY44" s="326"/>
      <c r="LZ44" s="326"/>
      <c r="MA44" s="326"/>
      <c r="MB44" s="326"/>
      <c r="MC44" s="115"/>
      <c r="MD44" s="115"/>
      <c r="ME44" s="326" t="s">
        <v>114</v>
      </c>
      <c r="MF44" s="326"/>
      <c r="MG44" s="326"/>
      <c r="MH44" s="326"/>
      <c r="MI44" s="115"/>
      <c r="MJ44" s="115"/>
      <c r="MK44" s="115"/>
      <c r="ML44" s="115"/>
      <c r="MM44" s="115"/>
      <c r="MN44" s="115"/>
      <c r="MO44" s="115"/>
      <c r="MP44" s="115"/>
      <c r="MQ44" s="115"/>
      <c r="MR44" s="115"/>
      <c r="MS44" s="115"/>
      <c r="MT44" s="115"/>
      <c r="MU44" s="115"/>
      <c r="MV44" s="115"/>
      <c r="MW44" s="115"/>
      <c r="MX44" s="115"/>
      <c r="MY44" s="115"/>
      <c r="MZ44" s="115"/>
      <c r="NA44" s="115"/>
      <c r="NB44" s="115"/>
      <c r="NC44" s="115"/>
      <c r="ND44" s="115"/>
      <c r="NE44" s="326" t="s">
        <v>113</v>
      </c>
      <c r="NF44" s="326"/>
      <c r="NG44" s="326"/>
      <c r="NH44" s="326"/>
      <c r="NI44" s="326"/>
      <c r="NJ44" s="326"/>
      <c r="NK44" s="326"/>
      <c r="NL44" s="326"/>
      <c r="NM44" s="115"/>
      <c r="NN44" s="115"/>
      <c r="NO44" s="326" t="s">
        <v>114</v>
      </c>
      <c r="NP44" s="326"/>
      <c r="NQ44" s="326"/>
      <c r="NR44" s="326"/>
      <c r="NS44" s="115"/>
      <c r="NT44" s="115"/>
      <c r="NU44" s="115"/>
      <c r="NV44" s="115"/>
      <c r="NW44" s="115"/>
      <c r="NX44" s="115"/>
      <c r="NY44" s="115"/>
      <c r="NZ44" s="115"/>
      <c r="OA44" s="115"/>
      <c r="OB44" s="115"/>
      <c r="OC44" s="115"/>
      <c r="OD44" s="115"/>
    </row>
    <row r="45" spans="1:394" ht="15" customHeight="1">
      <c r="A45" s="115"/>
      <c r="B45" s="326" t="s">
        <v>115</v>
      </c>
      <c r="C45" s="326"/>
      <c r="D45" s="326"/>
      <c r="E45" s="326"/>
      <c r="F45" s="326"/>
      <c r="G45" s="326"/>
      <c r="H45" s="326"/>
      <c r="I45" s="326"/>
      <c r="J45" s="115"/>
      <c r="K45" s="326" t="s">
        <v>116</v>
      </c>
      <c r="L45" s="326"/>
      <c r="M45" s="326"/>
      <c r="N45" s="326"/>
      <c r="O45" s="326"/>
      <c r="P45" s="115"/>
      <c r="Q45" s="326" t="s">
        <v>117</v>
      </c>
      <c r="R45" s="326"/>
      <c r="S45" s="326"/>
      <c r="T45" s="326"/>
      <c r="U45" s="326"/>
      <c r="V45" s="326"/>
      <c r="W45" s="115"/>
      <c r="X45" s="326" t="s">
        <v>118</v>
      </c>
      <c r="Y45" s="326"/>
      <c r="Z45" s="326"/>
      <c r="AA45" s="326"/>
      <c r="AB45" s="326"/>
      <c r="AC45" s="326"/>
      <c r="AD45" s="115"/>
      <c r="AE45" s="115"/>
      <c r="AF45" s="115"/>
      <c r="AG45" s="115"/>
      <c r="AH45" s="115"/>
      <c r="AI45" s="116"/>
      <c r="AJ45" s="116"/>
      <c r="AK45" s="116"/>
      <c r="AM45" s="259" t="b">
        <v>0</v>
      </c>
      <c r="AN45" s="259" t="b">
        <v>0</v>
      </c>
      <c r="AO45" s="259" t="b">
        <v>0</v>
      </c>
      <c r="AR45" s="115"/>
      <c r="AS45" s="326" t="s">
        <v>115</v>
      </c>
      <c r="AT45" s="326"/>
      <c r="AU45" s="326"/>
      <c r="AV45" s="326"/>
      <c r="AW45" s="326"/>
      <c r="AX45" s="326"/>
      <c r="AY45" s="326"/>
      <c r="AZ45" s="326"/>
      <c r="BA45" s="115"/>
      <c r="BB45" s="326" t="s">
        <v>116</v>
      </c>
      <c r="BC45" s="326"/>
      <c r="BD45" s="326"/>
      <c r="BE45" s="326"/>
      <c r="BF45" s="326"/>
      <c r="BG45" s="115"/>
      <c r="BH45" s="326" t="s">
        <v>117</v>
      </c>
      <c r="BI45" s="326"/>
      <c r="BJ45" s="326"/>
      <c r="BK45" s="326"/>
      <c r="BL45" s="326"/>
      <c r="BM45" s="326"/>
      <c r="BN45" s="115"/>
      <c r="BO45" s="326" t="s">
        <v>118</v>
      </c>
      <c r="BP45" s="326"/>
      <c r="BQ45" s="326"/>
      <c r="BR45" s="326"/>
      <c r="BS45" s="326"/>
      <c r="BT45" s="326"/>
      <c r="BU45" s="115"/>
      <c r="BV45" s="115"/>
      <c r="BW45" s="115"/>
      <c r="BX45" s="115"/>
      <c r="BY45" s="115"/>
      <c r="BZ45" s="116"/>
      <c r="CA45" s="116"/>
      <c r="CB45" s="116"/>
      <c r="CD45" s="269" t="b">
        <v>0</v>
      </c>
      <c r="CE45" s="269" t="b">
        <v>0</v>
      </c>
      <c r="CF45" s="269" t="b">
        <v>0</v>
      </c>
      <c r="CI45" s="116"/>
      <c r="CJ45" s="115"/>
      <c r="CK45" s="326" t="s">
        <v>115</v>
      </c>
      <c r="CL45" s="326"/>
      <c r="CM45" s="326"/>
      <c r="CN45" s="326"/>
      <c r="CO45" s="326"/>
      <c r="CP45" s="326"/>
      <c r="CQ45" s="326"/>
      <c r="CR45" s="326"/>
      <c r="CS45" s="115"/>
      <c r="CT45" s="326" t="s">
        <v>116</v>
      </c>
      <c r="CU45" s="326"/>
      <c r="CV45" s="326"/>
      <c r="CW45" s="326"/>
      <c r="CX45" s="326"/>
      <c r="CY45" s="115"/>
      <c r="CZ45" s="326" t="s">
        <v>117</v>
      </c>
      <c r="DA45" s="326"/>
      <c r="DB45" s="326"/>
      <c r="DC45" s="326"/>
      <c r="DD45" s="326"/>
      <c r="DE45" s="326"/>
      <c r="DF45" s="115"/>
      <c r="DG45" s="326" t="s">
        <v>118</v>
      </c>
      <c r="DH45" s="326"/>
      <c r="DI45" s="326"/>
      <c r="DJ45" s="326"/>
      <c r="DK45" s="326"/>
      <c r="DL45" s="326"/>
      <c r="DM45" s="115"/>
      <c r="DN45" s="115"/>
      <c r="DO45" s="115"/>
      <c r="DP45" s="115"/>
      <c r="DQ45" s="115"/>
      <c r="DR45" s="116"/>
      <c r="DS45" s="116"/>
      <c r="DT45" s="116"/>
      <c r="DU45" s="274" t="b">
        <v>0</v>
      </c>
      <c r="DV45" s="274" t="b">
        <v>0</v>
      </c>
      <c r="DW45" s="274" t="b">
        <v>0</v>
      </c>
      <c r="DX45" s="274"/>
      <c r="DY45" s="274"/>
      <c r="DZ45" s="116"/>
      <c r="EA45" s="115"/>
      <c r="EB45" s="326" t="s">
        <v>115</v>
      </c>
      <c r="EC45" s="326"/>
      <c r="ED45" s="326"/>
      <c r="EE45" s="326"/>
      <c r="EF45" s="326"/>
      <c r="EG45" s="326"/>
      <c r="EH45" s="326"/>
      <c r="EI45" s="326"/>
      <c r="EJ45" s="115"/>
      <c r="EK45" s="326" t="s">
        <v>116</v>
      </c>
      <c r="EL45" s="326"/>
      <c r="EM45" s="326"/>
      <c r="EN45" s="326"/>
      <c r="EO45" s="326"/>
      <c r="EP45" s="115"/>
      <c r="EQ45" s="326" t="s">
        <v>117</v>
      </c>
      <c r="ER45" s="326"/>
      <c r="ES45" s="326"/>
      <c r="ET45" s="326"/>
      <c r="EU45" s="326"/>
      <c r="EV45" s="326"/>
      <c r="EW45" s="115"/>
      <c r="EX45" s="326" t="s">
        <v>118</v>
      </c>
      <c r="EY45" s="326"/>
      <c r="EZ45" s="326"/>
      <c r="FA45" s="326"/>
      <c r="FB45" s="326"/>
      <c r="FC45" s="326"/>
      <c r="FD45" s="115"/>
      <c r="FE45" s="115"/>
      <c r="FF45" s="115"/>
      <c r="FG45" s="115"/>
      <c r="FH45" s="115"/>
      <c r="FI45" s="116"/>
      <c r="FJ45" s="116"/>
      <c r="FK45" s="116"/>
      <c r="FL45" s="274" t="b">
        <v>0</v>
      </c>
      <c r="FM45" s="274" t="b">
        <v>0</v>
      </c>
      <c r="FN45" s="274" t="b">
        <v>0</v>
      </c>
      <c r="FO45" s="274"/>
      <c r="FP45" s="116"/>
      <c r="FQ45" s="115"/>
      <c r="FR45" s="326" t="s">
        <v>115</v>
      </c>
      <c r="FS45" s="326"/>
      <c r="FT45" s="326"/>
      <c r="FU45" s="326"/>
      <c r="FV45" s="326"/>
      <c r="FW45" s="326"/>
      <c r="FX45" s="326"/>
      <c r="FY45" s="326"/>
      <c r="FZ45" s="115"/>
      <c r="GA45" s="326" t="s">
        <v>116</v>
      </c>
      <c r="GB45" s="326"/>
      <c r="GC45" s="326"/>
      <c r="GD45" s="326"/>
      <c r="GE45" s="326"/>
      <c r="GF45" s="115"/>
      <c r="GG45" s="326" t="s">
        <v>117</v>
      </c>
      <c r="GH45" s="326"/>
      <c r="GI45" s="326"/>
      <c r="GJ45" s="326"/>
      <c r="GK45" s="326"/>
      <c r="GL45" s="326"/>
      <c r="GM45" s="115"/>
      <c r="GN45" s="326" t="s">
        <v>118</v>
      </c>
      <c r="GO45" s="326"/>
      <c r="GP45" s="326"/>
      <c r="GQ45" s="326"/>
      <c r="GR45" s="326"/>
      <c r="GS45" s="326"/>
      <c r="GT45" s="115"/>
      <c r="GU45" s="115"/>
      <c r="GV45" s="115"/>
      <c r="GW45" s="115"/>
      <c r="GX45" s="115"/>
      <c r="GY45" s="116"/>
      <c r="GZ45" s="116"/>
      <c r="HA45" s="116"/>
      <c r="HB45" s="274" t="b">
        <v>0</v>
      </c>
      <c r="HC45" s="274" t="b">
        <v>0</v>
      </c>
      <c r="HD45" s="274" t="b">
        <v>0</v>
      </c>
      <c r="HE45" s="274"/>
      <c r="HF45" s="116"/>
      <c r="HG45" s="115"/>
      <c r="HH45" s="326" t="s">
        <v>115</v>
      </c>
      <c r="HI45" s="326"/>
      <c r="HJ45" s="326"/>
      <c r="HK45" s="326"/>
      <c r="HL45" s="326"/>
      <c r="HM45" s="326"/>
      <c r="HN45" s="326"/>
      <c r="HO45" s="326"/>
      <c r="HP45" s="115"/>
      <c r="HQ45" s="326" t="s">
        <v>116</v>
      </c>
      <c r="HR45" s="326"/>
      <c r="HS45" s="326"/>
      <c r="HT45" s="326"/>
      <c r="HU45" s="326"/>
      <c r="HV45" s="115"/>
      <c r="HW45" s="326" t="s">
        <v>117</v>
      </c>
      <c r="HX45" s="326"/>
      <c r="HY45" s="326"/>
      <c r="HZ45" s="326"/>
      <c r="IA45" s="326"/>
      <c r="IB45" s="326"/>
      <c r="IC45" s="115"/>
      <c r="ID45" s="326" t="s">
        <v>118</v>
      </c>
      <c r="IE45" s="326"/>
      <c r="IF45" s="326"/>
      <c r="IG45" s="326"/>
      <c r="IH45" s="326"/>
      <c r="II45" s="326"/>
      <c r="IJ45" s="115"/>
      <c r="IK45" s="115"/>
      <c r="IL45" s="115"/>
      <c r="IM45" s="115"/>
      <c r="IN45" s="115"/>
      <c r="IO45" s="116"/>
      <c r="IP45" s="116"/>
      <c r="IQ45" s="115"/>
      <c r="IR45" s="326" t="s">
        <v>115</v>
      </c>
      <c r="IS45" s="326"/>
      <c r="IT45" s="326"/>
      <c r="IU45" s="326"/>
      <c r="IV45" s="326"/>
      <c r="IW45" s="326"/>
      <c r="IX45" s="326"/>
      <c r="IY45" s="326"/>
      <c r="IZ45" s="115"/>
      <c r="JA45" s="326" t="s">
        <v>116</v>
      </c>
      <c r="JB45" s="326"/>
      <c r="JC45" s="326"/>
      <c r="JD45" s="326"/>
      <c r="JE45" s="326"/>
      <c r="JF45" s="115"/>
      <c r="JG45" s="326" t="s">
        <v>117</v>
      </c>
      <c r="JH45" s="326"/>
      <c r="JI45" s="326"/>
      <c r="JJ45" s="326"/>
      <c r="JK45" s="326"/>
      <c r="JL45" s="326"/>
      <c r="JM45" s="115"/>
      <c r="JN45" s="326" t="s">
        <v>118</v>
      </c>
      <c r="JO45" s="326"/>
      <c r="JP45" s="326"/>
      <c r="JQ45" s="326"/>
      <c r="JR45" s="326"/>
      <c r="JS45" s="326"/>
      <c r="JT45" s="115"/>
      <c r="JU45" s="115"/>
      <c r="JV45" s="115"/>
      <c r="JW45" s="115"/>
      <c r="JX45" s="115"/>
      <c r="JY45" s="116"/>
      <c r="JZ45" s="116"/>
      <c r="KA45" s="115"/>
      <c r="KB45" s="326" t="s">
        <v>115</v>
      </c>
      <c r="KC45" s="326"/>
      <c r="KD45" s="326"/>
      <c r="KE45" s="326"/>
      <c r="KF45" s="326"/>
      <c r="KG45" s="326"/>
      <c r="KH45" s="326"/>
      <c r="KI45" s="326"/>
      <c r="KJ45" s="115"/>
      <c r="KK45" s="326" t="s">
        <v>116</v>
      </c>
      <c r="KL45" s="326"/>
      <c r="KM45" s="326"/>
      <c r="KN45" s="326"/>
      <c r="KO45" s="326"/>
      <c r="KP45" s="115"/>
      <c r="KQ45" s="326" t="s">
        <v>117</v>
      </c>
      <c r="KR45" s="326"/>
      <c r="KS45" s="326"/>
      <c r="KT45" s="326"/>
      <c r="KU45" s="326"/>
      <c r="KV45" s="326"/>
      <c r="KW45" s="115"/>
      <c r="KX45" s="326" t="s">
        <v>118</v>
      </c>
      <c r="KY45" s="326"/>
      <c r="KZ45" s="326"/>
      <c r="LA45" s="326"/>
      <c r="LB45" s="326"/>
      <c r="LC45" s="326"/>
      <c r="LD45" s="115"/>
      <c r="LE45" s="115"/>
      <c r="LF45" s="115"/>
      <c r="LG45" s="115"/>
      <c r="LH45" s="115"/>
      <c r="LI45" s="116"/>
      <c r="LJ45" s="116"/>
      <c r="LK45" s="115"/>
      <c r="LL45" s="326" t="s">
        <v>115</v>
      </c>
      <c r="LM45" s="326"/>
      <c r="LN45" s="326"/>
      <c r="LO45" s="326"/>
      <c r="LP45" s="326"/>
      <c r="LQ45" s="326"/>
      <c r="LR45" s="326"/>
      <c r="LS45" s="326"/>
      <c r="LT45" s="115"/>
      <c r="LU45" s="326" t="s">
        <v>116</v>
      </c>
      <c r="LV45" s="326"/>
      <c r="LW45" s="326"/>
      <c r="LX45" s="326"/>
      <c r="LY45" s="326"/>
      <c r="LZ45" s="115"/>
      <c r="MA45" s="326" t="s">
        <v>117</v>
      </c>
      <c r="MB45" s="326"/>
      <c r="MC45" s="326"/>
      <c r="MD45" s="326"/>
      <c r="ME45" s="326"/>
      <c r="MF45" s="326"/>
      <c r="MG45" s="115"/>
      <c r="MH45" s="326" t="s">
        <v>118</v>
      </c>
      <c r="MI45" s="326"/>
      <c r="MJ45" s="326"/>
      <c r="MK45" s="326"/>
      <c r="ML45" s="326"/>
      <c r="MM45" s="326"/>
      <c r="MN45" s="115"/>
      <c r="MO45" s="115"/>
      <c r="MP45" s="115"/>
      <c r="MQ45" s="115"/>
      <c r="MR45" s="115"/>
      <c r="MS45" s="116"/>
      <c r="MT45" s="116"/>
      <c r="MU45" s="115"/>
      <c r="MV45" s="326" t="s">
        <v>115</v>
      </c>
      <c r="MW45" s="326"/>
      <c r="MX45" s="326"/>
      <c r="MY45" s="326"/>
      <c r="MZ45" s="326"/>
      <c r="NA45" s="326"/>
      <c r="NB45" s="326"/>
      <c r="NC45" s="326"/>
      <c r="ND45" s="115"/>
      <c r="NE45" s="326" t="s">
        <v>116</v>
      </c>
      <c r="NF45" s="326"/>
      <c r="NG45" s="326"/>
      <c r="NH45" s="326"/>
      <c r="NI45" s="326"/>
      <c r="NJ45" s="115"/>
      <c r="NK45" s="326" t="s">
        <v>117</v>
      </c>
      <c r="NL45" s="326"/>
      <c r="NM45" s="326"/>
      <c r="NN45" s="326"/>
      <c r="NO45" s="326"/>
      <c r="NP45" s="326"/>
      <c r="NQ45" s="115"/>
      <c r="NR45" s="326" t="s">
        <v>118</v>
      </c>
      <c r="NS45" s="326"/>
      <c r="NT45" s="326"/>
      <c r="NU45" s="326"/>
      <c r="NV45" s="326"/>
      <c r="NW45" s="326"/>
      <c r="NX45" s="115"/>
      <c r="NY45" s="115"/>
      <c r="NZ45" s="115"/>
      <c r="OA45" s="115"/>
      <c r="OB45" s="115"/>
      <c r="OC45" s="116"/>
      <c r="OD45" s="116"/>
    </row>
    <row r="46" spans="1:394" ht="15" customHeight="1">
      <c r="A46" s="115"/>
      <c r="B46" s="326" t="s">
        <v>119</v>
      </c>
      <c r="C46" s="326"/>
      <c r="D46" s="326"/>
      <c r="E46" s="326"/>
      <c r="F46" s="326"/>
      <c r="G46" s="326"/>
      <c r="H46" s="326"/>
      <c r="I46" s="326"/>
      <c r="J46" s="115"/>
      <c r="K46" s="326" t="s">
        <v>120</v>
      </c>
      <c r="L46" s="326"/>
      <c r="M46" s="326"/>
      <c r="N46" s="326"/>
      <c r="O46" s="326"/>
      <c r="P46" s="115"/>
      <c r="Q46" s="326" t="s">
        <v>121</v>
      </c>
      <c r="R46" s="326"/>
      <c r="S46" s="326"/>
      <c r="T46" s="326"/>
      <c r="U46" s="326"/>
      <c r="V46" s="326"/>
      <c r="W46" s="115"/>
      <c r="X46" s="326" t="s">
        <v>122</v>
      </c>
      <c r="Y46" s="326"/>
      <c r="Z46" s="326"/>
      <c r="AA46" s="326"/>
      <c r="AB46" s="326"/>
      <c r="AC46" s="326"/>
      <c r="AD46" s="115"/>
      <c r="AE46" s="115"/>
      <c r="AF46" s="115"/>
      <c r="AG46" s="115"/>
      <c r="AH46" s="115"/>
      <c r="AI46" s="116"/>
      <c r="AJ46" s="116"/>
      <c r="AK46" s="116"/>
      <c r="AM46" s="259" t="b">
        <v>0</v>
      </c>
      <c r="AN46" s="259" t="b">
        <v>0</v>
      </c>
      <c r="AR46" s="115"/>
      <c r="AS46" s="326" t="s">
        <v>119</v>
      </c>
      <c r="AT46" s="326"/>
      <c r="AU46" s="326"/>
      <c r="AV46" s="326"/>
      <c r="AW46" s="326"/>
      <c r="AX46" s="326"/>
      <c r="AY46" s="326"/>
      <c r="AZ46" s="326"/>
      <c r="BA46" s="115"/>
      <c r="BB46" s="326" t="s">
        <v>120</v>
      </c>
      <c r="BC46" s="326"/>
      <c r="BD46" s="326"/>
      <c r="BE46" s="326"/>
      <c r="BF46" s="326"/>
      <c r="BG46" s="115"/>
      <c r="BH46" s="326" t="s">
        <v>121</v>
      </c>
      <c r="BI46" s="326"/>
      <c r="BJ46" s="326"/>
      <c r="BK46" s="326"/>
      <c r="BL46" s="326"/>
      <c r="BM46" s="326"/>
      <c r="BN46" s="115"/>
      <c r="BO46" s="326" t="s">
        <v>122</v>
      </c>
      <c r="BP46" s="326"/>
      <c r="BQ46" s="326"/>
      <c r="BR46" s="326"/>
      <c r="BS46" s="326"/>
      <c r="BT46" s="326"/>
      <c r="BU46" s="115"/>
      <c r="BV46" s="115"/>
      <c r="BW46" s="115"/>
      <c r="BX46" s="115"/>
      <c r="BY46" s="115"/>
      <c r="BZ46" s="116"/>
      <c r="CA46" s="116"/>
      <c r="CB46" s="116"/>
      <c r="CD46" s="269" t="b">
        <v>0</v>
      </c>
      <c r="CE46" s="269" t="b">
        <v>0</v>
      </c>
      <c r="CI46" s="116"/>
      <c r="CJ46" s="115"/>
      <c r="CK46" s="326" t="s">
        <v>119</v>
      </c>
      <c r="CL46" s="326"/>
      <c r="CM46" s="326"/>
      <c r="CN46" s="326"/>
      <c r="CO46" s="326"/>
      <c r="CP46" s="326"/>
      <c r="CQ46" s="326"/>
      <c r="CR46" s="326"/>
      <c r="CS46" s="115"/>
      <c r="CT46" s="326" t="s">
        <v>120</v>
      </c>
      <c r="CU46" s="326"/>
      <c r="CV46" s="326"/>
      <c r="CW46" s="326"/>
      <c r="CX46" s="326"/>
      <c r="CY46" s="115"/>
      <c r="CZ46" s="326" t="s">
        <v>121</v>
      </c>
      <c r="DA46" s="326"/>
      <c r="DB46" s="326"/>
      <c r="DC46" s="326"/>
      <c r="DD46" s="326"/>
      <c r="DE46" s="326"/>
      <c r="DF46" s="115"/>
      <c r="DG46" s="326" t="s">
        <v>122</v>
      </c>
      <c r="DH46" s="326"/>
      <c r="DI46" s="326"/>
      <c r="DJ46" s="326"/>
      <c r="DK46" s="326"/>
      <c r="DL46" s="326"/>
      <c r="DM46" s="115"/>
      <c r="DN46" s="115"/>
      <c r="DO46" s="115"/>
      <c r="DP46" s="115"/>
      <c r="DQ46" s="115"/>
      <c r="DR46" s="116"/>
      <c r="DS46" s="116"/>
      <c r="DT46" s="116"/>
      <c r="DU46" s="274" t="b">
        <v>0</v>
      </c>
      <c r="DV46" s="274" t="b">
        <v>0</v>
      </c>
      <c r="DW46" s="274" t="b">
        <v>0</v>
      </c>
      <c r="DX46" s="274"/>
      <c r="DY46" s="274"/>
      <c r="DZ46" s="116"/>
      <c r="EA46" s="115"/>
      <c r="EB46" s="326" t="s">
        <v>119</v>
      </c>
      <c r="EC46" s="326"/>
      <c r="ED46" s="326"/>
      <c r="EE46" s="326"/>
      <c r="EF46" s="326"/>
      <c r="EG46" s="326"/>
      <c r="EH46" s="326"/>
      <c r="EI46" s="326"/>
      <c r="EJ46" s="115"/>
      <c r="EK46" s="326" t="s">
        <v>120</v>
      </c>
      <c r="EL46" s="326"/>
      <c r="EM46" s="326"/>
      <c r="EN46" s="326"/>
      <c r="EO46" s="326"/>
      <c r="EP46" s="115"/>
      <c r="EQ46" s="326" t="s">
        <v>121</v>
      </c>
      <c r="ER46" s="326"/>
      <c r="ES46" s="326"/>
      <c r="ET46" s="326"/>
      <c r="EU46" s="326"/>
      <c r="EV46" s="326"/>
      <c r="EW46" s="115"/>
      <c r="EX46" s="326" t="s">
        <v>122</v>
      </c>
      <c r="EY46" s="326"/>
      <c r="EZ46" s="326"/>
      <c r="FA46" s="326"/>
      <c r="FB46" s="326"/>
      <c r="FC46" s="326"/>
      <c r="FD46" s="115"/>
      <c r="FE46" s="115"/>
      <c r="FF46" s="115"/>
      <c r="FG46" s="115"/>
      <c r="FH46" s="115"/>
      <c r="FI46" s="116"/>
      <c r="FJ46" s="116"/>
      <c r="FK46" s="116"/>
      <c r="FL46" s="274" t="b">
        <v>0</v>
      </c>
      <c r="FM46" s="274" t="b">
        <v>0</v>
      </c>
      <c r="FN46" s="274" t="b">
        <v>0</v>
      </c>
      <c r="FO46" s="274"/>
      <c r="FP46" s="116"/>
      <c r="FQ46" s="115"/>
      <c r="FR46" s="326" t="s">
        <v>119</v>
      </c>
      <c r="FS46" s="326"/>
      <c r="FT46" s="326"/>
      <c r="FU46" s="326"/>
      <c r="FV46" s="326"/>
      <c r="FW46" s="326"/>
      <c r="FX46" s="326"/>
      <c r="FY46" s="326"/>
      <c r="FZ46" s="115"/>
      <c r="GA46" s="326" t="s">
        <v>120</v>
      </c>
      <c r="GB46" s="326"/>
      <c r="GC46" s="326"/>
      <c r="GD46" s="326"/>
      <c r="GE46" s="326"/>
      <c r="GF46" s="115"/>
      <c r="GG46" s="326" t="s">
        <v>121</v>
      </c>
      <c r="GH46" s="326"/>
      <c r="GI46" s="326"/>
      <c r="GJ46" s="326"/>
      <c r="GK46" s="326"/>
      <c r="GL46" s="326"/>
      <c r="GM46" s="115"/>
      <c r="GN46" s="326" t="s">
        <v>122</v>
      </c>
      <c r="GO46" s="326"/>
      <c r="GP46" s="326"/>
      <c r="GQ46" s="326"/>
      <c r="GR46" s="326"/>
      <c r="GS46" s="326"/>
      <c r="GT46" s="115"/>
      <c r="GU46" s="115"/>
      <c r="GV46" s="115"/>
      <c r="GW46" s="115"/>
      <c r="GX46" s="115"/>
      <c r="GY46" s="116"/>
      <c r="GZ46" s="116"/>
      <c r="HA46" s="116"/>
      <c r="HB46" s="274" t="b">
        <v>0</v>
      </c>
      <c r="HC46" s="274" t="b">
        <v>0</v>
      </c>
      <c r="HD46" s="274" t="b">
        <v>0</v>
      </c>
      <c r="HE46" s="274"/>
      <c r="HF46" s="116"/>
      <c r="HG46" s="115"/>
      <c r="HH46" s="326" t="s">
        <v>119</v>
      </c>
      <c r="HI46" s="326"/>
      <c r="HJ46" s="326"/>
      <c r="HK46" s="326"/>
      <c r="HL46" s="326"/>
      <c r="HM46" s="326"/>
      <c r="HN46" s="326"/>
      <c r="HO46" s="326"/>
      <c r="HP46" s="115"/>
      <c r="HQ46" s="326" t="s">
        <v>120</v>
      </c>
      <c r="HR46" s="326"/>
      <c r="HS46" s="326"/>
      <c r="HT46" s="326"/>
      <c r="HU46" s="326"/>
      <c r="HV46" s="115"/>
      <c r="HW46" s="326" t="s">
        <v>121</v>
      </c>
      <c r="HX46" s="326"/>
      <c r="HY46" s="326"/>
      <c r="HZ46" s="326"/>
      <c r="IA46" s="326"/>
      <c r="IB46" s="326"/>
      <c r="IC46" s="115"/>
      <c r="ID46" s="326" t="s">
        <v>122</v>
      </c>
      <c r="IE46" s="326"/>
      <c r="IF46" s="326"/>
      <c r="IG46" s="326"/>
      <c r="IH46" s="326"/>
      <c r="II46" s="326"/>
      <c r="IJ46" s="115"/>
      <c r="IK46" s="115"/>
      <c r="IL46" s="115"/>
      <c r="IM46" s="115"/>
      <c r="IN46" s="115"/>
      <c r="IO46" s="116"/>
      <c r="IP46" s="116"/>
      <c r="IQ46" s="115"/>
      <c r="IR46" s="326" t="s">
        <v>119</v>
      </c>
      <c r="IS46" s="326"/>
      <c r="IT46" s="326"/>
      <c r="IU46" s="326"/>
      <c r="IV46" s="326"/>
      <c r="IW46" s="326"/>
      <c r="IX46" s="326"/>
      <c r="IY46" s="326"/>
      <c r="IZ46" s="115"/>
      <c r="JA46" s="326" t="s">
        <v>120</v>
      </c>
      <c r="JB46" s="326"/>
      <c r="JC46" s="326"/>
      <c r="JD46" s="326"/>
      <c r="JE46" s="326"/>
      <c r="JF46" s="115"/>
      <c r="JG46" s="326" t="s">
        <v>121</v>
      </c>
      <c r="JH46" s="326"/>
      <c r="JI46" s="326"/>
      <c r="JJ46" s="326"/>
      <c r="JK46" s="326"/>
      <c r="JL46" s="326"/>
      <c r="JM46" s="115"/>
      <c r="JN46" s="326" t="s">
        <v>122</v>
      </c>
      <c r="JO46" s="326"/>
      <c r="JP46" s="326"/>
      <c r="JQ46" s="326"/>
      <c r="JR46" s="326"/>
      <c r="JS46" s="326"/>
      <c r="JT46" s="115"/>
      <c r="JU46" s="115"/>
      <c r="JV46" s="115"/>
      <c r="JW46" s="115"/>
      <c r="JX46" s="115"/>
      <c r="JY46" s="116"/>
      <c r="JZ46" s="116"/>
      <c r="KA46" s="115"/>
      <c r="KB46" s="326" t="s">
        <v>119</v>
      </c>
      <c r="KC46" s="326"/>
      <c r="KD46" s="326"/>
      <c r="KE46" s="326"/>
      <c r="KF46" s="326"/>
      <c r="KG46" s="326"/>
      <c r="KH46" s="326"/>
      <c r="KI46" s="326"/>
      <c r="KJ46" s="115"/>
      <c r="KK46" s="326" t="s">
        <v>120</v>
      </c>
      <c r="KL46" s="326"/>
      <c r="KM46" s="326"/>
      <c r="KN46" s="326"/>
      <c r="KO46" s="326"/>
      <c r="KP46" s="115"/>
      <c r="KQ46" s="326" t="s">
        <v>121</v>
      </c>
      <c r="KR46" s="326"/>
      <c r="KS46" s="326"/>
      <c r="KT46" s="326"/>
      <c r="KU46" s="326"/>
      <c r="KV46" s="326"/>
      <c r="KW46" s="115"/>
      <c r="KX46" s="326" t="s">
        <v>122</v>
      </c>
      <c r="KY46" s="326"/>
      <c r="KZ46" s="326"/>
      <c r="LA46" s="326"/>
      <c r="LB46" s="326"/>
      <c r="LC46" s="326"/>
      <c r="LD46" s="115"/>
      <c r="LE46" s="115"/>
      <c r="LF46" s="115"/>
      <c r="LG46" s="115"/>
      <c r="LH46" s="115"/>
      <c r="LI46" s="116"/>
      <c r="LJ46" s="116"/>
      <c r="LK46" s="115"/>
      <c r="LL46" s="326" t="s">
        <v>119</v>
      </c>
      <c r="LM46" s="326"/>
      <c r="LN46" s="326"/>
      <c r="LO46" s="326"/>
      <c r="LP46" s="326"/>
      <c r="LQ46" s="326"/>
      <c r="LR46" s="326"/>
      <c r="LS46" s="326"/>
      <c r="LT46" s="115"/>
      <c r="LU46" s="326" t="s">
        <v>120</v>
      </c>
      <c r="LV46" s="326"/>
      <c r="LW46" s="326"/>
      <c r="LX46" s="326"/>
      <c r="LY46" s="326"/>
      <c r="LZ46" s="115"/>
      <c r="MA46" s="326" t="s">
        <v>121</v>
      </c>
      <c r="MB46" s="326"/>
      <c r="MC46" s="326"/>
      <c r="MD46" s="326"/>
      <c r="ME46" s="326"/>
      <c r="MF46" s="326"/>
      <c r="MG46" s="115"/>
      <c r="MH46" s="326" t="s">
        <v>122</v>
      </c>
      <c r="MI46" s="326"/>
      <c r="MJ46" s="326"/>
      <c r="MK46" s="326"/>
      <c r="ML46" s="326"/>
      <c r="MM46" s="326"/>
      <c r="MN46" s="115"/>
      <c r="MO46" s="115"/>
      <c r="MP46" s="115"/>
      <c r="MQ46" s="115"/>
      <c r="MR46" s="115"/>
      <c r="MS46" s="116"/>
      <c r="MT46" s="116"/>
      <c r="MU46" s="115"/>
      <c r="MV46" s="326" t="s">
        <v>119</v>
      </c>
      <c r="MW46" s="326"/>
      <c r="MX46" s="326"/>
      <c r="MY46" s="326"/>
      <c r="MZ46" s="326"/>
      <c r="NA46" s="326"/>
      <c r="NB46" s="326"/>
      <c r="NC46" s="326"/>
      <c r="ND46" s="115"/>
      <c r="NE46" s="326" t="s">
        <v>120</v>
      </c>
      <c r="NF46" s="326"/>
      <c r="NG46" s="326"/>
      <c r="NH46" s="326"/>
      <c r="NI46" s="326"/>
      <c r="NJ46" s="115"/>
      <c r="NK46" s="326" t="s">
        <v>121</v>
      </c>
      <c r="NL46" s="326"/>
      <c r="NM46" s="326"/>
      <c r="NN46" s="326"/>
      <c r="NO46" s="326"/>
      <c r="NP46" s="326"/>
      <c r="NQ46" s="115"/>
      <c r="NR46" s="326" t="s">
        <v>122</v>
      </c>
      <c r="NS46" s="326"/>
      <c r="NT46" s="326"/>
      <c r="NU46" s="326"/>
      <c r="NV46" s="326"/>
      <c r="NW46" s="326"/>
      <c r="NX46" s="115"/>
      <c r="NY46" s="115"/>
      <c r="NZ46" s="115"/>
      <c r="OA46" s="115"/>
      <c r="OB46" s="115"/>
      <c r="OC46" s="116"/>
      <c r="OD46" s="116"/>
    </row>
    <row r="47" spans="1:394" ht="15" customHeight="1">
      <c r="A47" s="115"/>
      <c r="B47" s="326" t="s">
        <v>253</v>
      </c>
      <c r="C47" s="326"/>
      <c r="D47" s="326"/>
      <c r="E47" s="326"/>
      <c r="F47" s="326"/>
      <c r="G47" s="326"/>
      <c r="H47" s="326"/>
      <c r="I47" s="326"/>
      <c r="J47" s="115"/>
      <c r="K47" s="326" t="s">
        <v>123</v>
      </c>
      <c r="L47" s="326"/>
      <c r="M47" s="326"/>
      <c r="N47" s="326"/>
      <c r="O47" s="326"/>
      <c r="P47" s="115"/>
      <c r="Q47" s="326" t="s">
        <v>124</v>
      </c>
      <c r="R47" s="326"/>
      <c r="S47" s="326"/>
      <c r="T47" s="326"/>
      <c r="U47" s="326"/>
      <c r="V47" s="326"/>
      <c r="W47" s="115"/>
      <c r="X47" s="326" t="s">
        <v>125</v>
      </c>
      <c r="Y47" s="326"/>
      <c r="Z47" s="326"/>
      <c r="AA47" s="326"/>
      <c r="AB47" s="326"/>
      <c r="AC47" s="115"/>
      <c r="AD47" s="115"/>
      <c r="AE47" s="325"/>
      <c r="AF47" s="325"/>
      <c r="AG47" s="325"/>
      <c r="AH47" s="325"/>
      <c r="AI47" s="325"/>
      <c r="AJ47" s="116"/>
      <c r="AK47" s="116"/>
      <c r="AM47" s="259" t="b">
        <v>0</v>
      </c>
      <c r="AN47" s="259" t="b">
        <v>0</v>
      </c>
      <c r="AO47" s="259" t="b">
        <v>0</v>
      </c>
      <c r="AR47" s="115"/>
      <c r="AS47" s="326" t="s">
        <v>253</v>
      </c>
      <c r="AT47" s="326"/>
      <c r="AU47" s="326"/>
      <c r="AV47" s="326"/>
      <c r="AW47" s="326"/>
      <c r="AX47" s="326"/>
      <c r="AY47" s="326"/>
      <c r="AZ47" s="326"/>
      <c r="BA47" s="115"/>
      <c r="BB47" s="326" t="s">
        <v>123</v>
      </c>
      <c r="BC47" s="326"/>
      <c r="BD47" s="326"/>
      <c r="BE47" s="326"/>
      <c r="BF47" s="326"/>
      <c r="BG47" s="115"/>
      <c r="BH47" s="326" t="s">
        <v>124</v>
      </c>
      <c r="BI47" s="326"/>
      <c r="BJ47" s="326"/>
      <c r="BK47" s="326"/>
      <c r="BL47" s="326"/>
      <c r="BM47" s="326"/>
      <c r="BN47" s="115"/>
      <c r="BO47" s="326" t="s">
        <v>125</v>
      </c>
      <c r="BP47" s="326"/>
      <c r="BQ47" s="326"/>
      <c r="BR47" s="326"/>
      <c r="BS47" s="326"/>
      <c r="BT47" s="115"/>
      <c r="BU47" s="115"/>
      <c r="BV47" s="325"/>
      <c r="BW47" s="325"/>
      <c r="BX47" s="325"/>
      <c r="BY47" s="325"/>
      <c r="BZ47" s="325"/>
      <c r="CA47" s="116"/>
      <c r="CB47" s="116"/>
      <c r="CD47" s="269" t="b">
        <v>0</v>
      </c>
      <c r="CE47" s="269" t="b">
        <v>0</v>
      </c>
      <c r="CF47" s="269" t="b">
        <v>0</v>
      </c>
      <c r="CI47" s="116"/>
      <c r="CJ47" s="115"/>
      <c r="CK47" s="326" t="s">
        <v>253</v>
      </c>
      <c r="CL47" s="326"/>
      <c r="CM47" s="326"/>
      <c r="CN47" s="326"/>
      <c r="CO47" s="326"/>
      <c r="CP47" s="326"/>
      <c r="CQ47" s="326"/>
      <c r="CR47" s="326"/>
      <c r="CS47" s="115"/>
      <c r="CT47" s="326" t="s">
        <v>123</v>
      </c>
      <c r="CU47" s="326"/>
      <c r="CV47" s="326"/>
      <c r="CW47" s="326"/>
      <c r="CX47" s="326"/>
      <c r="CY47" s="115"/>
      <c r="CZ47" s="326" t="s">
        <v>124</v>
      </c>
      <c r="DA47" s="326"/>
      <c r="DB47" s="326"/>
      <c r="DC47" s="326"/>
      <c r="DD47" s="326"/>
      <c r="DE47" s="326"/>
      <c r="DF47" s="115"/>
      <c r="DG47" s="326" t="s">
        <v>125</v>
      </c>
      <c r="DH47" s="326"/>
      <c r="DI47" s="326"/>
      <c r="DJ47" s="326"/>
      <c r="DK47" s="326"/>
      <c r="DL47" s="115"/>
      <c r="DM47" s="115"/>
      <c r="DN47" s="325"/>
      <c r="DO47" s="325"/>
      <c r="DP47" s="325"/>
      <c r="DQ47" s="325"/>
      <c r="DR47" s="325"/>
      <c r="DS47" s="116"/>
      <c r="DT47" s="116"/>
      <c r="DU47" s="274" t="b">
        <v>0</v>
      </c>
      <c r="DV47" s="274" t="b">
        <v>0</v>
      </c>
      <c r="DW47" s="274" t="b">
        <v>0</v>
      </c>
      <c r="DX47" s="274"/>
      <c r="DY47" s="274"/>
      <c r="DZ47" s="116"/>
      <c r="EA47" s="115"/>
      <c r="EB47" s="326" t="s">
        <v>253</v>
      </c>
      <c r="EC47" s="326"/>
      <c r="ED47" s="326"/>
      <c r="EE47" s="326"/>
      <c r="EF47" s="326"/>
      <c r="EG47" s="326"/>
      <c r="EH47" s="326"/>
      <c r="EI47" s="326"/>
      <c r="EJ47" s="115"/>
      <c r="EK47" s="326" t="s">
        <v>123</v>
      </c>
      <c r="EL47" s="326"/>
      <c r="EM47" s="326"/>
      <c r="EN47" s="326"/>
      <c r="EO47" s="326"/>
      <c r="EP47" s="115"/>
      <c r="EQ47" s="326" t="s">
        <v>124</v>
      </c>
      <c r="ER47" s="326"/>
      <c r="ES47" s="326"/>
      <c r="ET47" s="326"/>
      <c r="EU47" s="326"/>
      <c r="EV47" s="326"/>
      <c r="EW47" s="115"/>
      <c r="EX47" s="326" t="s">
        <v>125</v>
      </c>
      <c r="EY47" s="326"/>
      <c r="EZ47" s="326"/>
      <c r="FA47" s="326"/>
      <c r="FB47" s="326"/>
      <c r="FC47" s="115"/>
      <c r="FD47" s="115"/>
      <c r="FE47" s="325"/>
      <c r="FF47" s="325"/>
      <c r="FG47" s="325"/>
      <c r="FH47" s="325"/>
      <c r="FI47" s="325"/>
      <c r="FJ47" s="116"/>
      <c r="FK47" s="116"/>
      <c r="FL47" s="274" t="b">
        <v>0</v>
      </c>
      <c r="FM47" s="274" t="b">
        <v>0</v>
      </c>
      <c r="FN47" s="274" t="b">
        <v>0</v>
      </c>
      <c r="FO47" s="274"/>
      <c r="FP47" s="116"/>
      <c r="FQ47" s="115"/>
      <c r="FR47" s="326" t="s">
        <v>253</v>
      </c>
      <c r="FS47" s="326"/>
      <c r="FT47" s="326"/>
      <c r="FU47" s="326"/>
      <c r="FV47" s="326"/>
      <c r="FW47" s="326"/>
      <c r="FX47" s="326"/>
      <c r="FY47" s="326"/>
      <c r="FZ47" s="115"/>
      <c r="GA47" s="326" t="s">
        <v>123</v>
      </c>
      <c r="GB47" s="326"/>
      <c r="GC47" s="326"/>
      <c r="GD47" s="326"/>
      <c r="GE47" s="326"/>
      <c r="GF47" s="115"/>
      <c r="GG47" s="326" t="s">
        <v>124</v>
      </c>
      <c r="GH47" s="326"/>
      <c r="GI47" s="326"/>
      <c r="GJ47" s="326"/>
      <c r="GK47" s="326"/>
      <c r="GL47" s="326"/>
      <c r="GM47" s="115"/>
      <c r="GN47" s="326" t="s">
        <v>125</v>
      </c>
      <c r="GO47" s="326"/>
      <c r="GP47" s="326"/>
      <c r="GQ47" s="326"/>
      <c r="GR47" s="326"/>
      <c r="GS47" s="115"/>
      <c r="GT47" s="115"/>
      <c r="GU47" s="325"/>
      <c r="GV47" s="325"/>
      <c r="GW47" s="325"/>
      <c r="GX47" s="325"/>
      <c r="GY47" s="325"/>
      <c r="GZ47" s="116"/>
      <c r="HA47" s="116"/>
      <c r="HB47" s="274" t="b">
        <v>0</v>
      </c>
      <c r="HC47" s="274" t="b">
        <v>0</v>
      </c>
      <c r="HD47" s="274" t="b">
        <v>0</v>
      </c>
      <c r="HE47" s="274"/>
      <c r="HF47" s="116"/>
      <c r="HG47" s="115"/>
      <c r="HH47" s="326" t="s">
        <v>253</v>
      </c>
      <c r="HI47" s="326"/>
      <c r="HJ47" s="326"/>
      <c r="HK47" s="326"/>
      <c r="HL47" s="326"/>
      <c r="HM47" s="326"/>
      <c r="HN47" s="326"/>
      <c r="HO47" s="326"/>
      <c r="HP47" s="115"/>
      <c r="HQ47" s="326" t="s">
        <v>123</v>
      </c>
      <c r="HR47" s="326"/>
      <c r="HS47" s="326"/>
      <c r="HT47" s="326"/>
      <c r="HU47" s="326"/>
      <c r="HV47" s="115"/>
      <c r="HW47" s="326" t="s">
        <v>124</v>
      </c>
      <c r="HX47" s="326"/>
      <c r="HY47" s="326"/>
      <c r="HZ47" s="326"/>
      <c r="IA47" s="326"/>
      <c r="IB47" s="326"/>
      <c r="IC47" s="115"/>
      <c r="ID47" s="326" t="s">
        <v>125</v>
      </c>
      <c r="IE47" s="326"/>
      <c r="IF47" s="326"/>
      <c r="IG47" s="326"/>
      <c r="IH47" s="326"/>
      <c r="II47" s="115"/>
      <c r="IJ47" s="115"/>
      <c r="IK47" s="325"/>
      <c r="IL47" s="325"/>
      <c r="IM47" s="325"/>
      <c r="IN47" s="325"/>
      <c r="IO47" s="325"/>
      <c r="IP47" s="116"/>
      <c r="IQ47" s="115"/>
      <c r="IR47" s="326" t="s">
        <v>253</v>
      </c>
      <c r="IS47" s="326"/>
      <c r="IT47" s="326"/>
      <c r="IU47" s="326"/>
      <c r="IV47" s="326"/>
      <c r="IW47" s="326"/>
      <c r="IX47" s="326"/>
      <c r="IY47" s="326"/>
      <c r="IZ47" s="115"/>
      <c r="JA47" s="326" t="s">
        <v>123</v>
      </c>
      <c r="JB47" s="326"/>
      <c r="JC47" s="326"/>
      <c r="JD47" s="326"/>
      <c r="JE47" s="326"/>
      <c r="JF47" s="115"/>
      <c r="JG47" s="326" t="s">
        <v>124</v>
      </c>
      <c r="JH47" s="326"/>
      <c r="JI47" s="326"/>
      <c r="JJ47" s="326"/>
      <c r="JK47" s="326"/>
      <c r="JL47" s="326"/>
      <c r="JM47" s="115"/>
      <c r="JN47" s="326" t="s">
        <v>125</v>
      </c>
      <c r="JO47" s="326"/>
      <c r="JP47" s="326"/>
      <c r="JQ47" s="326"/>
      <c r="JR47" s="326"/>
      <c r="JS47" s="115"/>
      <c r="JT47" s="115"/>
      <c r="JU47" s="325"/>
      <c r="JV47" s="325"/>
      <c r="JW47" s="325"/>
      <c r="JX47" s="325"/>
      <c r="JY47" s="325"/>
      <c r="JZ47" s="116"/>
      <c r="KA47" s="115"/>
      <c r="KB47" s="326" t="s">
        <v>253</v>
      </c>
      <c r="KC47" s="326"/>
      <c r="KD47" s="326"/>
      <c r="KE47" s="326"/>
      <c r="KF47" s="326"/>
      <c r="KG47" s="326"/>
      <c r="KH47" s="326"/>
      <c r="KI47" s="326"/>
      <c r="KJ47" s="115"/>
      <c r="KK47" s="326" t="s">
        <v>123</v>
      </c>
      <c r="KL47" s="326"/>
      <c r="KM47" s="326"/>
      <c r="KN47" s="326"/>
      <c r="KO47" s="326"/>
      <c r="KP47" s="115"/>
      <c r="KQ47" s="326" t="s">
        <v>124</v>
      </c>
      <c r="KR47" s="326"/>
      <c r="KS47" s="326"/>
      <c r="KT47" s="326"/>
      <c r="KU47" s="326"/>
      <c r="KV47" s="326"/>
      <c r="KW47" s="115"/>
      <c r="KX47" s="326" t="s">
        <v>125</v>
      </c>
      <c r="KY47" s="326"/>
      <c r="KZ47" s="326"/>
      <c r="LA47" s="326"/>
      <c r="LB47" s="326"/>
      <c r="LC47" s="115"/>
      <c r="LD47" s="115"/>
      <c r="LE47" s="325"/>
      <c r="LF47" s="325"/>
      <c r="LG47" s="325"/>
      <c r="LH47" s="325"/>
      <c r="LI47" s="325"/>
      <c r="LJ47" s="116"/>
      <c r="LK47" s="115"/>
      <c r="LL47" s="326" t="s">
        <v>253</v>
      </c>
      <c r="LM47" s="326"/>
      <c r="LN47" s="326"/>
      <c r="LO47" s="326"/>
      <c r="LP47" s="326"/>
      <c r="LQ47" s="326"/>
      <c r="LR47" s="326"/>
      <c r="LS47" s="326"/>
      <c r="LT47" s="115"/>
      <c r="LU47" s="326" t="s">
        <v>123</v>
      </c>
      <c r="LV47" s="326"/>
      <c r="LW47" s="326"/>
      <c r="LX47" s="326"/>
      <c r="LY47" s="326"/>
      <c r="LZ47" s="115"/>
      <c r="MA47" s="326" t="s">
        <v>124</v>
      </c>
      <c r="MB47" s="326"/>
      <c r="MC47" s="326"/>
      <c r="MD47" s="326"/>
      <c r="ME47" s="326"/>
      <c r="MF47" s="326"/>
      <c r="MG47" s="115"/>
      <c r="MH47" s="326" t="s">
        <v>125</v>
      </c>
      <c r="MI47" s="326"/>
      <c r="MJ47" s="326"/>
      <c r="MK47" s="326"/>
      <c r="ML47" s="326"/>
      <c r="MM47" s="115"/>
      <c r="MN47" s="115"/>
      <c r="MO47" s="325"/>
      <c r="MP47" s="325"/>
      <c r="MQ47" s="325"/>
      <c r="MR47" s="325"/>
      <c r="MS47" s="325"/>
      <c r="MT47" s="116"/>
      <c r="MU47" s="115"/>
      <c r="MV47" s="326" t="s">
        <v>253</v>
      </c>
      <c r="MW47" s="326"/>
      <c r="MX47" s="326"/>
      <c r="MY47" s="326"/>
      <c r="MZ47" s="326"/>
      <c r="NA47" s="326"/>
      <c r="NB47" s="326"/>
      <c r="NC47" s="326"/>
      <c r="ND47" s="115"/>
      <c r="NE47" s="326" t="s">
        <v>123</v>
      </c>
      <c r="NF47" s="326"/>
      <c r="NG47" s="326"/>
      <c r="NH47" s="326"/>
      <c r="NI47" s="326"/>
      <c r="NJ47" s="115"/>
      <c r="NK47" s="326" t="s">
        <v>124</v>
      </c>
      <c r="NL47" s="326"/>
      <c r="NM47" s="326"/>
      <c r="NN47" s="326"/>
      <c r="NO47" s="326"/>
      <c r="NP47" s="326"/>
      <c r="NQ47" s="115"/>
      <c r="NR47" s="326" t="s">
        <v>125</v>
      </c>
      <c r="NS47" s="326"/>
      <c r="NT47" s="326"/>
      <c r="NU47" s="326"/>
      <c r="NV47" s="326"/>
      <c r="NW47" s="115"/>
      <c r="NX47" s="115"/>
      <c r="NY47" s="325"/>
      <c r="NZ47" s="325"/>
      <c r="OA47" s="325"/>
      <c r="OB47" s="325"/>
      <c r="OC47" s="325"/>
      <c r="OD47" s="116"/>
    </row>
    <row r="48" spans="1:394" ht="15" customHeight="1">
      <c r="A48" s="115"/>
      <c r="B48" s="326" t="s">
        <v>126</v>
      </c>
      <c r="C48" s="326"/>
      <c r="D48" s="326"/>
      <c r="E48" s="326"/>
      <c r="F48" s="326"/>
      <c r="G48" s="326"/>
      <c r="H48" s="115"/>
      <c r="I48" s="115"/>
      <c r="J48" s="115"/>
      <c r="K48" s="326" t="s">
        <v>127</v>
      </c>
      <c r="L48" s="326"/>
      <c r="M48" s="326"/>
      <c r="N48" s="326"/>
      <c r="O48" s="326"/>
      <c r="P48" s="115"/>
      <c r="Q48" s="326" t="s">
        <v>128</v>
      </c>
      <c r="R48" s="326"/>
      <c r="S48" s="326"/>
      <c r="T48" s="326"/>
      <c r="U48" s="326"/>
      <c r="V48" s="115"/>
      <c r="W48" s="115"/>
      <c r="X48" s="326" t="s">
        <v>129</v>
      </c>
      <c r="Y48" s="326"/>
      <c r="Z48" s="326"/>
      <c r="AA48" s="326"/>
      <c r="AB48" s="326"/>
      <c r="AC48" s="115"/>
      <c r="AD48" s="115"/>
      <c r="AE48" s="326" t="s">
        <v>130</v>
      </c>
      <c r="AF48" s="326"/>
      <c r="AG48" s="326"/>
      <c r="AH48" s="326"/>
      <c r="AI48" s="326"/>
      <c r="AJ48" s="116"/>
      <c r="AK48" s="116"/>
      <c r="AM48" s="259" t="b">
        <v>0</v>
      </c>
      <c r="AN48" s="259" t="b">
        <v>0</v>
      </c>
      <c r="AO48" s="259" t="b">
        <v>0</v>
      </c>
      <c r="AP48" s="259" t="b">
        <v>0</v>
      </c>
      <c r="AR48" s="115"/>
      <c r="AS48" s="326" t="s">
        <v>126</v>
      </c>
      <c r="AT48" s="326"/>
      <c r="AU48" s="326"/>
      <c r="AV48" s="326"/>
      <c r="AW48" s="326"/>
      <c r="AX48" s="326"/>
      <c r="AY48" s="115"/>
      <c r="AZ48" s="115"/>
      <c r="BA48" s="115"/>
      <c r="BB48" s="326" t="s">
        <v>127</v>
      </c>
      <c r="BC48" s="326"/>
      <c r="BD48" s="326"/>
      <c r="BE48" s="326"/>
      <c r="BF48" s="326"/>
      <c r="BG48" s="115"/>
      <c r="BH48" s="326" t="s">
        <v>128</v>
      </c>
      <c r="BI48" s="326"/>
      <c r="BJ48" s="326"/>
      <c r="BK48" s="326"/>
      <c r="BL48" s="326"/>
      <c r="BM48" s="115"/>
      <c r="BN48" s="115"/>
      <c r="BO48" s="326" t="s">
        <v>129</v>
      </c>
      <c r="BP48" s="326"/>
      <c r="BQ48" s="326"/>
      <c r="BR48" s="326"/>
      <c r="BS48" s="326"/>
      <c r="BT48" s="115"/>
      <c r="BU48" s="115"/>
      <c r="BV48" s="326" t="s">
        <v>130</v>
      </c>
      <c r="BW48" s="326"/>
      <c r="BX48" s="326"/>
      <c r="BY48" s="326"/>
      <c r="BZ48" s="326"/>
      <c r="CA48" s="116"/>
      <c r="CB48" s="116"/>
      <c r="CD48" s="269" t="b">
        <v>0</v>
      </c>
      <c r="CE48" s="269" t="b">
        <v>0</v>
      </c>
      <c r="CF48" s="269" t="b">
        <v>0</v>
      </c>
      <c r="CG48" s="269" t="b">
        <v>0</v>
      </c>
      <c r="CI48" s="116"/>
      <c r="CJ48" s="115"/>
      <c r="CK48" s="326" t="s">
        <v>126</v>
      </c>
      <c r="CL48" s="326"/>
      <c r="CM48" s="326"/>
      <c r="CN48" s="326"/>
      <c r="CO48" s="326"/>
      <c r="CP48" s="326"/>
      <c r="CQ48" s="115"/>
      <c r="CR48" s="115"/>
      <c r="CS48" s="115"/>
      <c r="CT48" s="326" t="s">
        <v>127</v>
      </c>
      <c r="CU48" s="326"/>
      <c r="CV48" s="326"/>
      <c r="CW48" s="326"/>
      <c r="CX48" s="326"/>
      <c r="CY48" s="115"/>
      <c r="CZ48" s="326" t="s">
        <v>128</v>
      </c>
      <c r="DA48" s="326"/>
      <c r="DB48" s="326"/>
      <c r="DC48" s="326"/>
      <c r="DD48" s="326"/>
      <c r="DE48" s="115"/>
      <c r="DF48" s="115"/>
      <c r="DG48" s="326" t="s">
        <v>129</v>
      </c>
      <c r="DH48" s="326"/>
      <c r="DI48" s="326"/>
      <c r="DJ48" s="326"/>
      <c r="DK48" s="326"/>
      <c r="DL48" s="115"/>
      <c r="DM48" s="115"/>
      <c r="DN48" s="326" t="s">
        <v>130</v>
      </c>
      <c r="DO48" s="326"/>
      <c r="DP48" s="326"/>
      <c r="DQ48" s="326"/>
      <c r="DR48" s="326"/>
      <c r="DS48" s="116"/>
      <c r="DT48" s="116"/>
      <c r="DU48" s="274" t="b">
        <v>0</v>
      </c>
      <c r="DV48" s="274" t="b">
        <v>0</v>
      </c>
      <c r="DW48" s="274" t="b">
        <v>0</v>
      </c>
      <c r="DX48" s="274" t="b">
        <v>0</v>
      </c>
      <c r="DY48" s="274"/>
      <c r="DZ48" s="116"/>
      <c r="EA48" s="115"/>
      <c r="EB48" s="326" t="s">
        <v>126</v>
      </c>
      <c r="EC48" s="326"/>
      <c r="ED48" s="326"/>
      <c r="EE48" s="326"/>
      <c r="EF48" s="326"/>
      <c r="EG48" s="326"/>
      <c r="EH48" s="115"/>
      <c r="EI48" s="115"/>
      <c r="EJ48" s="115"/>
      <c r="EK48" s="326" t="s">
        <v>127</v>
      </c>
      <c r="EL48" s="326"/>
      <c r="EM48" s="326"/>
      <c r="EN48" s="326"/>
      <c r="EO48" s="326"/>
      <c r="EP48" s="115"/>
      <c r="EQ48" s="326" t="s">
        <v>128</v>
      </c>
      <c r="ER48" s="326"/>
      <c r="ES48" s="326"/>
      <c r="ET48" s="326"/>
      <c r="EU48" s="326"/>
      <c r="EV48" s="115"/>
      <c r="EW48" s="115"/>
      <c r="EX48" s="326" t="s">
        <v>129</v>
      </c>
      <c r="EY48" s="326"/>
      <c r="EZ48" s="326"/>
      <c r="FA48" s="326"/>
      <c r="FB48" s="326"/>
      <c r="FC48" s="115"/>
      <c r="FD48" s="115"/>
      <c r="FE48" s="326" t="s">
        <v>130</v>
      </c>
      <c r="FF48" s="326"/>
      <c r="FG48" s="326"/>
      <c r="FH48" s="326"/>
      <c r="FI48" s="326"/>
      <c r="FJ48" s="116"/>
      <c r="FK48" s="116"/>
      <c r="FL48" s="274" t="b">
        <v>0</v>
      </c>
      <c r="FM48" s="274" t="b">
        <v>0</v>
      </c>
      <c r="FN48" s="274" t="b">
        <v>0</v>
      </c>
      <c r="FO48" s="274" t="b">
        <v>0</v>
      </c>
      <c r="FP48" s="116"/>
      <c r="FQ48" s="115"/>
      <c r="FR48" s="326" t="s">
        <v>126</v>
      </c>
      <c r="FS48" s="326"/>
      <c r="FT48" s="326"/>
      <c r="FU48" s="326"/>
      <c r="FV48" s="326"/>
      <c r="FW48" s="326"/>
      <c r="FX48" s="115"/>
      <c r="FY48" s="115"/>
      <c r="FZ48" s="115"/>
      <c r="GA48" s="326" t="s">
        <v>127</v>
      </c>
      <c r="GB48" s="326"/>
      <c r="GC48" s="326"/>
      <c r="GD48" s="326"/>
      <c r="GE48" s="326"/>
      <c r="GF48" s="115"/>
      <c r="GG48" s="326" t="s">
        <v>128</v>
      </c>
      <c r="GH48" s="326"/>
      <c r="GI48" s="326"/>
      <c r="GJ48" s="326"/>
      <c r="GK48" s="326"/>
      <c r="GL48" s="115"/>
      <c r="GM48" s="115"/>
      <c r="GN48" s="326" t="s">
        <v>129</v>
      </c>
      <c r="GO48" s="326"/>
      <c r="GP48" s="326"/>
      <c r="GQ48" s="326"/>
      <c r="GR48" s="326"/>
      <c r="GS48" s="115"/>
      <c r="GT48" s="115"/>
      <c r="GU48" s="326" t="s">
        <v>130</v>
      </c>
      <c r="GV48" s="326"/>
      <c r="GW48" s="326"/>
      <c r="GX48" s="326"/>
      <c r="GY48" s="326"/>
      <c r="GZ48" s="116"/>
      <c r="HA48" s="116"/>
      <c r="HB48" s="274" t="b">
        <v>0</v>
      </c>
      <c r="HC48" s="274" t="b">
        <v>0</v>
      </c>
      <c r="HD48" s="274" t="b">
        <v>0</v>
      </c>
      <c r="HE48" s="274" t="b">
        <v>0</v>
      </c>
      <c r="HF48" s="116"/>
      <c r="HG48" s="115"/>
      <c r="HH48" s="326" t="s">
        <v>126</v>
      </c>
      <c r="HI48" s="326"/>
      <c r="HJ48" s="326"/>
      <c r="HK48" s="326"/>
      <c r="HL48" s="326"/>
      <c r="HM48" s="326"/>
      <c r="HN48" s="115"/>
      <c r="HO48" s="115"/>
      <c r="HP48" s="115"/>
      <c r="HQ48" s="326" t="s">
        <v>127</v>
      </c>
      <c r="HR48" s="326"/>
      <c r="HS48" s="326"/>
      <c r="HT48" s="326"/>
      <c r="HU48" s="326"/>
      <c r="HV48" s="115"/>
      <c r="HW48" s="326" t="s">
        <v>128</v>
      </c>
      <c r="HX48" s="326"/>
      <c r="HY48" s="326"/>
      <c r="HZ48" s="326"/>
      <c r="IA48" s="326"/>
      <c r="IB48" s="115"/>
      <c r="IC48" s="115"/>
      <c r="ID48" s="326" t="s">
        <v>129</v>
      </c>
      <c r="IE48" s="326"/>
      <c r="IF48" s="326"/>
      <c r="IG48" s="326"/>
      <c r="IH48" s="326"/>
      <c r="II48" s="115"/>
      <c r="IJ48" s="115"/>
      <c r="IK48" s="326" t="s">
        <v>130</v>
      </c>
      <c r="IL48" s="326"/>
      <c r="IM48" s="326"/>
      <c r="IN48" s="326"/>
      <c r="IO48" s="326"/>
      <c r="IP48" s="116"/>
      <c r="IQ48" s="115"/>
      <c r="IR48" s="326" t="s">
        <v>126</v>
      </c>
      <c r="IS48" s="326"/>
      <c r="IT48" s="326"/>
      <c r="IU48" s="326"/>
      <c r="IV48" s="326"/>
      <c r="IW48" s="326"/>
      <c r="IX48" s="115"/>
      <c r="IY48" s="115"/>
      <c r="IZ48" s="115"/>
      <c r="JA48" s="326" t="s">
        <v>127</v>
      </c>
      <c r="JB48" s="326"/>
      <c r="JC48" s="326"/>
      <c r="JD48" s="326"/>
      <c r="JE48" s="326"/>
      <c r="JF48" s="115"/>
      <c r="JG48" s="326" t="s">
        <v>128</v>
      </c>
      <c r="JH48" s="326"/>
      <c r="JI48" s="326"/>
      <c r="JJ48" s="326"/>
      <c r="JK48" s="326"/>
      <c r="JL48" s="115"/>
      <c r="JM48" s="115"/>
      <c r="JN48" s="326" t="s">
        <v>129</v>
      </c>
      <c r="JO48" s="326"/>
      <c r="JP48" s="326"/>
      <c r="JQ48" s="326"/>
      <c r="JR48" s="326"/>
      <c r="JS48" s="115"/>
      <c r="JT48" s="115"/>
      <c r="JU48" s="326" t="s">
        <v>130</v>
      </c>
      <c r="JV48" s="326"/>
      <c r="JW48" s="326"/>
      <c r="JX48" s="326"/>
      <c r="JY48" s="326"/>
      <c r="JZ48" s="116"/>
      <c r="KA48" s="115"/>
      <c r="KB48" s="326" t="s">
        <v>126</v>
      </c>
      <c r="KC48" s="326"/>
      <c r="KD48" s="326"/>
      <c r="KE48" s="326"/>
      <c r="KF48" s="326"/>
      <c r="KG48" s="326"/>
      <c r="KH48" s="115"/>
      <c r="KI48" s="115"/>
      <c r="KJ48" s="115"/>
      <c r="KK48" s="326" t="s">
        <v>127</v>
      </c>
      <c r="KL48" s="326"/>
      <c r="KM48" s="326"/>
      <c r="KN48" s="326"/>
      <c r="KO48" s="326"/>
      <c r="KP48" s="115"/>
      <c r="KQ48" s="326" t="s">
        <v>128</v>
      </c>
      <c r="KR48" s="326"/>
      <c r="KS48" s="326"/>
      <c r="KT48" s="326"/>
      <c r="KU48" s="326"/>
      <c r="KV48" s="115"/>
      <c r="KW48" s="115"/>
      <c r="KX48" s="326" t="s">
        <v>129</v>
      </c>
      <c r="KY48" s="326"/>
      <c r="KZ48" s="326"/>
      <c r="LA48" s="326"/>
      <c r="LB48" s="326"/>
      <c r="LC48" s="115"/>
      <c r="LD48" s="115"/>
      <c r="LE48" s="326" t="s">
        <v>130</v>
      </c>
      <c r="LF48" s="326"/>
      <c r="LG48" s="326"/>
      <c r="LH48" s="326"/>
      <c r="LI48" s="326"/>
      <c r="LJ48" s="116"/>
      <c r="LK48" s="115"/>
      <c r="LL48" s="326" t="s">
        <v>126</v>
      </c>
      <c r="LM48" s="326"/>
      <c r="LN48" s="326"/>
      <c r="LO48" s="326"/>
      <c r="LP48" s="326"/>
      <c r="LQ48" s="326"/>
      <c r="LR48" s="115"/>
      <c r="LS48" s="115"/>
      <c r="LT48" s="115"/>
      <c r="LU48" s="326" t="s">
        <v>127</v>
      </c>
      <c r="LV48" s="326"/>
      <c r="LW48" s="326"/>
      <c r="LX48" s="326"/>
      <c r="LY48" s="326"/>
      <c r="LZ48" s="115"/>
      <c r="MA48" s="326" t="s">
        <v>128</v>
      </c>
      <c r="MB48" s="326"/>
      <c r="MC48" s="326"/>
      <c r="MD48" s="326"/>
      <c r="ME48" s="326"/>
      <c r="MF48" s="115"/>
      <c r="MG48" s="115"/>
      <c r="MH48" s="326" t="s">
        <v>129</v>
      </c>
      <c r="MI48" s="326"/>
      <c r="MJ48" s="326"/>
      <c r="MK48" s="326"/>
      <c r="ML48" s="326"/>
      <c r="MM48" s="115"/>
      <c r="MN48" s="115"/>
      <c r="MO48" s="326" t="s">
        <v>130</v>
      </c>
      <c r="MP48" s="326"/>
      <c r="MQ48" s="326"/>
      <c r="MR48" s="326"/>
      <c r="MS48" s="326"/>
      <c r="MT48" s="116"/>
      <c r="MU48" s="115"/>
      <c r="MV48" s="326" t="s">
        <v>126</v>
      </c>
      <c r="MW48" s="326"/>
      <c r="MX48" s="326"/>
      <c r="MY48" s="326"/>
      <c r="MZ48" s="326"/>
      <c r="NA48" s="326"/>
      <c r="NB48" s="115"/>
      <c r="NC48" s="115"/>
      <c r="ND48" s="115"/>
      <c r="NE48" s="326" t="s">
        <v>127</v>
      </c>
      <c r="NF48" s="326"/>
      <c r="NG48" s="326"/>
      <c r="NH48" s="326"/>
      <c r="NI48" s="326"/>
      <c r="NJ48" s="115"/>
      <c r="NK48" s="326" t="s">
        <v>128</v>
      </c>
      <c r="NL48" s="326"/>
      <c r="NM48" s="326"/>
      <c r="NN48" s="326"/>
      <c r="NO48" s="326"/>
      <c r="NP48" s="115"/>
      <c r="NQ48" s="115"/>
      <c r="NR48" s="326" t="s">
        <v>129</v>
      </c>
      <c r="NS48" s="326"/>
      <c r="NT48" s="326"/>
      <c r="NU48" s="326"/>
      <c r="NV48" s="326"/>
      <c r="NW48" s="115"/>
      <c r="NX48" s="115"/>
      <c r="NY48" s="326" t="s">
        <v>130</v>
      </c>
      <c r="NZ48" s="326"/>
      <c r="OA48" s="326"/>
      <c r="OB48" s="326"/>
      <c r="OC48" s="326"/>
      <c r="OD48" s="116"/>
    </row>
    <row r="49" spans="1:394" ht="15" customHeight="1">
      <c r="A49" s="115"/>
      <c r="B49" s="326" t="s">
        <v>131</v>
      </c>
      <c r="C49" s="326"/>
      <c r="D49" s="326"/>
      <c r="E49" s="326"/>
      <c r="F49" s="326"/>
      <c r="G49" s="326"/>
      <c r="H49" s="326"/>
      <c r="I49" s="115"/>
      <c r="J49" s="115" t="s">
        <v>78</v>
      </c>
      <c r="K49" s="337"/>
      <c r="L49" s="337"/>
      <c r="M49" s="337"/>
      <c r="N49" s="115" t="s">
        <v>134</v>
      </c>
      <c r="O49" s="115" t="s">
        <v>79</v>
      </c>
      <c r="P49" s="115" t="s">
        <v>78</v>
      </c>
      <c r="Q49" s="337"/>
      <c r="R49" s="337"/>
      <c r="S49" s="337"/>
      <c r="T49" s="115" t="s">
        <v>134</v>
      </c>
      <c r="U49" s="115" t="s">
        <v>79</v>
      </c>
      <c r="V49" s="115"/>
      <c r="W49" s="115" t="s">
        <v>78</v>
      </c>
      <c r="X49" s="337"/>
      <c r="Y49" s="337"/>
      <c r="Z49" s="337"/>
      <c r="AA49" s="115" t="s">
        <v>134</v>
      </c>
      <c r="AB49" s="115" t="s">
        <v>79</v>
      </c>
      <c r="AC49" s="115"/>
      <c r="AD49" s="115" t="s">
        <v>78</v>
      </c>
      <c r="AE49" s="337"/>
      <c r="AF49" s="337"/>
      <c r="AG49" s="337"/>
      <c r="AH49" s="115" t="s">
        <v>134</v>
      </c>
      <c r="AI49" s="115" t="s">
        <v>79</v>
      </c>
      <c r="AJ49" s="115"/>
      <c r="AK49" s="115"/>
      <c r="AL49" s="141"/>
      <c r="AQ49" s="141"/>
      <c r="AR49" s="115"/>
      <c r="AS49" s="326" t="s">
        <v>131</v>
      </c>
      <c r="AT49" s="326"/>
      <c r="AU49" s="326"/>
      <c r="AV49" s="326"/>
      <c r="AW49" s="326"/>
      <c r="AX49" s="326"/>
      <c r="AY49" s="326"/>
      <c r="AZ49" s="115"/>
      <c r="BA49" s="115" t="s">
        <v>78</v>
      </c>
      <c r="BB49" s="337"/>
      <c r="BC49" s="337"/>
      <c r="BD49" s="337"/>
      <c r="BE49" s="115" t="s">
        <v>134</v>
      </c>
      <c r="BF49" s="115" t="s">
        <v>79</v>
      </c>
      <c r="BG49" s="115" t="s">
        <v>78</v>
      </c>
      <c r="BH49" s="337"/>
      <c r="BI49" s="337"/>
      <c r="BJ49" s="337"/>
      <c r="BK49" s="115" t="s">
        <v>134</v>
      </c>
      <c r="BL49" s="115" t="s">
        <v>79</v>
      </c>
      <c r="BM49" s="115"/>
      <c r="BN49" s="115" t="s">
        <v>78</v>
      </c>
      <c r="BO49" s="337"/>
      <c r="BP49" s="337"/>
      <c r="BQ49" s="337"/>
      <c r="BR49" s="115" t="s">
        <v>134</v>
      </c>
      <c r="BS49" s="115" t="s">
        <v>79</v>
      </c>
      <c r="BT49" s="115"/>
      <c r="BU49" s="115" t="s">
        <v>78</v>
      </c>
      <c r="BV49" s="337"/>
      <c r="BW49" s="337"/>
      <c r="BX49" s="337"/>
      <c r="BY49" s="115" t="s">
        <v>134</v>
      </c>
      <c r="BZ49" s="115" t="s">
        <v>79</v>
      </c>
      <c r="CA49" s="115"/>
      <c r="CB49" s="115"/>
      <c r="CC49" s="141"/>
      <c r="CD49" s="259"/>
      <c r="CE49" s="259"/>
      <c r="CF49" s="259"/>
      <c r="CG49" s="259"/>
      <c r="CH49" s="141"/>
      <c r="CI49" s="115"/>
      <c r="CJ49" s="115"/>
      <c r="CK49" s="326" t="s">
        <v>131</v>
      </c>
      <c r="CL49" s="326"/>
      <c r="CM49" s="326"/>
      <c r="CN49" s="326"/>
      <c r="CO49" s="326"/>
      <c r="CP49" s="326"/>
      <c r="CQ49" s="326"/>
      <c r="CR49" s="115"/>
      <c r="CS49" s="115" t="s">
        <v>78</v>
      </c>
      <c r="CT49" s="337"/>
      <c r="CU49" s="337"/>
      <c r="CV49" s="337"/>
      <c r="CW49" s="115" t="s">
        <v>134</v>
      </c>
      <c r="CX49" s="115" t="s">
        <v>79</v>
      </c>
      <c r="CY49" s="115" t="s">
        <v>78</v>
      </c>
      <c r="CZ49" s="337"/>
      <c r="DA49" s="337"/>
      <c r="DB49" s="337"/>
      <c r="DC49" s="115" t="s">
        <v>134</v>
      </c>
      <c r="DD49" s="115" t="s">
        <v>79</v>
      </c>
      <c r="DE49" s="115"/>
      <c r="DF49" s="115" t="s">
        <v>78</v>
      </c>
      <c r="DG49" s="337"/>
      <c r="DH49" s="337"/>
      <c r="DI49" s="337"/>
      <c r="DJ49" s="115" t="s">
        <v>134</v>
      </c>
      <c r="DK49" s="115" t="s">
        <v>79</v>
      </c>
      <c r="DL49" s="115"/>
      <c r="DM49" s="115" t="s">
        <v>78</v>
      </c>
      <c r="DN49" s="337"/>
      <c r="DO49" s="337"/>
      <c r="DP49" s="337"/>
      <c r="DQ49" s="115" t="s">
        <v>134</v>
      </c>
      <c r="DR49" s="115" t="s">
        <v>79</v>
      </c>
      <c r="DS49" s="115"/>
      <c r="DT49" s="115"/>
      <c r="DU49" s="273"/>
      <c r="DV49" s="273"/>
      <c r="DW49" s="273"/>
      <c r="DX49" s="273"/>
      <c r="DY49" s="273"/>
      <c r="DZ49" s="115"/>
      <c r="EA49" s="115"/>
      <c r="EB49" s="326" t="s">
        <v>131</v>
      </c>
      <c r="EC49" s="326"/>
      <c r="ED49" s="326"/>
      <c r="EE49" s="326"/>
      <c r="EF49" s="326"/>
      <c r="EG49" s="326"/>
      <c r="EH49" s="326"/>
      <c r="EI49" s="115"/>
      <c r="EJ49" s="115" t="s">
        <v>78</v>
      </c>
      <c r="EK49" s="337"/>
      <c r="EL49" s="337"/>
      <c r="EM49" s="337"/>
      <c r="EN49" s="115" t="s">
        <v>134</v>
      </c>
      <c r="EO49" s="115" t="s">
        <v>79</v>
      </c>
      <c r="EP49" s="115" t="s">
        <v>78</v>
      </c>
      <c r="EQ49" s="337"/>
      <c r="ER49" s="337"/>
      <c r="ES49" s="337"/>
      <c r="ET49" s="115" t="s">
        <v>134</v>
      </c>
      <c r="EU49" s="115" t="s">
        <v>79</v>
      </c>
      <c r="EV49" s="115"/>
      <c r="EW49" s="115" t="s">
        <v>78</v>
      </c>
      <c r="EX49" s="337"/>
      <c r="EY49" s="337"/>
      <c r="EZ49" s="337"/>
      <c r="FA49" s="115" t="s">
        <v>134</v>
      </c>
      <c r="FB49" s="115" t="s">
        <v>79</v>
      </c>
      <c r="FC49" s="115"/>
      <c r="FD49" s="115" t="s">
        <v>78</v>
      </c>
      <c r="FE49" s="337"/>
      <c r="FF49" s="337"/>
      <c r="FG49" s="337"/>
      <c r="FH49" s="115" t="s">
        <v>134</v>
      </c>
      <c r="FI49" s="115" t="s">
        <v>79</v>
      </c>
      <c r="FJ49" s="115"/>
      <c r="FK49" s="115"/>
      <c r="FL49" s="273"/>
      <c r="FM49" s="273"/>
      <c r="FN49" s="273"/>
      <c r="FO49" s="273"/>
      <c r="FP49" s="115"/>
      <c r="FQ49" s="115"/>
      <c r="FR49" s="326" t="s">
        <v>131</v>
      </c>
      <c r="FS49" s="326"/>
      <c r="FT49" s="326"/>
      <c r="FU49" s="326"/>
      <c r="FV49" s="326"/>
      <c r="FW49" s="326"/>
      <c r="FX49" s="326"/>
      <c r="FY49" s="115"/>
      <c r="FZ49" s="115" t="s">
        <v>78</v>
      </c>
      <c r="GA49" s="337"/>
      <c r="GB49" s="337"/>
      <c r="GC49" s="337"/>
      <c r="GD49" s="115" t="s">
        <v>134</v>
      </c>
      <c r="GE49" s="115" t="s">
        <v>79</v>
      </c>
      <c r="GF49" s="115" t="s">
        <v>78</v>
      </c>
      <c r="GG49" s="337"/>
      <c r="GH49" s="337"/>
      <c r="GI49" s="337"/>
      <c r="GJ49" s="115" t="s">
        <v>134</v>
      </c>
      <c r="GK49" s="115" t="s">
        <v>79</v>
      </c>
      <c r="GL49" s="115"/>
      <c r="GM49" s="115" t="s">
        <v>78</v>
      </c>
      <c r="GN49" s="337"/>
      <c r="GO49" s="337"/>
      <c r="GP49" s="337"/>
      <c r="GQ49" s="115" t="s">
        <v>134</v>
      </c>
      <c r="GR49" s="115" t="s">
        <v>79</v>
      </c>
      <c r="GS49" s="115"/>
      <c r="GT49" s="115" t="s">
        <v>78</v>
      </c>
      <c r="GU49" s="337"/>
      <c r="GV49" s="337"/>
      <c r="GW49" s="337"/>
      <c r="GX49" s="115" t="s">
        <v>134</v>
      </c>
      <c r="GY49" s="115" t="s">
        <v>79</v>
      </c>
      <c r="GZ49" s="115"/>
      <c r="HA49" s="115"/>
      <c r="HB49" s="273"/>
      <c r="HC49" s="273"/>
      <c r="HD49" s="273"/>
      <c r="HE49" s="273"/>
      <c r="HF49" s="115"/>
      <c r="HG49" s="115"/>
      <c r="HH49" s="326" t="s">
        <v>131</v>
      </c>
      <c r="HI49" s="326"/>
      <c r="HJ49" s="326"/>
      <c r="HK49" s="326"/>
      <c r="HL49" s="326"/>
      <c r="HM49" s="326"/>
      <c r="HN49" s="326"/>
      <c r="HO49" s="115"/>
      <c r="HP49" s="115" t="s">
        <v>78</v>
      </c>
      <c r="HQ49" s="344"/>
      <c r="HR49" s="344"/>
      <c r="HS49" s="344"/>
      <c r="HT49" s="115" t="s">
        <v>134</v>
      </c>
      <c r="HU49" s="115" t="s">
        <v>79</v>
      </c>
      <c r="HV49" s="115" t="s">
        <v>78</v>
      </c>
      <c r="HW49" s="344"/>
      <c r="HX49" s="344"/>
      <c r="HY49" s="344"/>
      <c r="HZ49" s="115" t="s">
        <v>134</v>
      </c>
      <c r="IA49" s="115" t="s">
        <v>79</v>
      </c>
      <c r="IB49" s="115"/>
      <c r="IC49" s="115" t="s">
        <v>78</v>
      </c>
      <c r="ID49" s="344"/>
      <c r="IE49" s="344"/>
      <c r="IF49" s="344"/>
      <c r="IG49" s="115" t="s">
        <v>134</v>
      </c>
      <c r="IH49" s="115" t="s">
        <v>79</v>
      </c>
      <c r="II49" s="115"/>
      <c r="IJ49" s="115" t="s">
        <v>78</v>
      </c>
      <c r="IK49" s="344"/>
      <c r="IL49" s="344"/>
      <c r="IM49" s="344"/>
      <c r="IN49" s="115" t="s">
        <v>134</v>
      </c>
      <c r="IO49" s="115" t="s">
        <v>79</v>
      </c>
      <c r="IP49" s="115"/>
      <c r="IQ49" s="115"/>
      <c r="IR49" s="326" t="s">
        <v>131</v>
      </c>
      <c r="IS49" s="326"/>
      <c r="IT49" s="326"/>
      <c r="IU49" s="326"/>
      <c r="IV49" s="326"/>
      <c r="IW49" s="326"/>
      <c r="IX49" s="326"/>
      <c r="IY49" s="115"/>
      <c r="IZ49" s="115" t="s">
        <v>78</v>
      </c>
      <c r="JA49" s="344"/>
      <c r="JB49" s="344"/>
      <c r="JC49" s="344"/>
      <c r="JD49" s="115" t="s">
        <v>134</v>
      </c>
      <c r="JE49" s="115" t="s">
        <v>79</v>
      </c>
      <c r="JF49" s="115" t="s">
        <v>78</v>
      </c>
      <c r="JG49" s="344"/>
      <c r="JH49" s="344"/>
      <c r="JI49" s="344"/>
      <c r="JJ49" s="115" t="s">
        <v>134</v>
      </c>
      <c r="JK49" s="115" t="s">
        <v>79</v>
      </c>
      <c r="JL49" s="115"/>
      <c r="JM49" s="115" t="s">
        <v>78</v>
      </c>
      <c r="JN49" s="344"/>
      <c r="JO49" s="344"/>
      <c r="JP49" s="344"/>
      <c r="JQ49" s="115" t="s">
        <v>134</v>
      </c>
      <c r="JR49" s="115" t="s">
        <v>79</v>
      </c>
      <c r="JS49" s="115"/>
      <c r="JT49" s="115" t="s">
        <v>78</v>
      </c>
      <c r="JU49" s="344"/>
      <c r="JV49" s="344"/>
      <c r="JW49" s="344"/>
      <c r="JX49" s="115" t="s">
        <v>134</v>
      </c>
      <c r="JY49" s="115" t="s">
        <v>79</v>
      </c>
      <c r="JZ49" s="115"/>
      <c r="KA49" s="115"/>
      <c r="KB49" s="326" t="s">
        <v>131</v>
      </c>
      <c r="KC49" s="326"/>
      <c r="KD49" s="326"/>
      <c r="KE49" s="326"/>
      <c r="KF49" s="326"/>
      <c r="KG49" s="326"/>
      <c r="KH49" s="326"/>
      <c r="KI49" s="115"/>
      <c r="KJ49" s="115" t="s">
        <v>78</v>
      </c>
      <c r="KK49" s="344"/>
      <c r="KL49" s="344"/>
      <c r="KM49" s="344"/>
      <c r="KN49" s="115" t="s">
        <v>134</v>
      </c>
      <c r="KO49" s="115" t="s">
        <v>79</v>
      </c>
      <c r="KP49" s="115" t="s">
        <v>78</v>
      </c>
      <c r="KQ49" s="344"/>
      <c r="KR49" s="344"/>
      <c r="KS49" s="344"/>
      <c r="KT49" s="115" t="s">
        <v>134</v>
      </c>
      <c r="KU49" s="115" t="s">
        <v>79</v>
      </c>
      <c r="KV49" s="115"/>
      <c r="KW49" s="115" t="s">
        <v>78</v>
      </c>
      <c r="KX49" s="344"/>
      <c r="KY49" s="344"/>
      <c r="KZ49" s="344"/>
      <c r="LA49" s="115" t="s">
        <v>134</v>
      </c>
      <c r="LB49" s="115" t="s">
        <v>79</v>
      </c>
      <c r="LC49" s="115"/>
      <c r="LD49" s="115" t="s">
        <v>78</v>
      </c>
      <c r="LE49" s="344"/>
      <c r="LF49" s="344"/>
      <c r="LG49" s="344"/>
      <c r="LH49" s="115" t="s">
        <v>134</v>
      </c>
      <c r="LI49" s="115" t="s">
        <v>79</v>
      </c>
      <c r="LJ49" s="115"/>
      <c r="LK49" s="115"/>
      <c r="LL49" s="326" t="s">
        <v>131</v>
      </c>
      <c r="LM49" s="326"/>
      <c r="LN49" s="326"/>
      <c r="LO49" s="326"/>
      <c r="LP49" s="326"/>
      <c r="LQ49" s="326"/>
      <c r="LR49" s="326"/>
      <c r="LS49" s="115"/>
      <c r="LT49" s="115" t="s">
        <v>78</v>
      </c>
      <c r="LU49" s="344"/>
      <c r="LV49" s="344"/>
      <c r="LW49" s="344"/>
      <c r="LX49" s="115" t="s">
        <v>134</v>
      </c>
      <c r="LY49" s="115" t="s">
        <v>79</v>
      </c>
      <c r="LZ49" s="115" t="s">
        <v>78</v>
      </c>
      <c r="MA49" s="344"/>
      <c r="MB49" s="344"/>
      <c r="MC49" s="344"/>
      <c r="MD49" s="115" t="s">
        <v>134</v>
      </c>
      <c r="ME49" s="115" t="s">
        <v>79</v>
      </c>
      <c r="MF49" s="115"/>
      <c r="MG49" s="115" t="s">
        <v>78</v>
      </c>
      <c r="MH49" s="344"/>
      <c r="MI49" s="344"/>
      <c r="MJ49" s="344"/>
      <c r="MK49" s="115" t="s">
        <v>134</v>
      </c>
      <c r="ML49" s="115" t="s">
        <v>79</v>
      </c>
      <c r="MM49" s="115"/>
      <c r="MN49" s="115" t="s">
        <v>78</v>
      </c>
      <c r="MO49" s="344"/>
      <c r="MP49" s="344"/>
      <c r="MQ49" s="344"/>
      <c r="MR49" s="115" t="s">
        <v>134</v>
      </c>
      <c r="MS49" s="115" t="s">
        <v>79</v>
      </c>
      <c r="MT49" s="115"/>
      <c r="MU49" s="115"/>
      <c r="MV49" s="326" t="s">
        <v>131</v>
      </c>
      <c r="MW49" s="326"/>
      <c r="MX49" s="326"/>
      <c r="MY49" s="326"/>
      <c r="MZ49" s="326"/>
      <c r="NA49" s="326"/>
      <c r="NB49" s="326"/>
      <c r="NC49" s="115"/>
      <c r="ND49" s="115" t="s">
        <v>78</v>
      </c>
      <c r="NE49" s="344"/>
      <c r="NF49" s="344"/>
      <c r="NG49" s="344"/>
      <c r="NH49" s="115" t="s">
        <v>134</v>
      </c>
      <c r="NI49" s="115" t="s">
        <v>79</v>
      </c>
      <c r="NJ49" s="115" t="s">
        <v>78</v>
      </c>
      <c r="NK49" s="344"/>
      <c r="NL49" s="344"/>
      <c r="NM49" s="344"/>
      <c r="NN49" s="115" t="s">
        <v>134</v>
      </c>
      <c r="NO49" s="115" t="s">
        <v>79</v>
      </c>
      <c r="NP49" s="115"/>
      <c r="NQ49" s="115" t="s">
        <v>78</v>
      </c>
      <c r="NR49" s="344"/>
      <c r="NS49" s="344"/>
      <c r="NT49" s="344"/>
      <c r="NU49" s="115" t="s">
        <v>134</v>
      </c>
      <c r="NV49" s="115" t="s">
        <v>79</v>
      </c>
      <c r="NW49" s="115"/>
      <c r="NX49" s="115" t="s">
        <v>78</v>
      </c>
      <c r="NY49" s="344"/>
      <c r="NZ49" s="344"/>
      <c r="OA49" s="344"/>
      <c r="OB49" s="115" t="s">
        <v>134</v>
      </c>
      <c r="OC49" s="115" t="s">
        <v>79</v>
      </c>
      <c r="OD49" s="115"/>
    </row>
    <row r="50" spans="1:394" ht="15" customHeight="1">
      <c r="A50" s="115"/>
      <c r="B50" s="324" t="s">
        <v>135</v>
      </c>
      <c r="C50" s="324"/>
      <c r="D50" s="324"/>
      <c r="E50" s="324"/>
      <c r="F50" s="324"/>
      <c r="G50" s="324"/>
      <c r="H50" s="324"/>
      <c r="I50" s="324"/>
      <c r="J50" s="115" t="s">
        <v>78</v>
      </c>
      <c r="K50" s="337"/>
      <c r="L50" s="337"/>
      <c r="M50" s="337"/>
      <c r="N50" s="115" t="s">
        <v>84</v>
      </c>
      <c r="O50" s="115" t="s">
        <v>79</v>
      </c>
      <c r="P50" s="115" t="s">
        <v>78</v>
      </c>
      <c r="Q50" s="337"/>
      <c r="R50" s="337"/>
      <c r="S50" s="337"/>
      <c r="T50" s="115" t="s">
        <v>84</v>
      </c>
      <c r="U50" s="115" t="s">
        <v>79</v>
      </c>
      <c r="V50" s="115"/>
      <c r="W50" s="115" t="s">
        <v>78</v>
      </c>
      <c r="X50" s="337"/>
      <c r="Y50" s="337"/>
      <c r="Z50" s="337"/>
      <c r="AA50" s="115" t="s">
        <v>84</v>
      </c>
      <c r="AB50" s="115" t="s">
        <v>79</v>
      </c>
      <c r="AC50" s="115"/>
      <c r="AD50" s="115" t="s">
        <v>78</v>
      </c>
      <c r="AE50" s="337"/>
      <c r="AF50" s="337"/>
      <c r="AG50" s="337"/>
      <c r="AH50" s="115" t="s">
        <v>84</v>
      </c>
      <c r="AI50" s="115" t="s">
        <v>79</v>
      </c>
      <c r="AJ50" s="115"/>
      <c r="AK50" s="115"/>
      <c r="AL50" s="141"/>
      <c r="AQ50" s="141"/>
      <c r="AR50" s="115"/>
      <c r="AS50" s="324" t="s">
        <v>135</v>
      </c>
      <c r="AT50" s="324"/>
      <c r="AU50" s="324"/>
      <c r="AV50" s="324"/>
      <c r="AW50" s="324"/>
      <c r="AX50" s="324"/>
      <c r="AY50" s="324"/>
      <c r="AZ50" s="324"/>
      <c r="BA50" s="115" t="s">
        <v>78</v>
      </c>
      <c r="BB50" s="337"/>
      <c r="BC50" s="337"/>
      <c r="BD50" s="337"/>
      <c r="BE50" s="115" t="s">
        <v>84</v>
      </c>
      <c r="BF50" s="115" t="s">
        <v>79</v>
      </c>
      <c r="BG50" s="115" t="s">
        <v>78</v>
      </c>
      <c r="BH50" s="337"/>
      <c r="BI50" s="337"/>
      <c r="BJ50" s="337"/>
      <c r="BK50" s="115" t="s">
        <v>84</v>
      </c>
      <c r="BL50" s="115" t="s">
        <v>79</v>
      </c>
      <c r="BM50" s="115"/>
      <c r="BN50" s="115" t="s">
        <v>78</v>
      </c>
      <c r="BO50" s="337"/>
      <c r="BP50" s="337"/>
      <c r="BQ50" s="337"/>
      <c r="BR50" s="115" t="s">
        <v>84</v>
      </c>
      <c r="BS50" s="115" t="s">
        <v>79</v>
      </c>
      <c r="BT50" s="115"/>
      <c r="BU50" s="115" t="s">
        <v>78</v>
      </c>
      <c r="BV50" s="337"/>
      <c r="BW50" s="337"/>
      <c r="BX50" s="337"/>
      <c r="BY50" s="115" t="s">
        <v>84</v>
      </c>
      <c r="BZ50" s="115" t="s">
        <v>79</v>
      </c>
      <c r="CA50" s="115"/>
      <c r="CB50" s="115"/>
      <c r="CC50" s="141"/>
      <c r="CD50" s="259"/>
      <c r="CE50" s="259"/>
      <c r="CF50" s="259"/>
      <c r="CG50" s="259"/>
      <c r="CH50" s="141"/>
      <c r="CI50" s="115"/>
      <c r="CJ50" s="115"/>
      <c r="CK50" s="324" t="s">
        <v>135</v>
      </c>
      <c r="CL50" s="324"/>
      <c r="CM50" s="324"/>
      <c r="CN50" s="324"/>
      <c r="CO50" s="324"/>
      <c r="CP50" s="324"/>
      <c r="CQ50" s="324"/>
      <c r="CR50" s="324"/>
      <c r="CS50" s="115" t="s">
        <v>78</v>
      </c>
      <c r="CT50" s="337"/>
      <c r="CU50" s="337"/>
      <c r="CV50" s="337"/>
      <c r="CW50" s="115" t="s">
        <v>84</v>
      </c>
      <c r="CX50" s="115" t="s">
        <v>79</v>
      </c>
      <c r="CY50" s="115" t="s">
        <v>78</v>
      </c>
      <c r="CZ50" s="337"/>
      <c r="DA50" s="337"/>
      <c r="DB50" s="337"/>
      <c r="DC50" s="115" t="s">
        <v>84</v>
      </c>
      <c r="DD50" s="115" t="s">
        <v>79</v>
      </c>
      <c r="DE50" s="115"/>
      <c r="DF50" s="115" t="s">
        <v>78</v>
      </c>
      <c r="DG50" s="337"/>
      <c r="DH50" s="337"/>
      <c r="DI50" s="337"/>
      <c r="DJ50" s="115" t="s">
        <v>84</v>
      </c>
      <c r="DK50" s="115" t="s">
        <v>79</v>
      </c>
      <c r="DL50" s="115"/>
      <c r="DM50" s="115" t="s">
        <v>78</v>
      </c>
      <c r="DN50" s="337"/>
      <c r="DO50" s="337"/>
      <c r="DP50" s="337"/>
      <c r="DQ50" s="115" t="s">
        <v>84</v>
      </c>
      <c r="DR50" s="115" t="s">
        <v>79</v>
      </c>
      <c r="DS50" s="115"/>
      <c r="DT50" s="115"/>
      <c r="DU50" s="273"/>
      <c r="DV50" s="273"/>
      <c r="DW50" s="273"/>
      <c r="DX50" s="273"/>
      <c r="DY50" s="273"/>
      <c r="DZ50" s="115"/>
      <c r="EA50" s="115"/>
      <c r="EB50" s="324" t="s">
        <v>135</v>
      </c>
      <c r="EC50" s="324"/>
      <c r="ED50" s="324"/>
      <c r="EE50" s="324"/>
      <c r="EF50" s="324"/>
      <c r="EG50" s="324"/>
      <c r="EH50" s="324"/>
      <c r="EI50" s="324"/>
      <c r="EJ50" s="115" t="s">
        <v>78</v>
      </c>
      <c r="EK50" s="337"/>
      <c r="EL50" s="337"/>
      <c r="EM50" s="337"/>
      <c r="EN50" s="115" t="s">
        <v>84</v>
      </c>
      <c r="EO50" s="115" t="s">
        <v>79</v>
      </c>
      <c r="EP50" s="115" t="s">
        <v>78</v>
      </c>
      <c r="EQ50" s="337"/>
      <c r="ER50" s="337"/>
      <c r="ES50" s="337"/>
      <c r="ET50" s="115" t="s">
        <v>84</v>
      </c>
      <c r="EU50" s="115" t="s">
        <v>79</v>
      </c>
      <c r="EV50" s="115"/>
      <c r="EW50" s="115" t="s">
        <v>78</v>
      </c>
      <c r="EX50" s="337"/>
      <c r="EY50" s="337"/>
      <c r="EZ50" s="337"/>
      <c r="FA50" s="115" t="s">
        <v>84</v>
      </c>
      <c r="FB50" s="115" t="s">
        <v>79</v>
      </c>
      <c r="FC50" s="115"/>
      <c r="FD50" s="115" t="s">
        <v>78</v>
      </c>
      <c r="FE50" s="337"/>
      <c r="FF50" s="337"/>
      <c r="FG50" s="337"/>
      <c r="FH50" s="115" t="s">
        <v>84</v>
      </c>
      <c r="FI50" s="115" t="s">
        <v>79</v>
      </c>
      <c r="FJ50" s="115"/>
      <c r="FK50" s="115"/>
      <c r="FL50" s="273"/>
      <c r="FM50" s="273"/>
      <c r="FN50" s="273"/>
      <c r="FO50" s="273"/>
      <c r="FP50" s="115"/>
      <c r="FQ50" s="115"/>
      <c r="FR50" s="324" t="s">
        <v>135</v>
      </c>
      <c r="FS50" s="324"/>
      <c r="FT50" s="324"/>
      <c r="FU50" s="324"/>
      <c r="FV50" s="324"/>
      <c r="FW50" s="324"/>
      <c r="FX50" s="324"/>
      <c r="FY50" s="324"/>
      <c r="FZ50" s="115" t="s">
        <v>78</v>
      </c>
      <c r="GA50" s="337"/>
      <c r="GB50" s="337"/>
      <c r="GC50" s="337"/>
      <c r="GD50" s="115" t="s">
        <v>84</v>
      </c>
      <c r="GE50" s="115" t="s">
        <v>79</v>
      </c>
      <c r="GF50" s="115" t="s">
        <v>78</v>
      </c>
      <c r="GG50" s="337"/>
      <c r="GH50" s="337"/>
      <c r="GI50" s="337"/>
      <c r="GJ50" s="115" t="s">
        <v>84</v>
      </c>
      <c r="GK50" s="115" t="s">
        <v>79</v>
      </c>
      <c r="GL50" s="115"/>
      <c r="GM50" s="115" t="s">
        <v>78</v>
      </c>
      <c r="GN50" s="337"/>
      <c r="GO50" s="337"/>
      <c r="GP50" s="337"/>
      <c r="GQ50" s="115" t="s">
        <v>84</v>
      </c>
      <c r="GR50" s="115" t="s">
        <v>79</v>
      </c>
      <c r="GS50" s="115"/>
      <c r="GT50" s="115" t="s">
        <v>78</v>
      </c>
      <c r="GU50" s="337"/>
      <c r="GV50" s="337"/>
      <c r="GW50" s="337"/>
      <c r="GX50" s="115" t="s">
        <v>84</v>
      </c>
      <c r="GY50" s="115" t="s">
        <v>79</v>
      </c>
      <c r="GZ50" s="115"/>
      <c r="HA50" s="115"/>
      <c r="HB50" s="273"/>
      <c r="HC50" s="273"/>
      <c r="HD50" s="273"/>
      <c r="HE50" s="273"/>
      <c r="HF50" s="115"/>
      <c r="HG50" s="115"/>
      <c r="HH50" s="324" t="s">
        <v>135</v>
      </c>
      <c r="HI50" s="324"/>
      <c r="HJ50" s="324"/>
      <c r="HK50" s="324"/>
      <c r="HL50" s="324"/>
      <c r="HM50" s="324"/>
      <c r="HN50" s="324"/>
      <c r="HO50" s="324"/>
      <c r="HP50" s="115" t="s">
        <v>78</v>
      </c>
      <c r="HQ50" s="341"/>
      <c r="HR50" s="341"/>
      <c r="HS50" s="341"/>
      <c r="HT50" s="115" t="s">
        <v>84</v>
      </c>
      <c r="HU50" s="115" t="s">
        <v>79</v>
      </c>
      <c r="HV50" s="115" t="s">
        <v>78</v>
      </c>
      <c r="HW50" s="341"/>
      <c r="HX50" s="341"/>
      <c r="HY50" s="341"/>
      <c r="HZ50" s="115" t="s">
        <v>84</v>
      </c>
      <c r="IA50" s="115" t="s">
        <v>79</v>
      </c>
      <c r="IB50" s="115"/>
      <c r="IC50" s="115" t="s">
        <v>78</v>
      </c>
      <c r="ID50" s="341"/>
      <c r="IE50" s="341"/>
      <c r="IF50" s="341"/>
      <c r="IG50" s="115" t="s">
        <v>84</v>
      </c>
      <c r="IH50" s="115" t="s">
        <v>79</v>
      </c>
      <c r="II50" s="115"/>
      <c r="IJ50" s="115" t="s">
        <v>78</v>
      </c>
      <c r="IK50" s="341"/>
      <c r="IL50" s="341"/>
      <c r="IM50" s="341"/>
      <c r="IN50" s="115" t="s">
        <v>84</v>
      </c>
      <c r="IO50" s="115" t="s">
        <v>79</v>
      </c>
      <c r="IP50" s="115"/>
      <c r="IQ50" s="115"/>
      <c r="IR50" s="324" t="s">
        <v>135</v>
      </c>
      <c r="IS50" s="324"/>
      <c r="IT50" s="324"/>
      <c r="IU50" s="324"/>
      <c r="IV50" s="324"/>
      <c r="IW50" s="324"/>
      <c r="IX50" s="324"/>
      <c r="IY50" s="324"/>
      <c r="IZ50" s="115" t="s">
        <v>78</v>
      </c>
      <c r="JA50" s="341"/>
      <c r="JB50" s="341"/>
      <c r="JC50" s="341"/>
      <c r="JD50" s="115" t="s">
        <v>84</v>
      </c>
      <c r="JE50" s="115" t="s">
        <v>79</v>
      </c>
      <c r="JF50" s="115" t="s">
        <v>78</v>
      </c>
      <c r="JG50" s="341"/>
      <c r="JH50" s="341"/>
      <c r="JI50" s="341"/>
      <c r="JJ50" s="115" t="s">
        <v>84</v>
      </c>
      <c r="JK50" s="115" t="s">
        <v>79</v>
      </c>
      <c r="JL50" s="115"/>
      <c r="JM50" s="115" t="s">
        <v>78</v>
      </c>
      <c r="JN50" s="341"/>
      <c r="JO50" s="341"/>
      <c r="JP50" s="341"/>
      <c r="JQ50" s="115" t="s">
        <v>84</v>
      </c>
      <c r="JR50" s="115" t="s">
        <v>79</v>
      </c>
      <c r="JS50" s="115"/>
      <c r="JT50" s="115" t="s">
        <v>78</v>
      </c>
      <c r="JU50" s="341"/>
      <c r="JV50" s="341"/>
      <c r="JW50" s="341"/>
      <c r="JX50" s="115" t="s">
        <v>84</v>
      </c>
      <c r="JY50" s="115" t="s">
        <v>79</v>
      </c>
      <c r="JZ50" s="115"/>
      <c r="KA50" s="115"/>
      <c r="KB50" s="324" t="s">
        <v>135</v>
      </c>
      <c r="KC50" s="324"/>
      <c r="KD50" s="324"/>
      <c r="KE50" s="324"/>
      <c r="KF50" s="324"/>
      <c r="KG50" s="324"/>
      <c r="KH50" s="324"/>
      <c r="KI50" s="324"/>
      <c r="KJ50" s="115" t="s">
        <v>78</v>
      </c>
      <c r="KK50" s="341"/>
      <c r="KL50" s="341"/>
      <c r="KM50" s="341"/>
      <c r="KN50" s="115" t="s">
        <v>84</v>
      </c>
      <c r="KO50" s="115" t="s">
        <v>79</v>
      </c>
      <c r="KP50" s="115" t="s">
        <v>78</v>
      </c>
      <c r="KQ50" s="341"/>
      <c r="KR50" s="341"/>
      <c r="KS50" s="341"/>
      <c r="KT50" s="115" t="s">
        <v>84</v>
      </c>
      <c r="KU50" s="115" t="s">
        <v>79</v>
      </c>
      <c r="KV50" s="115"/>
      <c r="KW50" s="115" t="s">
        <v>78</v>
      </c>
      <c r="KX50" s="341"/>
      <c r="KY50" s="341"/>
      <c r="KZ50" s="341"/>
      <c r="LA50" s="115" t="s">
        <v>84</v>
      </c>
      <c r="LB50" s="115" t="s">
        <v>79</v>
      </c>
      <c r="LC50" s="115"/>
      <c r="LD50" s="115" t="s">
        <v>78</v>
      </c>
      <c r="LE50" s="341"/>
      <c r="LF50" s="341"/>
      <c r="LG50" s="341"/>
      <c r="LH50" s="115" t="s">
        <v>84</v>
      </c>
      <c r="LI50" s="115" t="s">
        <v>79</v>
      </c>
      <c r="LJ50" s="115"/>
      <c r="LK50" s="115"/>
      <c r="LL50" s="324" t="s">
        <v>135</v>
      </c>
      <c r="LM50" s="324"/>
      <c r="LN50" s="324"/>
      <c r="LO50" s="324"/>
      <c r="LP50" s="324"/>
      <c r="LQ50" s="324"/>
      <c r="LR50" s="324"/>
      <c r="LS50" s="324"/>
      <c r="LT50" s="115" t="s">
        <v>78</v>
      </c>
      <c r="LU50" s="341"/>
      <c r="LV50" s="341"/>
      <c r="LW50" s="341"/>
      <c r="LX50" s="115" t="s">
        <v>84</v>
      </c>
      <c r="LY50" s="115" t="s">
        <v>79</v>
      </c>
      <c r="LZ50" s="115" t="s">
        <v>78</v>
      </c>
      <c r="MA50" s="341"/>
      <c r="MB50" s="341"/>
      <c r="MC50" s="341"/>
      <c r="MD50" s="115" t="s">
        <v>84</v>
      </c>
      <c r="ME50" s="115" t="s">
        <v>79</v>
      </c>
      <c r="MF50" s="115"/>
      <c r="MG50" s="115" t="s">
        <v>78</v>
      </c>
      <c r="MH50" s="341"/>
      <c r="MI50" s="341"/>
      <c r="MJ50" s="341"/>
      <c r="MK50" s="115" t="s">
        <v>84</v>
      </c>
      <c r="ML50" s="115" t="s">
        <v>79</v>
      </c>
      <c r="MM50" s="115"/>
      <c r="MN50" s="115" t="s">
        <v>78</v>
      </c>
      <c r="MO50" s="341"/>
      <c r="MP50" s="341"/>
      <c r="MQ50" s="341"/>
      <c r="MR50" s="115" t="s">
        <v>84</v>
      </c>
      <c r="MS50" s="115" t="s">
        <v>79</v>
      </c>
      <c r="MT50" s="115"/>
      <c r="MU50" s="115"/>
      <c r="MV50" s="324" t="s">
        <v>135</v>
      </c>
      <c r="MW50" s="324"/>
      <c r="MX50" s="324"/>
      <c r="MY50" s="324"/>
      <c r="MZ50" s="324"/>
      <c r="NA50" s="324"/>
      <c r="NB50" s="324"/>
      <c r="NC50" s="324"/>
      <c r="ND50" s="115" t="s">
        <v>78</v>
      </c>
      <c r="NE50" s="341"/>
      <c r="NF50" s="341"/>
      <c r="NG50" s="341"/>
      <c r="NH50" s="115" t="s">
        <v>84</v>
      </c>
      <c r="NI50" s="115" t="s">
        <v>79</v>
      </c>
      <c r="NJ50" s="115" t="s">
        <v>78</v>
      </c>
      <c r="NK50" s="341"/>
      <c r="NL50" s="341"/>
      <c r="NM50" s="341"/>
      <c r="NN50" s="115" t="s">
        <v>84</v>
      </c>
      <c r="NO50" s="115" t="s">
        <v>79</v>
      </c>
      <c r="NP50" s="115"/>
      <c r="NQ50" s="115" t="s">
        <v>78</v>
      </c>
      <c r="NR50" s="341"/>
      <c r="NS50" s="341"/>
      <c r="NT50" s="341"/>
      <c r="NU50" s="115" t="s">
        <v>84</v>
      </c>
      <c r="NV50" s="115" t="s">
        <v>79</v>
      </c>
      <c r="NW50" s="115"/>
      <c r="NX50" s="115" t="s">
        <v>78</v>
      </c>
      <c r="NY50" s="341"/>
      <c r="NZ50" s="341"/>
      <c r="OA50" s="341"/>
      <c r="OB50" s="115" t="s">
        <v>84</v>
      </c>
      <c r="OC50" s="115" t="s">
        <v>79</v>
      </c>
      <c r="OD50" s="115"/>
    </row>
    <row r="51" spans="1:394" ht="15" customHeight="1">
      <c r="A51" s="115"/>
      <c r="B51" s="324"/>
      <c r="C51" s="324"/>
      <c r="D51" s="324"/>
      <c r="E51" s="324"/>
      <c r="F51" s="324"/>
      <c r="G51" s="324"/>
      <c r="H51" s="324"/>
      <c r="I51" s="324"/>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5"/>
      <c r="AK51" s="115"/>
      <c r="AL51" s="141"/>
      <c r="AQ51" s="141"/>
      <c r="AR51" s="115"/>
      <c r="AS51" s="324"/>
      <c r="AT51" s="324"/>
      <c r="AU51" s="324"/>
      <c r="AV51" s="324"/>
      <c r="AW51" s="324"/>
      <c r="AX51" s="324"/>
      <c r="AY51" s="324"/>
      <c r="AZ51" s="324"/>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5"/>
      <c r="CB51" s="115"/>
      <c r="CC51" s="141"/>
      <c r="CD51" s="259"/>
      <c r="CE51" s="259"/>
      <c r="CF51" s="259"/>
      <c r="CG51" s="259"/>
      <c r="CH51" s="141"/>
      <c r="CI51" s="115"/>
      <c r="CJ51" s="115"/>
      <c r="CK51" s="324"/>
      <c r="CL51" s="324"/>
      <c r="CM51" s="324"/>
      <c r="CN51" s="324"/>
      <c r="CO51" s="324"/>
      <c r="CP51" s="324"/>
      <c r="CQ51" s="324"/>
      <c r="CR51" s="324"/>
      <c r="CS51" s="116"/>
      <c r="CT51" s="116"/>
      <c r="CU51" s="116"/>
      <c r="CV51" s="116"/>
      <c r="CW51" s="116"/>
      <c r="CX51" s="116"/>
      <c r="CY51" s="116"/>
      <c r="CZ51" s="116"/>
      <c r="DA51" s="116"/>
      <c r="DB51" s="116"/>
      <c r="DC51" s="116"/>
      <c r="DD51" s="116"/>
      <c r="DE51" s="116"/>
      <c r="DF51" s="116"/>
      <c r="DG51" s="116"/>
      <c r="DH51" s="116"/>
      <c r="DI51" s="116"/>
      <c r="DJ51" s="116"/>
      <c r="DK51" s="116"/>
      <c r="DL51" s="116"/>
      <c r="DM51" s="116"/>
      <c r="DN51" s="116"/>
      <c r="DO51" s="116"/>
      <c r="DP51" s="116"/>
      <c r="DQ51" s="116"/>
      <c r="DR51" s="116"/>
      <c r="DS51" s="115"/>
      <c r="DT51" s="115"/>
      <c r="DU51" s="273"/>
      <c r="DV51" s="273"/>
      <c r="DW51" s="273"/>
      <c r="DX51" s="273"/>
      <c r="DY51" s="273"/>
      <c r="DZ51" s="115"/>
      <c r="EA51" s="115"/>
      <c r="EB51" s="324"/>
      <c r="EC51" s="324"/>
      <c r="ED51" s="324"/>
      <c r="EE51" s="324"/>
      <c r="EF51" s="324"/>
      <c r="EG51" s="324"/>
      <c r="EH51" s="324"/>
      <c r="EI51" s="324"/>
      <c r="EJ51" s="116"/>
      <c r="EK51" s="116"/>
      <c r="EL51" s="116"/>
      <c r="EM51" s="116"/>
      <c r="EN51" s="116"/>
      <c r="EO51" s="116"/>
      <c r="EP51" s="116"/>
      <c r="EQ51" s="116"/>
      <c r="ER51" s="116"/>
      <c r="ES51" s="116"/>
      <c r="ET51" s="116"/>
      <c r="EU51" s="116"/>
      <c r="EV51" s="116"/>
      <c r="EW51" s="116"/>
      <c r="EX51" s="116"/>
      <c r="EY51" s="116"/>
      <c r="EZ51" s="116"/>
      <c r="FA51" s="116"/>
      <c r="FB51" s="116"/>
      <c r="FC51" s="116"/>
      <c r="FD51" s="116"/>
      <c r="FE51" s="116"/>
      <c r="FF51" s="116"/>
      <c r="FG51" s="116"/>
      <c r="FH51" s="116"/>
      <c r="FI51" s="116"/>
      <c r="FJ51" s="115"/>
      <c r="FK51" s="115"/>
      <c r="FL51" s="273"/>
      <c r="FM51" s="273"/>
      <c r="FN51" s="273"/>
      <c r="FO51" s="273"/>
      <c r="FP51" s="115"/>
      <c r="FQ51" s="115"/>
      <c r="FR51" s="324"/>
      <c r="FS51" s="324"/>
      <c r="FT51" s="324"/>
      <c r="FU51" s="324"/>
      <c r="FV51" s="324"/>
      <c r="FW51" s="324"/>
      <c r="FX51" s="324"/>
      <c r="FY51" s="324"/>
      <c r="FZ51" s="116"/>
      <c r="GA51" s="116"/>
      <c r="GB51" s="116"/>
      <c r="GC51" s="116"/>
      <c r="GD51" s="116"/>
      <c r="GE51" s="116"/>
      <c r="GF51" s="116"/>
      <c r="GG51" s="116"/>
      <c r="GH51" s="116"/>
      <c r="GI51" s="116"/>
      <c r="GJ51" s="116"/>
      <c r="GK51" s="116"/>
      <c r="GL51" s="116"/>
      <c r="GM51" s="116"/>
      <c r="GN51" s="116"/>
      <c r="GO51" s="116"/>
      <c r="GP51" s="116"/>
      <c r="GQ51" s="116"/>
      <c r="GR51" s="116"/>
      <c r="GS51" s="116"/>
      <c r="GT51" s="116"/>
      <c r="GU51" s="116"/>
      <c r="GV51" s="116"/>
      <c r="GW51" s="116"/>
      <c r="GX51" s="116"/>
      <c r="GY51" s="116"/>
      <c r="GZ51" s="115"/>
      <c r="HA51" s="115"/>
      <c r="HB51" s="273"/>
      <c r="HC51" s="273"/>
      <c r="HD51" s="273"/>
      <c r="HE51" s="273"/>
      <c r="HF51" s="115"/>
      <c r="HG51" s="115"/>
      <c r="HH51" s="324"/>
      <c r="HI51" s="324"/>
      <c r="HJ51" s="324"/>
      <c r="HK51" s="324"/>
      <c r="HL51" s="324"/>
      <c r="HM51" s="324"/>
      <c r="HN51" s="324"/>
      <c r="HO51" s="324"/>
      <c r="HP51" s="116"/>
      <c r="HQ51" s="116"/>
      <c r="HR51" s="116"/>
      <c r="HS51" s="116"/>
      <c r="HT51" s="116"/>
      <c r="HU51" s="116"/>
      <c r="HV51" s="116"/>
      <c r="HW51" s="116"/>
      <c r="HX51" s="116"/>
      <c r="HY51" s="116"/>
      <c r="HZ51" s="116"/>
      <c r="IA51" s="116"/>
      <c r="IB51" s="116"/>
      <c r="IC51" s="116"/>
      <c r="ID51" s="116"/>
      <c r="IE51" s="116"/>
      <c r="IF51" s="116"/>
      <c r="IG51" s="116"/>
      <c r="IH51" s="116"/>
      <c r="II51" s="116"/>
      <c r="IJ51" s="116"/>
      <c r="IK51" s="116"/>
      <c r="IL51" s="116"/>
      <c r="IM51" s="116"/>
      <c r="IN51" s="116"/>
      <c r="IO51" s="116"/>
      <c r="IP51" s="115"/>
      <c r="IQ51" s="115"/>
      <c r="IR51" s="324"/>
      <c r="IS51" s="324"/>
      <c r="IT51" s="324"/>
      <c r="IU51" s="324"/>
      <c r="IV51" s="324"/>
      <c r="IW51" s="324"/>
      <c r="IX51" s="324"/>
      <c r="IY51" s="324"/>
      <c r="IZ51" s="116"/>
      <c r="JA51" s="116"/>
      <c r="JB51" s="116"/>
      <c r="JC51" s="116"/>
      <c r="JD51" s="116"/>
      <c r="JE51" s="116"/>
      <c r="JF51" s="116"/>
      <c r="JG51" s="116"/>
      <c r="JH51" s="116"/>
      <c r="JI51" s="116"/>
      <c r="JJ51" s="116"/>
      <c r="JK51" s="116"/>
      <c r="JL51" s="116"/>
      <c r="JM51" s="116"/>
      <c r="JN51" s="116"/>
      <c r="JO51" s="116"/>
      <c r="JP51" s="116"/>
      <c r="JQ51" s="116"/>
      <c r="JR51" s="116"/>
      <c r="JS51" s="116"/>
      <c r="JT51" s="116"/>
      <c r="JU51" s="116"/>
      <c r="JV51" s="116"/>
      <c r="JW51" s="116"/>
      <c r="JX51" s="116"/>
      <c r="JY51" s="116"/>
      <c r="JZ51" s="115"/>
      <c r="KA51" s="115"/>
      <c r="KB51" s="324"/>
      <c r="KC51" s="324"/>
      <c r="KD51" s="324"/>
      <c r="KE51" s="324"/>
      <c r="KF51" s="324"/>
      <c r="KG51" s="324"/>
      <c r="KH51" s="324"/>
      <c r="KI51" s="324"/>
      <c r="KJ51" s="116"/>
      <c r="KK51" s="116"/>
      <c r="KL51" s="116"/>
      <c r="KM51" s="116"/>
      <c r="KN51" s="116"/>
      <c r="KO51" s="116"/>
      <c r="KP51" s="116"/>
      <c r="KQ51" s="116"/>
      <c r="KR51" s="116"/>
      <c r="KS51" s="116"/>
      <c r="KT51" s="116"/>
      <c r="KU51" s="116"/>
      <c r="KV51" s="116"/>
      <c r="KW51" s="116"/>
      <c r="KX51" s="116"/>
      <c r="KY51" s="116"/>
      <c r="KZ51" s="116"/>
      <c r="LA51" s="116"/>
      <c r="LB51" s="116"/>
      <c r="LC51" s="116"/>
      <c r="LD51" s="116"/>
      <c r="LE51" s="116"/>
      <c r="LF51" s="116"/>
      <c r="LG51" s="116"/>
      <c r="LH51" s="116"/>
      <c r="LI51" s="116"/>
      <c r="LJ51" s="115"/>
      <c r="LK51" s="115"/>
      <c r="LL51" s="324"/>
      <c r="LM51" s="324"/>
      <c r="LN51" s="324"/>
      <c r="LO51" s="324"/>
      <c r="LP51" s="324"/>
      <c r="LQ51" s="324"/>
      <c r="LR51" s="324"/>
      <c r="LS51" s="324"/>
      <c r="LT51" s="116"/>
      <c r="LU51" s="116"/>
      <c r="LV51" s="116"/>
      <c r="LW51" s="116"/>
      <c r="LX51" s="116"/>
      <c r="LY51" s="116"/>
      <c r="LZ51" s="116"/>
      <c r="MA51" s="116"/>
      <c r="MB51" s="116"/>
      <c r="MC51" s="116"/>
      <c r="MD51" s="116"/>
      <c r="ME51" s="116"/>
      <c r="MF51" s="116"/>
      <c r="MG51" s="116"/>
      <c r="MH51" s="116"/>
      <c r="MI51" s="116"/>
      <c r="MJ51" s="116"/>
      <c r="MK51" s="116"/>
      <c r="ML51" s="116"/>
      <c r="MM51" s="116"/>
      <c r="MN51" s="116"/>
      <c r="MO51" s="116"/>
      <c r="MP51" s="116"/>
      <c r="MQ51" s="116"/>
      <c r="MR51" s="116"/>
      <c r="MS51" s="116"/>
      <c r="MT51" s="115"/>
      <c r="MU51" s="115"/>
      <c r="MV51" s="324"/>
      <c r="MW51" s="324"/>
      <c r="MX51" s="324"/>
      <c r="MY51" s="324"/>
      <c r="MZ51" s="324"/>
      <c r="NA51" s="324"/>
      <c r="NB51" s="324"/>
      <c r="NC51" s="324"/>
      <c r="ND51" s="116"/>
      <c r="NE51" s="116"/>
      <c r="NF51" s="116"/>
      <c r="NG51" s="116"/>
      <c r="NH51" s="116"/>
      <c r="NI51" s="116"/>
      <c r="NJ51" s="116"/>
      <c r="NK51" s="116"/>
      <c r="NL51" s="116"/>
      <c r="NM51" s="116"/>
      <c r="NN51" s="116"/>
      <c r="NO51" s="116"/>
      <c r="NP51" s="116"/>
      <c r="NQ51" s="116"/>
      <c r="NR51" s="116"/>
      <c r="NS51" s="116"/>
      <c r="NT51" s="116"/>
      <c r="NU51" s="116"/>
      <c r="NV51" s="116"/>
      <c r="NW51" s="116"/>
      <c r="NX51" s="116"/>
      <c r="NY51" s="116"/>
      <c r="NZ51" s="116"/>
      <c r="OA51" s="116"/>
      <c r="OB51" s="116"/>
      <c r="OC51" s="116"/>
      <c r="OD51" s="115"/>
    </row>
    <row r="52" spans="1:394" ht="15" customHeight="1">
      <c r="A52" s="115"/>
      <c r="B52" s="117"/>
      <c r="C52" s="117"/>
      <c r="D52" s="117"/>
      <c r="E52" s="117"/>
      <c r="F52" s="117"/>
      <c r="G52" s="117"/>
      <c r="H52" s="117"/>
      <c r="I52" s="117"/>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5"/>
      <c r="AK52" s="115"/>
      <c r="AL52" s="141"/>
      <c r="AQ52" s="141"/>
      <c r="AR52" s="115"/>
      <c r="AS52" s="119"/>
      <c r="AT52" s="119"/>
      <c r="AU52" s="119"/>
      <c r="AV52" s="119"/>
      <c r="AW52" s="119"/>
      <c r="AX52" s="119"/>
      <c r="AY52" s="119"/>
      <c r="AZ52" s="119"/>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5"/>
      <c r="CB52" s="115"/>
      <c r="CC52" s="141"/>
      <c r="CD52" s="259"/>
      <c r="CE52" s="259"/>
      <c r="CF52" s="259"/>
      <c r="CG52" s="259"/>
      <c r="CH52" s="141"/>
      <c r="CI52" s="115"/>
      <c r="CJ52" s="115"/>
      <c r="CK52" s="119"/>
      <c r="CL52" s="119"/>
      <c r="CM52" s="119"/>
      <c r="CN52" s="119"/>
      <c r="CO52" s="119"/>
      <c r="CP52" s="119"/>
      <c r="CQ52" s="119"/>
      <c r="CR52" s="119"/>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5"/>
      <c r="DT52" s="115"/>
      <c r="DU52" s="273"/>
      <c r="DV52" s="273"/>
      <c r="DW52" s="273"/>
      <c r="DX52" s="273"/>
      <c r="DY52" s="273"/>
      <c r="DZ52" s="115"/>
      <c r="EA52" s="115"/>
      <c r="EB52" s="119"/>
      <c r="EC52" s="119"/>
      <c r="ED52" s="119"/>
      <c r="EE52" s="119"/>
      <c r="EF52" s="119"/>
      <c r="EG52" s="119"/>
      <c r="EH52" s="119"/>
      <c r="EI52" s="119"/>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5"/>
      <c r="FK52" s="115"/>
      <c r="FL52" s="273"/>
      <c r="FM52" s="273"/>
      <c r="FN52" s="273"/>
      <c r="FO52" s="273"/>
      <c r="FP52" s="115"/>
      <c r="FQ52" s="115"/>
      <c r="FR52" s="119"/>
      <c r="FS52" s="119"/>
      <c r="FT52" s="119"/>
      <c r="FU52" s="119"/>
      <c r="FV52" s="119"/>
      <c r="FW52" s="119"/>
      <c r="FX52" s="119"/>
      <c r="FY52" s="119"/>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c r="GX52" s="116"/>
      <c r="GY52" s="116"/>
      <c r="GZ52" s="115"/>
      <c r="HA52" s="115"/>
      <c r="HB52" s="273"/>
      <c r="HC52" s="273"/>
      <c r="HD52" s="273"/>
      <c r="HE52" s="273"/>
      <c r="HF52" s="115"/>
      <c r="HG52" s="115"/>
      <c r="HH52" s="119"/>
      <c r="HI52" s="119"/>
      <c r="HJ52" s="119"/>
      <c r="HK52" s="119"/>
      <c r="HL52" s="119"/>
      <c r="HM52" s="119"/>
      <c r="HN52" s="119"/>
      <c r="HO52" s="119"/>
      <c r="HP52" s="116"/>
      <c r="HQ52" s="116"/>
      <c r="HR52" s="116"/>
      <c r="HS52" s="116"/>
      <c r="HT52" s="116"/>
      <c r="HU52" s="116"/>
      <c r="HV52" s="116"/>
      <c r="HW52" s="116"/>
      <c r="HX52" s="116"/>
      <c r="HY52" s="116"/>
      <c r="HZ52" s="116"/>
      <c r="IA52" s="116"/>
      <c r="IB52" s="116"/>
      <c r="IC52" s="116"/>
      <c r="ID52" s="116"/>
      <c r="IE52" s="116"/>
      <c r="IF52" s="116"/>
      <c r="IG52" s="116"/>
      <c r="IH52" s="116"/>
      <c r="II52" s="116"/>
      <c r="IJ52" s="116"/>
      <c r="IK52" s="116"/>
      <c r="IL52" s="116"/>
      <c r="IM52" s="116"/>
      <c r="IN52" s="116"/>
      <c r="IO52" s="116"/>
      <c r="IP52" s="115"/>
      <c r="IQ52" s="115"/>
      <c r="IR52" s="119"/>
      <c r="IS52" s="119"/>
      <c r="IT52" s="119"/>
      <c r="IU52" s="119"/>
      <c r="IV52" s="119"/>
      <c r="IW52" s="119"/>
      <c r="IX52" s="119"/>
      <c r="IY52" s="119"/>
      <c r="IZ52" s="116"/>
      <c r="JA52" s="116"/>
      <c r="JB52" s="116"/>
      <c r="JC52" s="116"/>
      <c r="JD52" s="116"/>
      <c r="JE52" s="116"/>
      <c r="JF52" s="116"/>
      <c r="JG52" s="116"/>
      <c r="JH52" s="116"/>
      <c r="JI52" s="116"/>
      <c r="JJ52" s="116"/>
      <c r="JK52" s="116"/>
      <c r="JL52" s="116"/>
      <c r="JM52" s="116"/>
      <c r="JN52" s="116"/>
      <c r="JO52" s="116"/>
      <c r="JP52" s="116"/>
      <c r="JQ52" s="116"/>
      <c r="JR52" s="116"/>
      <c r="JS52" s="116"/>
      <c r="JT52" s="116"/>
      <c r="JU52" s="116"/>
      <c r="JV52" s="116"/>
      <c r="JW52" s="116"/>
      <c r="JX52" s="116"/>
      <c r="JY52" s="116"/>
      <c r="JZ52" s="115"/>
      <c r="KA52" s="115"/>
      <c r="KB52" s="119"/>
      <c r="KC52" s="119"/>
      <c r="KD52" s="119"/>
      <c r="KE52" s="119"/>
      <c r="KF52" s="119"/>
      <c r="KG52" s="119"/>
      <c r="KH52" s="119"/>
      <c r="KI52" s="119"/>
      <c r="KJ52" s="116"/>
      <c r="KK52" s="116"/>
      <c r="KL52" s="116"/>
      <c r="KM52" s="116"/>
      <c r="KN52" s="116"/>
      <c r="KO52" s="116"/>
      <c r="KP52" s="116"/>
      <c r="KQ52" s="116"/>
      <c r="KR52" s="116"/>
      <c r="KS52" s="116"/>
      <c r="KT52" s="116"/>
      <c r="KU52" s="116"/>
      <c r="KV52" s="116"/>
      <c r="KW52" s="116"/>
      <c r="KX52" s="116"/>
      <c r="KY52" s="116"/>
      <c r="KZ52" s="116"/>
      <c r="LA52" s="116"/>
      <c r="LB52" s="116"/>
      <c r="LC52" s="116"/>
      <c r="LD52" s="116"/>
      <c r="LE52" s="116"/>
      <c r="LF52" s="116"/>
      <c r="LG52" s="116"/>
      <c r="LH52" s="116"/>
      <c r="LI52" s="116"/>
      <c r="LJ52" s="115"/>
      <c r="LK52" s="115"/>
      <c r="LL52" s="119"/>
      <c r="LM52" s="119"/>
      <c r="LN52" s="119"/>
      <c r="LO52" s="119"/>
      <c r="LP52" s="119"/>
      <c r="LQ52" s="119"/>
      <c r="LR52" s="119"/>
      <c r="LS52" s="119"/>
      <c r="LT52" s="116"/>
      <c r="LU52" s="116"/>
      <c r="LV52" s="116"/>
      <c r="LW52" s="116"/>
      <c r="LX52" s="116"/>
      <c r="LY52" s="116"/>
      <c r="LZ52" s="116"/>
      <c r="MA52" s="116"/>
      <c r="MB52" s="116"/>
      <c r="MC52" s="116"/>
      <c r="MD52" s="116"/>
      <c r="ME52" s="116"/>
      <c r="MF52" s="116"/>
      <c r="MG52" s="116"/>
      <c r="MH52" s="116"/>
      <c r="MI52" s="116"/>
      <c r="MJ52" s="116"/>
      <c r="MK52" s="116"/>
      <c r="ML52" s="116"/>
      <c r="MM52" s="116"/>
      <c r="MN52" s="116"/>
      <c r="MO52" s="116"/>
      <c r="MP52" s="116"/>
      <c r="MQ52" s="116"/>
      <c r="MR52" s="116"/>
      <c r="MS52" s="116"/>
      <c r="MT52" s="115"/>
      <c r="MU52" s="115"/>
      <c r="MV52" s="119"/>
      <c r="MW52" s="119"/>
      <c r="MX52" s="119"/>
      <c r="MY52" s="119"/>
      <c r="MZ52" s="119"/>
      <c r="NA52" s="119"/>
      <c r="NB52" s="119"/>
      <c r="NC52" s="119"/>
      <c r="ND52" s="116"/>
      <c r="NE52" s="116"/>
      <c r="NF52" s="116"/>
      <c r="NG52" s="116"/>
      <c r="NH52" s="116"/>
      <c r="NI52" s="116"/>
      <c r="NJ52" s="116"/>
      <c r="NK52" s="116"/>
      <c r="NL52" s="116"/>
      <c r="NM52" s="116"/>
      <c r="NN52" s="116"/>
      <c r="NO52" s="116"/>
      <c r="NP52" s="116"/>
      <c r="NQ52" s="116"/>
      <c r="NR52" s="116"/>
      <c r="NS52" s="116"/>
      <c r="NT52" s="116"/>
      <c r="NU52" s="116"/>
      <c r="NV52" s="116"/>
      <c r="NW52" s="116"/>
      <c r="NX52" s="116"/>
      <c r="NY52" s="116"/>
      <c r="NZ52" s="116"/>
      <c r="OA52" s="116"/>
      <c r="OB52" s="116"/>
      <c r="OC52" s="116"/>
      <c r="OD52" s="115"/>
    </row>
    <row r="53" spans="1:394" ht="15" customHeight="1">
      <c r="A53" s="115"/>
      <c r="B53" s="326" t="s">
        <v>67</v>
      </c>
      <c r="C53" s="326"/>
      <c r="D53" s="326"/>
      <c r="E53" s="326"/>
      <c r="F53" s="326"/>
      <c r="G53" s="326"/>
      <c r="H53" s="115"/>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115"/>
      <c r="AK53" s="115"/>
      <c r="AL53" s="141"/>
      <c r="AQ53" s="141"/>
      <c r="AR53" s="115"/>
      <c r="AS53" s="326" t="s">
        <v>67</v>
      </c>
      <c r="AT53" s="326"/>
      <c r="AU53" s="326"/>
      <c r="AV53" s="326"/>
      <c r="AW53" s="326"/>
      <c r="AX53" s="326"/>
      <c r="AY53" s="115"/>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115"/>
      <c r="CB53" s="115"/>
      <c r="CC53" s="141"/>
      <c r="CD53" s="259"/>
      <c r="CE53" s="259"/>
      <c r="CF53" s="259"/>
      <c r="CG53" s="259"/>
      <c r="CH53" s="141"/>
      <c r="CI53" s="115"/>
      <c r="CJ53" s="115"/>
      <c r="CK53" s="326" t="s">
        <v>67</v>
      </c>
      <c r="CL53" s="326"/>
      <c r="CM53" s="326"/>
      <c r="CN53" s="326"/>
      <c r="CO53" s="326"/>
      <c r="CP53" s="326"/>
      <c r="CQ53" s="115"/>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115"/>
      <c r="DT53" s="115"/>
      <c r="DU53" s="273"/>
      <c r="DV53" s="273"/>
      <c r="DW53" s="273"/>
      <c r="DX53" s="273"/>
      <c r="DY53" s="273"/>
      <c r="DZ53" s="115"/>
      <c r="EA53" s="115"/>
      <c r="EB53" s="326" t="s">
        <v>67</v>
      </c>
      <c r="EC53" s="326"/>
      <c r="ED53" s="326"/>
      <c r="EE53" s="326"/>
      <c r="EF53" s="326"/>
      <c r="EG53" s="326"/>
      <c r="EH53" s="115"/>
      <c r="EI53" s="327"/>
      <c r="EJ53" s="327"/>
      <c r="EK53" s="327"/>
      <c r="EL53" s="327"/>
      <c r="EM53" s="327"/>
      <c r="EN53" s="327"/>
      <c r="EO53" s="327"/>
      <c r="EP53" s="327"/>
      <c r="EQ53" s="327"/>
      <c r="ER53" s="327"/>
      <c r="ES53" s="327"/>
      <c r="ET53" s="327"/>
      <c r="EU53" s="327"/>
      <c r="EV53" s="327"/>
      <c r="EW53" s="327"/>
      <c r="EX53" s="327"/>
      <c r="EY53" s="327"/>
      <c r="EZ53" s="327"/>
      <c r="FA53" s="327"/>
      <c r="FB53" s="327"/>
      <c r="FC53" s="327"/>
      <c r="FD53" s="327"/>
      <c r="FE53" s="327"/>
      <c r="FF53" s="327"/>
      <c r="FG53" s="327"/>
      <c r="FH53" s="327"/>
      <c r="FI53" s="327"/>
      <c r="FJ53" s="115"/>
      <c r="FK53" s="115"/>
      <c r="FL53" s="273"/>
      <c r="FM53" s="273"/>
      <c r="FN53" s="273"/>
      <c r="FO53" s="273"/>
      <c r="FP53" s="115"/>
      <c r="FQ53" s="115"/>
      <c r="FR53" s="326" t="s">
        <v>67</v>
      </c>
      <c r="FS53" s="326"/>
      <c r="FT53" s="326"/>
      <c r="FU53" s="326"/>
      <c r="FV53" s="326"/>
      <c r="FW53" s="326"/>
      <c r="FX53" s="115"/>
      <c r="FY53" s="327"/>
      <c r="FZ53" s="327"/>
      <c r="GA53" s="327"/>
      <c r="GB53" s="327"/>
      <c r="GC53" s="327"/>
      <c r="GD53" s="327"/>
      <c r="GE53" s="327"/>
      <c r="GF53" s="327"/>
      <c r="GG53" s="327"/>
      <c r="GH53" s="327"/>
      <c r="GI53" s="327"/>
      <c r="GJ53" s="327"/>
      <c r="GK53" s="327"/>
      <c r="GL53" s="327"/>
      <c r="GM53" s="327"/>
      <c r="GN53" s="327"/>
      <c r="GO53" s="327"/>
      <c r="GP53" s="327"/>
      <c r="GQ53" s="327"/>
      <c r="GR53" s="327"/>
      <c r="GS53" s="327"/>
      <c r="GT53" s="327"/>
      <c r="GU53" s="327"/>
      <c r="GV53" s="327"/>
      <c r="GW53" s="327"/>
      <c r="GX53" s="327"/>
      <c r="GY53" s="327"/>
      <c r="GZ53" s="115"/>
      <c r="HA53" s="115"/>
      <c r="HB53" s="273"/>
      <c r="HC53" s="273"/>
      <c r="HD53" s="273"/>
      <c r="HE53" s="273"/>
      <c r="HF53" s="115"/>
      <c r="HG53" s="115"/>
      <c r="HH53" s="326" t="s">
        <v>67</v>
      </c>
      <c r="HI53" s="326"/>
      <c r="HJ53" s="326"/>
      <c r="HK53" s="326"/>
      <c r="HL53" s="326"/>
      <c r="HM53" s="326"/>
      <c r="HN53" s="115"/>
      <c r="HO53" s="327"/>
      <c r="HP53" s="327"/>
      <c r="HQ53" s="327"/>
      <c r="HR53" s="327"/>
      <c r="HS53" s="327"/>
      <c r="HT53" s="327"/>
      <c r="HU53" s="327"/>
      <c r="HV53" s="327"/>
      <c r="HW53" s="327"/>
      <c r="HX53" s="327"/>
      <c r="HY53" s="327"/>
      <c r="HZ53" s="327"/>
      <c r="IA53" s="327"/>
      <c r="IB53" s="327"/>
      <c r="IC53" s="327"/>
      <c r="ID53" s="327"/>
      <c r="IE53" s="327"/>
      <c r="IF53" s="327"/>
      <c r="IG53" s="327"/>
      <c r="IH53" s="327"/>
      <c r="II53" s="327"/>
      <c r="IJ53" s="327"/>
      <c r="IK53" s="327"/>
      <c r="IL53" s="327"/>
      <c r="IM53" s="327"/>
      <c r="IN53" s="327"/>
      <c r="IO53" s="327"/>
      <c r="IP53" s="115"/>
      <c r="IQ53" s="115"/>
      <c r="IR53" s="326" t="s">
        <v>67</v>
      </c>
      <c r="IS53" s="326"/>
      <c r="IT53" s="326"/>
      <c r="IU53" s="326"/>
      <c r="IV53" s="326"/>
      <c r="IW53" s="326"/>
      <c r="IX53" s="115"/>
      <c r="IY53" s="327"/>
      <c r="IZ53" s="327"/>
      <c r="JA53" s="327"/>
      <c r="JB53" s="327"/>
      <c r="JC53" s="327"/>
      <c r="JD53" s="327"/>
      <c r="JE53" s="327"/>
      <c r="JF53" s="327"/>
      <c r="JG53" s="327"/>
      <c r="JH53" s="327"/>
      <c r="JI53" s="327"/>
      <c r="JJ53" s="327"/>
      <c r="JK53" s="327"/>
      <c r="JL53" s="327"/>
      <c r="JM53" s="327"/>
      <c r="JN53" s="327"/>
      <c r="JO53" s="327"/>
      <c r="JP53" s="327"/>
      <c r="JQ53" s="327"/>
      <c r="JR53" s="327"/>
      <c r="JS53" s="327"/>
      <c r="JT53" s="327"/>
      <c r="JU53" s="327"/>
      <c r="JV53" s="327"/>
      <c r="JW53" s="327"/>
      <c r="JX53" s="327"/>
      <c r="JY53" s="327"/>
      <c r="JZ53" s="115"/>
      <c r="KA53" s="115"/>
      <c r="KB53" s="326" t="s">
        <v>67</v>
      </c>
      <c r="KC53" s="326"/>
      <c r="KD53" s="326"/>
      <c r="KE53" s="326"/>
      <c r="KF53" s="326"/>
      <c r="KG53" s="326"/>
      <c r="KH53" s="115"/>
      <c r="KI53" s="327"/>
      <c r="KJ53" s="327"/>
      <c r="KK53" s="327"/>
      <c r="KL53" s="327"/>
      <c r="KM53" s="327"/>
      <c r="KN53" s="327"/>
      <c r="KO53" s="327"/>
      <c r="KP53" s="327"/>
      <c r="KQ53" s="327"/>
      <c r="KR53" s="327"/>
      <c r="KS53" s="327"/>
      <c r="KT53" s="327"/>
      <c r="KU53" s="327"/>
      <c r="KV53" s="327"/>
      <c r="KW53" s="327"/>
      <c r="KX53" s="327"/>
      <c r="KY53" s="327"/>
      <c r="KZ53" s="327"/>
      <c r="LA53" s="327"/>
      <c r="LB53" s="327"/>
      <c r="LC53" s="327"/>
      <c r="LD53" s="327"/>
      <c r="LE53" s="327"/>
      <c r="LF53" s="327"/>
      <c r="LG53" s="327"/>
      <c r="LH53" s="327"/>
      <c r="LI53" s="327"/>
      <c r="LJ53" s="115"/>
      <c r="LK53" s="115"/>
      <c r="LL53" s="326" t="s">
        <v>67</v>
      </c>
      <c r="LM53" s="326"/>
      <c r="LN53" s="326"/>
      <c r="LO53" s="326"/>
      <c r="LP53" s="326"/>
      <c r="LQ53" s="326"/>
      <c r="LR53" s="115"/>
      <c r="LS53" s="327"/>
      <c r="LT53" s="327"/>
      <c r="LU53" s="327"/>
      <c r="LV53" s="327"/>
      <c r="LW53" s="327"/>
      <c r="LX53" s="327"/>
      <c r="LY53" s="327"/>
      <c r="LZ53" s="327"/>
      <c r="MA53" s="327"/>
      <c r="MB53" s="327"/>
      <c r="MC53" s="327"/>
      <c r="MD53" s="327"/>
      <c r="ME53" s="327"/>
      <c r="MF53" s="327"/>
      <c r="MG53" s="327"/>
      <c r="MH53" s="327"/>
      <c r="MI53" s="327"/>
      <c r="MJ53" s="327"/>
      <c r="MK53" s="327"/>
      <c r="ML53" s="327"/>
      <c r="MM53" s="327"/>
      <c r="MN53" s="327"/>
      <c r="MO53" s="327"/>
      <c r="MP53" s="327"/>
      <c r="MQ53" s="327"/>
      <c r="MR53" s="327"/>
      <c r="MS53" s="327"/>
      <c r="MT53" s="115"/>
      <c r="MU53" s="115"/>
      <c r="MV53" s="326" t="s">
        <v>67</v>
      </c>
      <c r="MW53" s="326"/>
      <c r="MX53" s="326"/>
      <c r="MY53" s="326"/>
      <c r="MZ53" s="326"/>
      <c r="NA53" s="326"/>
      <c r="NB53" s="115"/>
      <c r="NC53" s="327"/>
      <c r="ND53" s="327"/>
      <c r="NE53" s="327"/>
      <c r="NF53" s="327"/>
      <c r="NG53" s="327"/>
      <c r="NH53" s="327"/>
      <c r="NI53" s="327"/>
      <c r="NJ53" s="327"/>
      <c r="NK53" s="327"/>
      <c r="NL53" s="327"/>
      <c r="NM53" s="327"/>
      <c r="NN53" s="327"/>
      <c r="NO53" s="327"/>
      <c r="NP53" s="327"/>
      <c r="NQ53" s="327"/>
      <c r="NR53" s="327"/>
      <c r="NS53" s="327"/>
      <c r="NT53" s="327"/>
      <c r="NU53" s="327"/>
      <c r="NV53" s="327"/>
      <c r="NW53" s="327"/>
      <c r="NX53" s="327"/>
      <c r="NY53" s="327"/>
      <c r="NZ53" s="327"/>
      <c r="OA53" s="327"/>
      <c r="OB53" s="327"/>
      <c r="OC53" s="327"/>
      <c r="OD53" s="115"/>
    </row>
    <row r="54" spans="1:394" ht="15" customHeight="1">
      <c r="A54" s="115"/>
      <c r="B54" s="326" t="s">
        <v>103</v>
      </c>
      <c r="C54" s="326"/>
      <c r="D54" s="326"/>
      <c r="E54" s="326"/>
      <c r="F54" s="326"/>
      <c r="G54" s="326"/>
      <c r="H54" s="326"/>
      <c r="I54" s="326"/>
      <c r="J54" s="326"/>
      <c r="K54" s="326"/>
      <c r="L54" s="115"/>
      <c r="M54" s="326" t="s">
        <v>108</v>
      </c>
      <c r="N54" s="326"/>
      <c r="O54" s="326"/>
      <c r="P54" s="326"/>
      <c r="Q54" s="115" t="s">
        <v>64</v>
      </c>
      <c r="R54" s="115"/>
      <c r="S54" s="325" t="s">
        <v>104</v>
      </c>
      <c r="T54" s="325"/>
      <c r="U54" s="115"/>
      <c r="V54" s="325" t="s">
        <v>105</v>
      </c>
      <c r="W54" s="325"/>
      <c r="X54" s="115"/>
      <c r="Y54" s="325" t="s">
        <v>106</v>
      </c>
      <c r="Z54" s="325"/>
      <c r="AA54" s="115" t="s">
        <v>65</v>
      </c>
      <c r="AB54" s="115"/>
      <c r="AC54" s="115"/>
      <c r="AD54" s="115"/>
      <c r="AE54" s="115"/>
      <c r="AF54" s="115"/>
      <c r="AG54" s="115"/>
      <c r="AH54" s="115"/>
      <c r="AI54" s="115"/>
      <c r="AJ54" s="115"/>
      <c r="AK54" s="115"/>
      <c r="AL54" s="141"/>
      <c r="AM54" s="259" t="b">
        <v>0</v>
      </c>
      <c r="AN54" s="259" t="b">
        <v>0</v>
      </c>
      <c r="AO54" s="259" t="b">
        <v>0</v>
      </c>
      <c r="AQ54" s="141"/>
      <c r="AR54" s="115"/>
      <c r="AS54" s="326" t="s">
        <v>103</v>
      </c>
      <c r="AT54" s="326"/>
      <c r="AU54" s="326"/>
      <c r="AV54" s="326"/>
      <c r="AW54" s="326"/>
      <c r="AX54" s="326"/>
      <c r="AY54" s="326"/>
      <c r="AZ54" s="326"/>
      <c r="BA54" s="326"/>
      <c r="BB54" s="326"/>
      <c r="BC54" s="115"/>
      <c r="BD54" s="326" t="s">
        <v>108</v>
      </c>
      <c r="BE54" s="326"/>
      <c r="BF54" s="326"/>
      <c r="BG54" s="326"/>
      <c r="BH54" s="115" t="s">
        <v>64</v>
      </c>
      <c r="BI54" s="115"/>
      <c r="BJ54" s="325" t="s">
        <v>104</v>
      </c>
      <c r="BK54" s="325"/>
      <c r="BL54" s="115"/>
      <c r="BM54" s="325" t="s">
        <v>105</v>
      </c>
      <c r="BN54" s="325"/>
      <c r="BO54" s="115"/>
      <c r="BP54" s="325" t="s">
        <v>106</v>
      </c>
      <c r="BQ54" s="325"/>
      <c r="BR54" s="115" t="s">
        <v>65</v>
      </c>
      <c r="BS54" s="115"/>
      <c r="BT54" s="115"/>
      <c r="BU54" s="115"/>
      <c r="BV54" s="115"/>
      <c r="BW54" s="115"/>
      <c r="BX54" s="115"/>
      <c r="BY54" s="115"/>
      <c r="BZ54" s="115"/>
      <c r="CA54" s="115"/>
      <c r="CB54" s="115"/>
      <c r="CC54" s="141"/>
      <c r="CD54" s="259" t="b">
        <v>0</v>
      </c>
      <c r="CE54" s="259" t="b">
        <v>0</v>
      </c>
      <c r="CF54" s="259" t="b">
        <v>0</v>
      </c>
      <c r="CG54" s="259"/>
      <c r="CH54" s="141"/>
      <c r="CI54" s="115"/>
      <c r="CJ54" s="115"/>
      <c r="CK54" s="326" t="s">
        <v>103</v>
      </c>
      <c r="CL54" s="326"/>
      <c r="CM54" s="326"/>
      <c r="CN54" s="326"/>
      <c r="CO54" s="326"/>
      <c r="CP54" s="326"/>
      <c r="CQ54" s="326"/>
      <c r="CR54" s="326"/>
      <c r="CS54" s="326"/>
      <c r="CT54" s="326"/>
      <c r="CU54" s="115"/>
      <c r="CV54" s="326" t="s">
        <v>108</v>
      </c>
      <c r="CW54" s="326"/>
      <c r="CX54" s="326"/>
      <c r="CY54" s="326"/>
      <c r="CZ54" s="115" t="s">
        <v>64</v>
      </c>
      <c r="DA54" s="115"/>
      <c r="DB54" s="325" t="s">
        <v>104</v>
      </c>
      <c r="DC54" s="325"/>
      <c r="DD54" s="115"/>
      <c r="DE54" s="325" t="s">
        <v>105</v>
      </c>
      <c r="DF54" s="325"/>
      <c r="DG54" s="115"/>
      <c r="DH54" s="325" t="s">
        <v>106</v>
      </c>
      <c r="DI54" s="325"/>
      <c r="DJ54" s="115" t="s">
        <v>65</v>
      </c>
      <c r="DK54" s="115"/>
      <c r="DL54" s="115"/>
      <c r="DM54" s="115"/>
      <c r="DN54" s="115"/>
      <c r="DO54" s="115"/>
      <c r="DP54" s="115"/>
      <c r="DQ54" s="115"/>
      <c r="DR54" s="115"/>
      <c r="DS54" s="115"/>
      <c r="DT54" s="115"/>
      <c r="DU54" s="273" t="b">
        <v>0</v>
      </c>
      <c r="DV54" s="273" t="b">
        <v>0</v>
      </c>
      <c r="DW54" s="273" t="b">
        <v>0</v>
      </c>
      <c r="DX54" s="273"/>
      <c r="DY54" s="273"/>
      <c r="DZ54" s="115"/>
      <c r="EA54" s="115"/>
      <c r="EB54" s="326" t="s">
        <v>103</v>
      </c>
      <c r="EC54" s="326"/>
      <c r="ED54" s="326"/>
      <c r="EE54" s="326"/>
      <c r="EF54" s="326"/>
      <c r="EG54" s="326"/>
      <c r="EH54" s="326"/>
      <c r="EI54" s="326"/>
      <c r="EJ54" s="326"/>
      <c r="EK54" s="326"/>
      <c r="EL54" s="115"/>
      <c r="EM54" s="326" t="s">
        <v>108</v>
      </c>
      <c r="EN54" s="326"/>
      <c r="EO54" s="326"/>
      <c r="EP54" s="326"/>
      <c r="EQ54" s="115" t="s">
        <v>64</v>
      </c>
      <c r="ER54" s="115"/>
      <c r="ES54" s="325" t="s">
        <v>104</v>
      </c>
      <c r="ET54" s="325"/>
      <c r="EU54" s="115"/>
      <c r="EV54" s="325" t="s">
        <v>105</v>
      </c>
      <c r="EW54" s="325"/>
      <c r="EX54" s="115"/>
      <c r="EY54" s="325" t="s">
        <v>106</v>
      </c>
      <c r="EZ54" s="325"/>
      <c r="FA54" s="115" t="s">
        <v>65</v>
      </c>
      <c r="FB54" s="115"/>
      <c r="FC54" s="115"/>
      <c r="FD54" s="115"/>
      <c r="FE54" s="115"/>
      <c r="FF54" s="115"/>
      <c r="FG54" s="115"/>
      <c r="FH54" s="115"/>
      <c r="FI54" s="115"/>
      <c r="FJ54" s="115"/>
      <c r="FK54" s="115"/>
      <c r="FL54" s="273" t="b">
        <v>0</v>
      </c>
      <c r="FM54" s="273" t="b">
        <v>0</v>
      </c>
      <c r="FN54" s="273" t="b">
        <v>0</v>
      </c>
      <c r="FO54" s="273"/>
      <c r="FP54" s="115"/>
      <c r="FQ54" s="115"/>
      <c r="FR54" s="326" t="s">
        <v>103</v>
      </c>
      <c r="FS54" s="326"/>
      <c r="FT54" s="326"/>
      <c r="FU54" s="326"/>
      <c r="FV54" s="326"/>
      <c r="FW54" s="326"/>
      <c r="FX54" s="326"/>
      <c r="FY54" s="326"/>
      <c r="FZ54" s="326"/>
      <c r="GA54" s="326"/>
      <c r="GB54" s="115"/>
      <c r="GC54" s="326" t="s">
        <v>108</v>
      </c>
      <c r="GD54" s="326"/>
      <c r="GE54" s="326"/>
      <c r="GF54" s="326"/>
      <c r="GG54" s="115" t="s">
        <v>64</v>
      </c>
      <c r="GH54" s="115"/>
      <c r="GI54" s="325" t="s">
        <v>104</v>
      </c>
      <c r="GJ54" s="325"/>
      <c r="GK54" s="115"/>
      <c r="GL54" s="325" t="s">
        <v>105</v>
      </c>
      <c r="GM54" s="325"/>
      <c r="GN54" s="115"/>
      <c r="GO54" s="325" t="s">
        <v>106</v>
      </c>
      <c r="GP54" s="325"/>
      <c r="GQ54" s="115" t="s">
        <v>65</v>
      </c>
      <c r="GR54" s="115"/>
      <c r="GS54" s="115"/>
      <c r="GT54" s="115"/>
      <c r="GU54" s="115"/>
      <c r="GV54" s="115"/>
      <c r="GW54" s="115"/>
      <c r="GX54" s="115"/>
      <c r="GY54" s="115"/>
      <c r="GZ54" s="115"/>
      <c r="HA54" s="115"/>
      <c r="HB54" s="273" t="b">
        <v>0</v>
      </c>
      <c r="HC54" s="273" t="b">
        <v>0</v>
      </c>
      <c r="HD54" s="273" t="b">
        <v>0</v>
      </c>
      <c r="HE54" s="273"/>
      <c r="HF54" s="115"/>
      <c r="HG54" s="115"/>
      <c r="HH54" s="326" t="s">
        <v>103</v>
      </c>
      <c r="HI54" s="326"/>
      <c r="HJ54" s="326"/>
      <c r="HK54" s="326"/>
      <c r="HL54" s="326"/>
      <c r="HM54" s="326"/>
      <c r="HN54" s="326"/>
      <c r="HO54" s="326"/>
      <c r="HP54" s="326"/>
      <c r="HQ54" s="326"/>
      <c r="HR54" s="115"/>
      <c r="HS54" s="326" t="s">
        <v>108</v>
      </c>
      <c r="HT54" s="326"/>
      <c r="HU54" s="326"/>
      <c r="HV54" s="326"/>
      <c r="HW54" s="115" t="s">
        <v>64</v>
      </c>
      <c r="HX54" s="115"/>
      <c r="HY54" s="325" t="s">
        <v>104</v>
      </c>
      <c r="HZ54" s="325"/>
      <c r="IA54" s="115"/>
      <c r="IB54" s="325" t="s">
        <v>105</v>
      </c>
      <c r="IC54" s="325"/>
      <c r="ID54" s="115"/>
      <c r="IE54" s="325" t="s">
        <v>106</v>
      </c>
      <c r="IF54" s="325"/>
      <c r="IG54" s="115" t="s">
        <v>65</v>
      </c>
      <c r="IH54" s="115"/>
      <c r="II54" s="115"/>
      <c r="IJ54" s="115"/>
      <c r="IK54" s="115"/>
      <c r="IL54" s="115"/>
      <c r="IM54" s="115"/>
      <c r="IN54" s="115"/>
      <c r="IO54" s="115"/>
      <c r="IP54" s="115"/>
      <c r="IQ54" s="115"/>
      <c r="IR54" s="326" t="s">
        <v>103</v>
      </c>
      <c r="IS54" s="326"/>
      <c r="IT54" s="326"/>
      <c r="IU54" s="326"/>
      <c r="IV54" s="326"/>
      <c r="IW54" s="326"/>
      <c r="IX54" s="326"/>
      <c r="IY54" s="326"/>
      <c r="IZ54" s="326"/>
      <c r="JA54" s="326"/>
      <c r="JB54" s="115"/>
      <c r="JC54" s="326" t="s">
        <v>108</v>
      </c>
      <c r="JD54" s="326"/>
      <c r="JE54" s="326"/>
      <c r="JF54" s="326"/>
      <c r="JG54" s="115" t="s">
        <v>64</v>
      </c>
      <c r="JH54" s="115"/>
      <c r="JI54" s="325" t="s">
        <v>104</v>
      </c>
      <c r="JJ54" s="325"/>
      <c r="JK54" s="115"/>
      <c r="JL54" s="325" t="s">
        <v>105</v>
      </c>
      <c r="JM54" s="325"/>
      <c r="JN54" s="115"/>
      <c r="JO54" s="325" t="s">
        <v>106</v>
      </c>
      <c r="JP54" s="325"/>
      <c r="JQ54" s="115" t="s">
        <v>65</v>
      </c>
      <c r="JR54" s="115"/>
      <c r="JS54" s="115"/>
      <c r="JT54" s="115"/>
      <c r="JU54" s="115"/>
      <c r="JV54" s="115"/>
      <c r="JW54" s="115"/>
      <c r="JX54" s="115"/>
      <c r="JY54" s="115"/>
      <c r="JZ54" s="115"/>
      <c r="KA54" s="115"/>
      <c r="KB54" s="326" t="s">
        <v>103</v>
      </c>
      <c r="KC54" s="326"/>
      <c r="KD54" s="326"/>
      <c r="KE54" s="326"/>
      <c r="KF54" s="326"/>
      <c r="KG54" s="326"/>
      <c r="KH54" s="326"/>
      <c r="KI54" s="326"/>
      <c r="KJ54" s="326"/>
      <c r="KK54" s="326"/>
      <c r="KL54" s="115"/>
      <c r="KM54" s="326" t="s">
        <v>108</v>
      </c>
      <c r="KN54" s="326"/>
      <c r="KO54" s="326"/>
      <c r="KP54" s="326"/>
      <c r="KQ54" s="115" t="s">
        <v>64</v>
      </c>
      <c r="KR54" s="115"/>
      <c r="KS54" s="325" t="s">
        <v>104</v>
      </c>
      <c r="KT54" s="325"/>
      <c r="KU54" s="115"/>
      <c r="KV54" s="325" t="s">
        <v>105</v>
      </c>
      <c r="KW54" s="325"/>
      <c r="KX54" s="115"/>
      <c r="KY54" s="325" t="s">
        <v>106</v>
      </c>
      <c r="KZ54" s="325"/>
      <c r="LA54" s="115" t="s">
        <v>65</v>
      </c>
      <c r="LB54" s="115"/>
      <c r="LC54" s="115"/>
      <c r="LD54" s="115"/>
      <c r="LE54" s="115"/>
      <c r="LF54" s="115"/>
      <c r="LG54" s="115"/>
      <c r="LH54" s="115"/>
      <c r="LI54" s="115"/>
      <c r="LJ54" s="115"/>
      <c r="LK54" s="115"/>
      <c r="LL54" s="326" t="s">
        <v>103</v>
      </c>
      <c r="LM54" s="326"/>
      <c r="LN54" s="326"/>
      <c r="LO54" s="326"/>
      <c r="LP54" s="326"/>
      <c r="LQ54" s="326"/>
      <c r="LR54" s="326"/>
      <c r="LS54" s="326"/>
      <c r="LT54" s="326"/>
      <c r="LU54" s="326"/>
      <c r="LV54" s="115"/>
      <c r="LW54" s="326" t="s">
        <v>108</v>
      </c>
      <c r="LX54" s="326"/>
      <c r="LY54" s="326"/>
      <c r="LZ54" s="326"/>
      <c r="MA54" s="115" t="s">
        <v>64</v>
      </c>
      <c r="MB54" s="115"/>
      <c r="MC54" s="325" t="s">
        <v>104</v>
      </c>
      <c r="MD54" s="325"/>
      <c r="ME54" s="115"/>
      <c r="MF54" s="325" t="s">
        <v>105</v>
      </c>
      <c r="MG54" s="325"/>
      <c r="MH54" s="115"/>
      <c r="MI54" s="325" t="s">
        <v>106</v>
      </c>
      <c r="MJ54" s="325"/>
      <c r="MK54" s="115" t="s">
        <v>65</v>
      </c>
      <c r="ML54" s="115"/>
      <c r="MM54" s="115"/>
      <c r="MN54" s="115"/>
      <c r="MO54" s="115"/>
      <c r="MP54" s="115"/>
      <c r="MQ54" s="115"/>
      <c r="MR54" s="115"/>
      <c r="MS54" s="115"/>
      <c r="MT54" s="115"/>
      <c r="MU54" s="115"/>
      <c r="MV54" s="326" t="s">
        <v>103</v>
      </c>
      <c r="MW54" s="326"/>
      <c r="MX54" s="326"/>
      <c r="MY54" s="326"/>
      <c r="MZ54" s="326"/>
      <c r="NA54" s="326"/>
      <c r="NB54" s="326"/>
      <c r="NC54" s="326"/>
      <c r="ND54" s="326"/>
      <c r="NE54" s="326"/>
      <c r="NF54" s="115"/>
      <c r="NG54" s="326" t="s">
        <v>108</v>
      </c>
      <c r="NH54" s="326"/>
      <c r="NI54" s="326"/>
      <c r="NJ54" s="326"/>
      <c r="NK54" s="115" t="s">
        <v>64</v>
      </c>
      <c r="NL54" s="115"/>
      <c r="NM54" s="325" t="s">
        <v>104</v>
      </c>
      <c r="NN54" s="325"/>
      <c r="NO54" s="115"/>
      <c r="NP54" s="325" t="s">
        <v>105</v>
      </c>
      <c r="NQ54" s="325"/>
      <c r="NR54" s="115"/>
      <c r="NS54" s="325" t="s">
        <v>106</v>
      </c>
      <c r="NT54" s="325"/>
      <c r="NU54" s="115" t="s">
        <v>65</v>
      </c>
      <c r="NV54" s="115"/>
      <c r="NW54" s="115"/>
      <c r="NX54" s="115"/>
      <c r="NY54" s="115"/>
      <c r="NZ54" s="115"/>
      <c r="OA54" s="115"/>
      <c r="OB54" s="115"/>
      <c r="OC54" s="115"/>
      <c r="OD54" s="115"/>
    </row>
    <row r="55" spans="1:394" ht="15" customHeight="1">
      <c r="A55" s="115"/>
      <c r="B55" s="115"/>
      <c r="C55" s="115"/>
      <c r="D55" s="115"/>
      <c r="E55" s="115"/>
      <c r="F55" s="115"/>
      <c r="G55" s="115"/>
      <c r="H55" s="115"/>
      <c r="I55" s="115"/>
      <c r="J55" s="115"/>
      <c r="K55" s="115"/>
      <c r="L55" s="115"/>
      <c r="M55" s="326" t="s">
        <v>109</v>
      </c>
      <c r="N55" s="326"/>
      <c r="O55" s="326"/>
      <c r="P55" s="326"/>
      <c r="Q55" s="115" t="s">
        <v>64</v>
      </c>
      <c r="R55" s="115"/>
      <c r="S55" s="115"/>
      <c r="T55" s="115"/>
      <c r="U55" s="115"/>
      <c r="V55" s="325" t="s">
        <v>105</v>
      </c>
      <c r="W55" s="325"/>
      <c r="X55" s="115"/>
      <c r="Y55" s="325" t="s">
        <v>106</v>
      </c>
      <c r="Z55" s="325"/>
      <c r="AA55" s="115" t="s">
        <v>65</v>
      </c>
      <c r="AB55" s="115"/>
      <c r="AC55" s="115"/>
      <c r="AD55" s="115"/>
      <c r="AE55" s="115"/>
      <c r="AF55" s="115"/>
      <c r="AG55" s="115"/>
      <c r="AH55" s="115"/>
      <c r="AI55" s="115"/>
      <c r="AJ55" s="115"/>
      <c r="AK55" s="115"/>
      <c r="AL55" s="141"/>
      <c r="AN55" s="259" t="b">
        <v>0</v>
      </c>
      <c r="AO55" s="259" t="b">
        <v>0</v>
      </c>
      <c r="AQ55" s="141"/>
      <c r="AR55" s="115"/>
      <c r="AS55" s="115"/>
      <c r="AT55" s="115"/>
      <c r="AU55" s="115"/>
      <c r="AV55" s="115"/>
      <c r="AW55" s="115"/>
      <c r="AX55" s="115"/>
      <c r="AY55" s="115"/>
      <c r="AZ55" s="115"/>
      <c r="BA55" s="115"/>
      <c r="BB55" s="115"/>
      <c r="BC55" s="115"/>
      <c r="BD55" s="326" t="s">
        <v>109</v>
      </c>
      <c r="BE55" s="326"/>
      <c r="BF55" s="326"/>
      <c r="BG55" s="326"/>
      <c r="BH55" s="115" t="s">
        <v>64</v>
      </c>
      <c r="BI55" s="115"/>
      <c r="BJ55" s="115"/>
      <c r="BK55" s="115"/>
      <c r="BL55" s="115"/>
      <c r="BM55" s="325" t="s">
        <v>105</v>
      </c>
      <c r="BN55" s="325"/>
      <c r="BO55" s="115"/>
      <c r="BP55" s="325" t="s">
        <v>106</v>
      </c>
      <c r="BQ55" s="325"/>
      <c r="BR55" s="115" t="s">
        <v>65</v>
      </c>
      <c r="BS55" s="115"/>
      <c r="BT55" s="115"/>
      <c r="BU55" s="115"/>
      <c r="BV55" s="115"/>
      <c r="BW55" s="115"/>
      <c r="BX55" s="115"/>
      <c r="BY55" s="115"/>
      <c r="BZ55" s="115"/>
      <c r="CA55" s="115"/>
      <c r="CB55" s="115"/>
      <c r="CC55" s="141"/>
      <c r="CD55" s="259"/>
      <c r="CE55" s="259" t="b">
        <v>0</v>
      </c>
      <c r="CF55" s="259" t="b">
        <v>0</v>
      </c>
      <c r="CG55" s="259"/>
      <c r="CH55" s="141"/>
      <c r="CI55" s="115"/>
      <c r="CJ55" s="115"/>
      <c r="CK55" s="115"/>
      <c r="CL55" s="115"/>
      <c r="CM55" s="115"/>
      <c r="CN55" s="115"/>
      <c r="CO55" s="115"/>
      <c r="CP55" s="115"/>
      <c r="CQ55" s="115"/>
      <c r="CR55" s="115"/>
      <c r="CS55" s="115"/>
      <c r="CT55" s="115"/>
      <c r="CU55" s="115"/>
      <c r="CV55" s="326" t="s">
        <v>109</v>
      </c>
      <c r="CW55" s="326"/>
      <c r="CX55" s="326"/>
      <c r="CY55" s="326"/>
      <c r="CZ55" s="115" t="s">
        <v>64</v>
      </c>
      <c r="DA55" s="115"/>
      <c r="DB55" s="115"/>
      <c r="DC55" s="115"/>
      <c r="DD55" s="115"/>
      <c r="DE55" s="325" t="s">
        <v>105</v>
      </c>
      <c r="DF55" s="325"/>
      <c r="DG55" s="115"/>
      <c r="DH55" s="325" t="s">
        <v>106</v>
      </c>
      <c r="DI55" s="325"/>
      <c r="DJ55" s="115" t="s">
        <v>65</v>
      </c>
      <c r="DK55" s="115"/>
      <c r="DL55" s="115"/>
      <c r="DM55" s="115"/>
      <c r="DN55" s="115"/>
      <c r="DO55" s="115"/>
      <c r="DP55" s="115"/>
      <c r="DQ55" s="115"/>
      <c r="DR55" s="115"/>
      <c r="DS55" s="115"/>
      <c r="DT55" s="115"/>
      <c r="DU55" s="273"/>
      <c r="DV55" s="273" t="b">
        <v>0</v>
      </c>
      <c r="DW55" s="273" t="b">
        <v>0</v>
      </c>
      <c r="DX55" s="273"/>
      <c r="DY55" s="273"/>
      <c r="DZ55" s="115"/>
      <c r="EA55" s="115"/>
      <c r="EB55" s="115"/>
      <c r="EC55" s="115"/>
      <c r="ED55" s="115"/>
      <c r="EE55" s="115"/>
      <c r="EF55" s="115"/>
      <c r="EG55" s="115"/>
      <c r="EH55" s="115"/>
      <c r="EI55" s="115"/>
      <c r="EJ55" s="115"/>
      <c r="EK55" s="115"/>
      <c r="EL55" s="115"/>
      <c r="EM55" s="326" t="s">
        <v>109</v>
      </c>
      <c r="EN55" s="326"/>
      <c r="EO55" s="326"/>
      <c r="EP55" s="326"/>
      <c r="EQ55" s="115" t="s">
        <v>64</v>
      </c>
      <c r="ER55" s="115"/>
      <c r="ES55" s="115"/>
      <c r="ET55" s="115"/>
      <c r="EU55" s="115"/>
      <c r="EV55" s="325" t="s">
        <v>105</v>
      </c>
      <c r="EW55" s="325"/>
      <c r="EX55" s="115"/>
      <c r="EY55" s="325" t="s">
        <v>106</v>
      </c>
      <c r="EZ55" s="325"/>
      <c r="FA55" s="115" t="s">
        <v>65</v>
      </c>
      <c r="FB55" s="115"/>
      <c r="FC55" s="115"/>
      <c r="FD55" s="115"/>
      <c r="FE55" s="115"/>
      <c r="FF55" s="115"/>
      <c r="FG55" s="115"/>
      <c r="FH55" s="115"/>
      <c r="FI55" s="115"/>
      <c r="FJ55" s="115"/>
      <c r="FK55" s="115"/>
      <c r="FL55" s="273"/>
      <c r="FM55" s="273" t="b">
        <v>0</v>
      </c>
      <c r="FN55" s="273" t="b">
        <v>0</v>
      </c>
      <c r="FO55" s="273"/>
      <c r="FP55" s="115"/>
      <c r="FQ55" s="115"/>
      <c r="FR55" s="115"/>
      <c r="FS55" s="115"/>
      <c r="FT55" s="115"/>
      <c r="FU55" s="115"/>
      <c r="FV55" s="115"/>
      <c r="FW55" s="115"/>
      <c r="FX55" s="115"/>
      <c r="FY55" s="115"/>
      <c r="FZ55" s="115"/>
      <c r="GA55" s="115"/>
      <c r="GB55" s="115"/>
      <c r="GC55" s="326" t="s">
        <v>109</v>
      </c>
      <c r="GD55" s="326"/>
      <c r="GE55" s="326"/>
      <c r="GF55" s="326"/>
      <c r="GG55" s="115" t="s">
        <v>64</v>
      </c>
      <c r="GH55" s="115"/>
      <c r="GI55" s="115"/>
      <c r="GJ55" s="115"/>
      <c r="GK55" s="115"/>
      <c r="GL55" s="325" t="s">
        <v>105</v>
      </c>
      <c r="GM55" s="325"/>
      <c r="GN55" s="115"/>
      <c r="GO55" s="325" t="s">
        <v>106</v>
      </c>
      <c r="GP55" s="325"/>
      <c r="GQ55" s="115" t="s">
        <v>65</v>
      </c>
      <c r="GR55" s="115"/>
      <c r="GS55" s="115"/>
      <c r="GT55" s="115"/>
      <c r="GU55" s="115"/>
      <c r="GV55" s="115"/>
      <c r="GW55" s="115"/>
      <c r="GX55" s="115"/>
      <c r="GY55" s="115"/>
      <c r="GZ55" s="115"/>
      <c r="HA55" s="115"/>
      <c r="HB55" s="273"/>
      <c r="HC55" s="273" t="b">
        <v>0</v>
      </c>
      <c r="HD55" s="273" t="b">
        <v>0</v>
      </c>
      <c r="HE55" s="273"/>
      <c r="HF55" s="115"/>
      <c r="HG55" s="115"/>
      <c r="HH55" s="115"/>
      <c r="HI55" s="115"/>
      <c r="HJ55" s="115"/>
      <c r="HK55" s="115"/>
      <c r="HL55" s="115"/>
      <c r="HM55" s="115"/>
      <c r="HN55" s="115"/>
      <c r="HO55" s="115"/>
      <c r="HP55" s="115"/>
      <c r="HQ55" s="115"/>
      <c r="HR55" s="115"/>
      <c r="HS55" s="326" t="s">
        <v>109</v>
      </c>
      <c r="HT55" s="326"/>
      <c r="HU55" s="326"/>
      <c r="HV55" s="326"/>
      <c r="HW55" s="115" t="s">
        <v>64</v>
      </c>
      <c r="HX55" s="115"/>
      <c r="HY55" s="115"/>
      <c r="HZ55" s="115"/>
      <c r="IA55" s="115"/>
      <c r="IB55" s="325" t="s">
        <v>105</v>
      </c>
      <c r="IC55" s="325"/>
      <c r="ID55" s="115"/>
      <c r="IE55" s="325" t="s">
        <v>106</v>
      </c>
      <c r="IF55" s="325"/>
      <c r="IG55" s="115" t="s">
        <v>65</v>
      </c>
      <c r="IH55" s="115"/>
      <c r="II55" s="115"/>
      <c r="IJ55" s="115"/>
      <c r="IK55" s="115"/>
      <c r="IL55" s="115"/>
      <c r="IM55" s="115"/>
      <c r="IN55" s="115"/>
      <c r="IO55" s="115"/>
      <c r="IP55" s="115"/>
      <c r="IQ55" s="115"/>
      <c r="IR55" s="115"/>
      <c r="IS55" s="115"/>
      <c r="IT55" s="115"/>
      <c r="IU55" s="115"/>
      <c r="IV55" s="115"/>
      <c r="IW55" s="115"/>
      <c r="IX55" s="115"/>
      <c r="IY55" s="115"/>
      <c r="IZ55" s="115"/>
      <c r="JA55" s="115"/>
      <c r="JB55" s="115"/>
      <c r="JC55" s="326" t="s">
        <v>109</v>
      </c>
      <c r="JD55" s="326"/>
      <c r="JE55" s="326"/>
      <c r="JF55" s="326"/>
      <c r="JG55" s="115" t="s">
        <v>64</v>
      </c>
      <c r="JH55" s="115"/>
      <c r="JI55" s="115"/>
      <c r="JJ55" s="115"/>
      <c r="JK55" s="115"/>
      <c r="JL55" s="325" t="s">
        <v>105</v>
      </c>
      <c r="JM55" s="325"/>
      <c r="JN55" s="115"/>
      <c r="JO55" s="325" t="s">
        <v>106</v>
      </c>
      <c r="JP55" s="325"/>
      <c r="JQ55" s="115" t="s">
        <v>65</v>
      </c>
      <c r="JR55" s="115"/>
      <c r="JS55" s="115"/>
      <c r="JT55" s="115"/>
      <c r="JU55" s="115"/>
      <c r="JV55" s="115"/>
      <c r="JW55" s="115"/>
      <c r="JX55" s="115"/>
      <c r="JY55" s="115"/>
      <c r="JZ55" s="115"/>
      <c r="KA55" s="115"/>
      <c r="KB55" s="115"/>
      <c r="KC55" s="115"/>
      <c r="KD55" s="115"/>
      <c r="KE55" s="115"/>
      <c r="KF55" s="115"/>
      <c r="KG55" s="115"/>
      <c r="KH55" s="115"/>
      <c r="KI55" s="115"/>
      <c r="KJ55" s="115"/>
      <c r="KK55" s="115"/>
      <c r="KL55" s="115"/>
      <c r="KM55" s="326" t="s">
        <v>109</v>
      </c>
      <c r="KN55" s="326"/>
      <c r="KO55" s="326"/>
      <c r="KP55" s="326"/>
      <c r="KQ55" s="115" t="s">
        <v>64</v>
      </c>
      <c r="KR55" s="115"/>
      <c r="KS55" s="115"/>
      <c r="KT55" s="115"/>
      <c r="KU55" s="115"/>
      <c r="KV55" s="325" t="s">
        <v>105</v>
      </c>
      <c r="KW55" s="325"/>
      <c r="KX55" s="115"/>
      <c r="KY55" s="325" t="s">
        <v>106</v>
      </c>
      <c r="KZ55" s="325"/>
      <c r="LA55" s="115" t="s">
        <v>65</v>
      </c>
      <c r="LB55" s="115"/>
      <c r="LC55" s="115"/>
      <c r="LD55" s="115"/>
      <c r="LE55" s="115"/>
      <c r="LF55" s="115"/>
      <c r="LG55" s="115"/>
      <c r="LH55" s="115"/>
      <c r="LI55" s="115"/>
      <c r="LJ55" s="115"/>
      <c r="LK55" s="115"/>
      <c r="LL55" s="115"/>
      <c r="LM55" s="115"/>
      <c r="LN55" s="115"/>
      <c r="LO55" s="115"/>
      <c r="LP55" s="115"/>
      <c r="LQ55" s="115"/>
      <c r="LR55" s="115"/>
      <c r="LS55" s="115"/>
      <c r="LT55" s="115"/>
      <c r="LU55" s="115"/>
      <c r="LV55" s="115"/>
      <c r="LW55" s="326" t="s">
        <v>109</v>
      </c>
      <c r="LX55" s="326"/>
      <c r="LY55" s="326"/>
      <c r="LZ55" s="326"/>
      <c r="MA55" s="115" t="s">
        <v>64</v>
      </c>
      <c r="MB55" s="115"/>
      <c r="MC55" s="115"/>
      <c r="MD55" s="115"/>
      <c r="ME55" s="115"/>
      <c r="MF55" s="325" t="s">
        <v>105</v>
      </c>
      <c r="MG55" s="325"/>
      <c r="MH55" s="115"/>
      <c r="MI55" s="325" t="s">
        <v>106</v>
      </c>
      <c r="MJ55" s="325"/>
      <c r="MK55" s="115" t="s">
        <v>65</v>
      </c>
      <c r="ML55" s="115"/>
      <c r="MM55" s="115"/>
      <c r="MN55" s="115"/>
      <c r="MO55" s="115"/>
      <c r="MP55" s="115"/>
      <c r="MQ55" s="115"/>
      <c r="MR55" s="115"/>
      <c r="MS55" s="115"/>
      <c r="MT55" s="115"/>
      <c r="MU55" s="115"/>
      <c r="MV55" s="115"/>
      <c r="MW55" s="115"/>
      <c r="MX55" s="115"/>
      <c r="MY55" s="115"/>
      <c r="MZ55" s="115"/>
      <c r="NA55" s="115"/>
      <c r="NB55" s="115"/>
      <c r="NC55" s="115"/>
      <c r="ND55" s="115"/>
      <c r="NE55" s="115"/>
      <c r="NF55" s="115"/>
      <c r="NG55" s="326" t="s">
        <v>109</v>
      </c>
      <c r="NH55" s="326"/>
      <c r="NI55" s="326"/>
      <c r="NJ55" s="326"/>
      <c r="NK55" s="115" t="s">
        <v>64</v>
      </c>
      <c r="NL55" s="115"/>
      <c r="NM55" s="115"/>
      <c r="NN55" s="115"/>
      <c r="NO55" s="115"/>
      <c r="NP55" s="325" t="s">
        <v>105</v>
      </c>
      <c r="NQ55" s="325"/>
      <c r="NR55" s="115"/>
      <c r="NS55" s="325" t="s">
        <v>106</v>
      </c>
      <c r="NT55" s="325"/>
      <c r="NU55" s="115" t="s">
        <v>65</v>
      </c>
      <c r="NV55" s="115"/>
      <c r="NW55" s="115"/>
      <c r="NX55" s="115"/>
      <c r="NY55" s="115"/>
      <c r="NZ55" s="115"/>
      <c r="OA55" s="115"/>
      <c r="OB55" s="115"/>
      <c r="OC55" s="115"/>
      <c r="OD55" s="115"/>
    </row>
    <row r="56" spans="1:394" ht="15" customHeight="1">
      <c r="A56" s="115"/>
      <c r="B56" s="326" t="s">
        <v>107</v>
      </c>
      <c r="C56" s="326"/>
      <c r="D56" s="326"/>
      <c r="E56" s="326"/>
      <c r="F56" s="326"/>
      <c r="G56" s="326"/>
      <c r="H56" s="326"/>
      <c r="I56" s="326"/>
      <c r="J56" s="115"/>
      <c r="K56" s="326" t="s">
        <v>110</v>
      </c>
      <c r="L56" s="326"/>
      <c r="M56" s="326"/>
      <c r="N56" s="326"/>
      <c r="O56" s="326"/>
      <c r="P56" s="326"/>
      <c r="Q56" s="115"/>
      <c r="R56" s="115"/>
      <c r="S56" s="326" t="s">
        <v>111</v>
      </c>
      <c r="T56" s="326"/>
      <c r="U56" s="326"/>
      <c r="V56" s="326"/>
      <c r="W56" s="326"/>
      <c r="X56" s="115"/>
      <c r="Y56" s="115"/>
      <c r="Z56" s="326" t="s">
        <v>112</v>
      </c>
      <c r="AA56" s="326"/>
      <c r="AB56" s="326"/>
      <c r="AC56" s="326"/>
      <c r="AD56" s="326"/>
      <c r="AE56" s="326"/>
      <c r="AF56" s="326"/>
      <c r="AG56" s="326"/>
      <c r="AH56" s="326"/>
      <c r="AI56" s="326"/>
      <c r="AJ56" s="115"/>
      <c r="AK56" s="115"/>
      <c r="AL56" s="141"/>
      <c r="AM56" s="259" t="b">
        <v>0</v>
      </c>
      <c r="AN56" s="259" t="b">
        <v>0</v>
      </c>
      <c r="AO56" s="259" t="b">
        <v>0</v>
      </c>
      <c r="AQ56" s="141"/>
      <c r="AR56" s="115"/>
      <c r="AS56" s="326" t="s">
        <v>107</v>
      </c>
      <c r="AT56" s="326"/>
      <c r="AU56" s="326"/>
      <c r="AV56" s="326"/>
      <c r="AW56" s="326"/>
      <c r="AX56" s="326"/>
      <c r="AY56" s="326"/>
      <c r="AZ56" s="326"/>
      <c r="BA56" s="115"/>
      <c r="BB56" s="326" t="s">
        <v>110</v>
      </c>
      <c r="BC56" s="326"/>
      <c r="BD56" s="326"/>
      <c r="BE56" s="326"/>
      <c r="BF56" s="326"/>
      <c r="BG56" s="326"/>
      <c r="BH56" s="115"/>
      <c r="BI56" s="115"/>
      <c r="BJ56" s="326" t="s">
        <v>111</v>
      </c>
      <c r="BK56" s="326"/>
      <c r="BL56" s="326"/>
      <c r="BM56" s="326"/>
      <c r="BN56" s="326"/>
      <c r="BO56" s="115"/>
      <c r="BP56" s="115"/>
      <c r="BQ56" s="326" t="s">
        <v>112</v>
      </c>
      <c r="BR56" s="326"/>
      <c r="BS56" s="326"/>
      <c r="BT56" s="326"/>
      <c r="BU56" s="326"/>
      <c r="BV56" s="326"/>
      <c r="BW56" s="326"/>
      <c r="BX56" s="326"/>
      <c r="BY56" s="326"/>
      <c r="BZ56" s="326"/>
      <c r="CA56" s="115"/>
      <c r="CB56" s="115"/>
      <c r="CC56" s="141"/>
      <c r="CD56" s="259" t="b">
        <v>0</v>
      </c>
      <c r="CE56" s="259" t="b">
        <v>0</v>
      </c>
      <c r="CF56" s="259" t="b">
        <v>0</v>
      </c>
      <c r="CG56" s="259"/>
      <c r="CH56" s="141"/>
      <c r="CI56" s="115"/>
      <c r="CJ56" s="115"/>
      <c r="CK56" s="326" t="s">
        <v>107</v>
      </c>
      <c r="CL56" s="326"/>
      <c r="CM56" s="326"/>
      <c r="CN56" s="326"/>
      <c r="CO56" s="326"/>
      <c r="CP56" s="326"/>
      <c r="CQ56" s="326"/>
      <c r="CR56" s="326"/>
      <c r="CS56" s="115"/>
      <c r="CT56" s="326" t="s">
        <v>110</v>
      </c>
      <c r="CU56" s="326"/>
      <c r="CV56" s="326"/>
      <c r="CW56" s="326"/>
      <c r="CX56" s="326"/>
      <c r="CY56" s="326"/>
      <c r="CZ56" s="115"/>
      <c r="DA56" s="115"/>
      <c r="DB56" s="326" t="s">
        <v>111</v>
      </c>
      <c r="DC56" s="326"/>
      <c r="DD56" s="326"/>
      <c r="DE56" s="326"/>
      <c r="DF56" s="326"/>
      <c r="DG56" s="115"/>
      <c r="DH56" s="115"/>
      <c r="DI56" s="326" t="s">
        <v>112</v>
      </c>
      <c r="DJ56" s="326"/>
      <c r="DK56" s="326"/>
      <c r="DL56" s="326"/>
      <c r="DM56" s="326"/>
      <c r="DN56" s="326"/>
      <c r="DO56" s="326"/>
      <c r="DP56" s="326"/>
      <c r="DQ56" s="326"/>
      <c r="DR56" s="326"/>
      <c r="DS56" s="115"/>
      <c r="DT56" s="115"/>
      <c r="DU56" s="273" t="b">
        <v>0</v>
      </c>
      <c r="DV56" s="273" t="b">
        <v>0</v>
      </c>
      <c r="DW56" s="273" t="b">
        <v>0</v>
      </c>
      <c r="DX56" s="273"/>
      <c r="DY56" s="273"/>
      <c r="DZ56" s="115"/>
      <c r="EA56" s="115"/>
      <c r="EB56" s="326" t="s">
        <v>107</v>
      </c>
      <c r="EC56" s="326"/>
      <c r="ED56" s="326"/>
      <c r="EE56" s="326"/>
      <c r="EF56" s="326"/>
      <c r="EG56" s="326"/>
      <c r="EH56" s="326"/>
      <c r="EI56" s="326"/>
      <c r="EJ56" s="115"/>
      <c r="EK56" s="326" t="s">
        <v>110</v>
      </c>
      <c r="EL56" s="326"/>
      <c r="EM56" s="326"/>
      <c r="EN56" s="326"/>
      <c r="EO56" s="326"/>
      <c r="EP56" s="326"/>
      <c r="EQ56" s="115"/>
      <c r="ER56" s="115"/>
      <c r="ES56" s="326" t="s">
        <v>111</v>
      </c>
      <c r="ET56" s="326"/>
      <c r="EU56" s="326"/>
      <c r="EV56" s="326"/>
      <c r="EW56" s="326"/>
      <c r="EX56" s="115"/>
      <c r="EY56" s="115"/>
      <c r="EZ56" s="326" t="s">
        <v>112</v>
      </c>
      <c r="FA56" s="326"/>
      <c r="FB56" s="326"/>
      <c r="FC56" s="326"/>
      <c r="FD56" s="326"/>
      <c r="FE56" s="326"/>
      <c r="FF56" s="326"/>
      <c r="FG56" s="326"/>
      <c r="FH56" s="326"/>
      <c r="FI56" s="326"/>
      <c r="FJ56" s="115"/>
      <c r="FK56" s="115"/>
      <c r="FL56" s="273" t="b">
        <v>0</v>
      </c>
      <c r="FM56" s="273" t="b">
        <v>0</v>
      </c>
      <c r="FN56" s="273" t="b">
        <v>0</v>
      </c>
      <c r="FO56" s="273"/>
      <c r="FP56" s="115"/>
      <c r="FQ56" s="115"/>
      <c r="FR56" s="326" t="s">
        <v>107</v>
      </c>
      <c r="FS56" s="326"/>
      <c r="FT56" s="326"/>
      <c r="FU56" s="326"/>
      <c r="FV56" s="326"/>
      <c r="FW56" s="326"/>
      <c r="FX56" s="326"/>
      <c r="FY56" s="326"/>
      <c r="FZ56" s="115"/>
      <c r="GA56" s="326" t="s">
        <v>110</v>
      </c>
      <c r="GB56" s="326"/>
      <c r="GC56" s="326"/>
      <c r="GD56" s="326"/>
      <c r="GE56" s="326"/>
      <c r="GF56" s="326"/>
      <c r="GG56" s="115"/>
      <c r="GH56" s="115"/>
      <c r="GI56" s="326" t="s">
        <v>111</v>
      </c>
      <c r="GJ56" s="326"/>
      <c r="GK56" s="326"/>
      <c r="GL56" s="326"/>
      <c r="GM56" s="326"/>
      <c r="GN56" s="115"/>
      <c r="GO56" s="115"/>
      <c r="GP56" s="326" t="s">
        <v>112</v>
      </c>
      <c r="GQ56" s="326"/>
      <c r="GR56" s="326"/>
      <c r="GS56" s="326"/>
      <c r="GT56" s="326"/>
      <c r="GU56" s="326"/>
      <c r="GV56" s="326"/>
      <c r="GW56" s="326"/>
      <c r="GX56" s="326"/>
      <c r="GY56" s="326"/>
      <c r="GZ56" s="115"/>
      <c r="HA56" s="115"/>
      <c r="HB56" s="273" t="b">
        <v>0</v>
      </c>
      <c r="HC56" s="273" t="b">
        <v>0</v>
      </c>
      <c r="HD56" s="273" t="b">
        <v>0</v>
      </c>
      <c r="HE56" s="273"/>
      <c r="HF56" s="115"/>
      <c r="HG56" s="115"/>
      <c r="HH56" s="326" t="s">
        <v>107</v>
      </c>
      <c r="HI56" s="326"/>
      <c r="HJ56" s="326"/>
      <c r="HK56" s="326"/>
      <c r="HL56" s="326"/>
      <c r="HM56" s="326"/>
      <c r="HN56" s="326"/>
      <c r="HO56" s="326"/>
      <c r="HP56" s="115"/>
      <c r="HQ56" s="326" t="s">
        <v>110</v>
      </c>
      <c r="HR56" s="326"/>
      <c r="HS56" s="326"/>
      <c r="HT56" s="326"/>
      <c r="HU56" s="326"/>
      <c r="HV56" s="326"/>
      <c r="HW56" s="115"/>
      <c r="HX56" s="115"/>
      <c r="HY56" s="326" t="s">
        <v>111</v>
      </c>
      <c r="HZ56" s="326"/>
      <c r="IA56" s="326"/>
      <c r="IB56" s="326"/>
      <c r="IC56" s="326"/>
      <c r="ID56" s="115"/>
      <c r="IE56" s="115"/>
      <c r="IF56" s="326" t="s">
        <v>112</v>
      </c>
      <c r="IG56" s="326"/>
      <c r="IH56" s="326"/>
      <c r="II56" s="326"/>
      <c r="IJ56" s="326"/>
      <c r="IK56" s="326"/>
      <c r="IL56" s="326"/>
      <c r="IM56" s="326"/>
      <c r="IN56" s="326"/>
      <c r="IO56" s="326"/>
      <c r="IP56" s="115"/>
      <c r="IQ56" s="115"/>
      <c r="IR56" s="326" t="s">
        <v>107</v>
      </c>
      <c r="IS56" s="326"/>
      <c r="IT56" s="326"/>
      <c r="IU56" s="326"/>
      <c r="IV56" s="326"/>
      <c r="IW56" s="326"/>
      <c r="IX56" s="326"/>
      <c r="IY56" s="326"/>
      <c r="IZ56" s="115"/>
      <c r="JA56" s="326" t="s">
        <v>110</v>
      </c>
      <c r="JB56" s="326"/>
      <c r="JC56" s="326"/>
      <c r="JD56" s="326"/>
      <c r="JE56" s="326"/>
      <c r="JF56" s="326"/>
      <c r="JG56" s="115"/>
      <c r="JH56" s="115"/>
      <c r="JI56" s="326" t="s">
        <v>111</v>
      </c>
      <c r="JJ56" s="326"/>
      <c r="JK56" s="326"/>
      <c r="JL56" s="326"/>
      <c r="JM56" s="326"/>
      <c r="JN56" s="115"/>
      <c r="JO56" s="115"/>
      <c r="JP56" s="326" t="s">
        <v>112</v>
      </c>
      <c r="JQ56" s="326"/>
      <c r="JR56" s="326"/>
      <c r="JS56" s="326"/>
      <c r="JT56" s="326"/>
      <c r="JU56" s="326"/>
      <c r="JV56" s="326"/>
      <c r="JW56" s="326"/>
      <c r="JX56" s="326"/>
      <c r="JY56" s="326"/>
      <c r="JZ56" s="115"/>
      <c r="KA56" s="115"/>
      <c r="KB56" s="326" t="s">
        <v>107</v>
      </c>
      <c r="KC56" s="326"/>
      <c r="KD56" s="326"/>
      <c r="KE56" s="326"/>
      <c r="KF56" s="326"/>
      <c r="KG56" s="326"/>
      <c r="KH56" s="326"/>
      <c r="KI56" s="326"/>
      <c r="KJ56" s="115"/>
      <c r="KK56" s="326" t="s">
        <v>110</v>
      </c>
      <c r="KL56" s="326"/>
      <c r="KM56" s="326"/>
      <c r="KN56" s="326"/>
      <c r="KO56" s="326"/>
      <c r="KP56" s="326"/>
      <c r="KQ56" s="115"/>
      <c r="KR56" s="115"/>
      <c r="KS56" s="326" t="s">
        <v>111</v>
      </c>
      <c r="KT56" s="326"/>
      <c r="KU56" s="326"/>
      <c r="KV56" s="326"/>
      <c r="KW56" s="326"/>
      <c r="KX56" s="115"/>
      <c r="KY56" s="115"/>
      <c r="KZ56" s="326" t="s">
        <v>112</v>
      </c>
      <c r="LA56" s="326"/>
      <c r="LB56" s="326"/>
      <c r="LC56" s="326"/>
      <c r="LD56" s="326"/>
      <c r="LE56" s="326"/>
      <c r="LF56" s="326"/>
      <c r="LG56" s="326"/>
      <c r="LH56" s="326"/>
      <c r="LI56" s="326"/>
      <c r="LJ56" s="115"/>
      <c r="LK56" s="115"/>
      <c r="LL56" s="326" t="s">
        <v>107</v>
      </c>
      <c r="LM56" s="326"/>
      <c r="LN56" s="326"/>
      <c r="LO56" s="326"/>
      <c r="LP56" s="326"/>
      <c r="LQ56" s="326"/>
      <c r="LR56" s="326"/>
      <c r="LS56" s="326"/>
      <c r="LT56" s="115"/>
      <c r="LU56" s="326" t="s">
        <v>110</v>
      </c>
      <c r="LV56" s="326"/>
      <c r="LW56" s="326"/>
      <c r="LX56" s="326"/>
      <c r="LY56" s="326"/>
      <c r="LZ56" s="326"/>
      <c r="MA56" s="115"/>
      <c r="MB56" s="115"/>
      <c r="MC56" s="326" t="s">
        <v>111</v>
      </c>
      <c r="MD56" s="326"/>
      <c r="ME56" s="326"/>
      <c r="MF56" s="326"/>
      <c r="MG56" s="326"/>
      <c r="MH56" s="115"/>
      <c r="MI56" s="115"/>
      <c r="MJ56" s="326" t="s">
        <v>112</v>
      </c>
      <c r="MK56" s="326"/>
      <c r="ML56" s="326"/>
      <c r="MM56" s="326"/>
      <c r="MN56" s="326"/>
      <c r="MO56" s="326"/>
      <c r="MP56" s="326"/>
      <c r="MQ56" s="326"/>
      <c r="MR56" s="326"/>
      <c r="MS56" s="326"/>
      <c r="MT56" s="115"/>
      <c r="MU56" s="115"/>
      <c r="MV56" s="326" t="s">
        <v>107</v>
      </c>
      <c r="MW56" s="326"/>
      <c r="MX56" s="326"/>
      <c r="MY56" s="326"/>
      <c r="MZ56" s="326"/>
      <c r="NA56" s="326"/>
      <c r="NB56" s="326"/>
      <c r="NC56" s="326"/>
      <c r="ND56" s="115"/>
      <c r="NE56" s="326" t="s">
        <v>110</v>
      </c>
      <c r="NF56" s="326"/>
      <c r="NG56" s="326"/>
      <c r="NH56" s="326"/>
      <c r="NI56" s="326"/>
      <c r="NJ56" s="326"/>
      <c r="NK56" s="115"/>
      <c r="NL56" s="115"/>
      <c r="NM56" s="326" t="s">
        <v>111</v>
      </c>
      <c r="NN56" s="326"/>
      <c r="NO56" s="326"/>
      <c r="NP56" s="326"/>
      <c r="NQ56" s="326"/>
      <c r="NR56" s="115"/>
      <c r="NS56" s="115"/>
      <c r="NT56" s="326" t="s">
        <v>112</v>
      </c>
      <c r="NU56" s="326"/>
      <c r="NV56" s="326"/>
      <c r="NW56" s="326"/>
      <c r="NX56" s="326"/>
      <c r="NY56" s="326"/>
      <c r="NZ56" s="326"/>
      <c r="OA56" s="326"/>
      <c r="OB56" s="326"/>
      <c r="OC56" s="326"/>
      <c r="OD56" s="115"/>
    </row>
    <row r="57" spans="1:394" ht="15" customHeight="1">
      <c r="A57" s="115"/>
      <c r="B57" s="115"/>
      <c r="C57" s="115"/>
      <c r="D57" s="115"/>
      <c r="E57" s="115"/>
      <c r="F57" s="115"/>
      <c r="G57" s="115"/>
      <c r="H57" s="115"/>
      <c r="I57" s="115"/>
      <c r="J57" s="115"/>
      <c r="K57" s="326" t="s">
        <v>113</v>
      </c>
      <c r="L57" s="326"/>
      <c r="M57" s="326"/>
      <c r="N57" s="326"/>
      <c r="O57" s="326"/>
      <c r="P57" s="326"/>
      <c r="Q57" s="326"/>
      <c r="R57" s="326"/>
      <c r="S57" s="115"/>
      <c r="T57" s="115"/>
      <c r="U57" s="326" t="s">
        <v>114</v>
      </c>
      <c r="V57" s="326"/>
      <c r="W57" s="326"/>
      <c r="X57" s="326"/>
      <c r="Y57" s="115"/>
      <c r="Z57" s="115"/>
      <c r="AA57" s="115"/>
      <c r="AB57" s="115"/>
      <c r="AC57" s="115"/>
      <c r="AD57" s="115"/>
      <c r="AE57" s="115"/>
      <c r="AF57" s="115"/>
      <c r="AG57" s="115"/>
      <c r="AH57" s="115"/>
      <c r="AI57" s="115"/>
      <c r="AJ57" s="115"/>
      <c r="AK57" s="115"/>
      <c r="AL57" s="141"/>
      <c r="AM57" s="259" t="b">
        <v>0</v>
      </c>
      <c r="AN57" s="259" t="b">
        <v>0</v>
      </c>
      <c r="AQ57" s="141"/>
      <c r="AR57" s="115"/>
      <c r="AS57" s="115"/>
      <c r="AT57" s="115"/>
      <c r="AU57" s="115"/>
      <c r="AV57" s="115"/>
      <c r="AW57" s="115"/>
      <c r="AX57" s="115"/>
      <c r="AY57" s="115"/>
      <c r="AZ57" s="115"/>
      <c r="BA57" s="115"/>
      <c r="BB57" s="326" t="s">
        <v>113</v>
      </c>
      <c r="BC57" s="326"/>
      <c r="BD57" s="326"/>
      <c r="BE57" s="326"/>
      <c r="BF57" s="326"/>
      <c r="BG57" s="326"/>
      <c r="BH57" s="326"/>
      <c r="BI57" s="326"/>
      <c r="BJ57" s="115"/>
      <c r="BK57" s="115"/>
      <c r="BL57" s="326" t="s">
        <v>114</v>
      </c>
      <c r="BM57" s="326"/>
      <c r="BN57" s="326"/>
      <c r="BO57" s="326"/>
      <c r="BP57" s="115"/>
      <c r="BQ57" s="115"/>
      <c r="BR57" s="115"/>
      <c r="BS57" s="115"/>
      <c r="BT57" s="115"/>
      <c r="BU57" s="115"/>
      <c r="BV57" s="115"/>
      <c r="BW57" s="115"/>
      <c r="BX57" s="115"/>
      <c r="BY57" s="115"/>
      <c r="BZ57" s="115"/>
      <c r="CA57" s="115"/>
      <c r="CB57" s="115"/>
      <c r="CC57" s="141"/>
      <c r="CD57" s="259" t="b">
        <v>0</v>
      </c>
      <c r="CE57" s="259" t="b">
        <v>0</v>
      </c>
      <c r="CF57" s="259"/>
      <c r="CG57" s="259"/>
      <c r="CH57" s="141"/>
      <c r="CI57" s="115"/>
      <c r="CJ57" s="115"/>
      <c r="CK57" s="115"/>
      <c r="CL57" s="115"/>
      <c r="CM57" s="115"/>
      <c r="CN57" s="115"/>
      <c r="CO57" s="115"/>
      <c r="CP57" s="115"/>
      <c r="CQ57" s="115"/>
      <c r="CR57" s="115"/>
      <c r="CS57" s="115"/>
      <c r="CT57" s="326" t="s">
        <v>113</v>
      </c>
      <c r="CU57" s="326"/>
      <c r="CV57" s="326"/>
      <c r="CW57" s="326"/>
      <c r="CX57" s="326"/>
      <c r="CY57" s="326"/>
      <c r="CZ57" s="326"/>
      <c r="DA57" s="326"/>
      <c r="DB57" s="115"/>
      <c r="DC57" s="115"/>
      <c r="DD57" s="326" t="s">
        <v>114</v>
      </c>
      <c r="DE57" s="326"/>
      <c r="DF57" s="326"/>
      <c r="DG57" s="326"/>
      <c r="DH57" s="115"/>
      <c r="DI57" s="115"/>
      <c r="DJ57" s="115"/>
      <c r="DK57" s="115"/>
      <c r="DL57" s="115"/>
      <c r="DM57" s="115"/>
      <c r="DN57" s="115"/>
      <c r="DO57" s="115"/>
      <c r="DP57" s="115"/>
      <c r="DQ57" s="115"/>
      <c r="DR57" s="115"/>
      <c r="DS57" s="115"/>
      <c r="DT57" s="115"/>
      <c r="DU57" s="273" t="b">
        <v>0</v>
      </c>
      <c r="DV57" s="273" t="b">
        <v>0</v>
      </c>
      <c r="DW57" s="273"/>
      <c r="DX57" s="273"/>
      <c r="DY57" s="273"/>
      <c r="DZ57" s="115"/>
      <c r="EA57" s="115"/>
      <c r="EB57" s="115"/>
      <c r="EC57" s="115"/>
      <c r="ED57" s="115"/>
      <c r="EE57" s="115"/>
      <c r="EF57" s="115"/>
      <c r="EG57" s="115"/>
      <c r="EH57" s="115"/>
      <c r="EI57" s="115"/>
      <c r="EJ57" s="115"/>
      <c r="EK57" s="326" t="s">
        <v>113</v>
      </c>
      <c r="EL57" s="326"/>
      <c r="EM57" s="326"/>
      <c r="EN57" s="326"/>
      <c r="EO57" s="326"/>
      <c r="EP57" s="326"/>
      <c r="EQ57" s="326"/>
      <c r="ER57" s="326"/>
      <c r="ES57" s="115"/>
      <c r="ET57" s="115"/>
      <c r="EU57" s="326" t="s">
        <v>114</v>
      </c>
      <c r="EV57" s="326"/>
      <c r="EW57" s="326"/>
      <c r="EX57" s="326"/>
      <c r="EY57" s="115"/>
      <c r="EZ57" s="115"/>
      <c r="FA57" s="115"/>
      <c r="FB57" s="115"/>
      <c r="FC57" s="115"/>
      <c r="FD57" s="115"/>
      <c r="FE57" s="115"/>
      <c r="FF57" s="115"/>
      <c r="FG57" s="115"/>
      <c r="FH57" s="115"/>
      <c r="FI57" s="115"/>
      <c r="FJ57" s="115"/>
      <c r="FK57" s="115"/>
      <c r="FL57" s="273" t="b">
        <v>0</v>
      </c>
      <c r="FM57" s="273" t="b">
        <v>0</v>
      </c>
      <c r="FN57" s="273"/>
      <c r="FO57" s="273"/>
      <c r="FP57" s="115"/>
      <c r="FQ57" s="115"/>
      <c r="FR57" s="115"/>
      <c r="FS57" s="115"/>
      <c r="FT57" s="115"/>
      <c r="FU57" s="115"/>
      <c r="FV57" s="115"/>
      <c r="FW57" s="115"/>
      <c r="FX57" s="115"/>
      <c r="FY57" s="115"/>
      <c r="FZ57" s="115"/>
      <c r="GA57" s="326" t="s">
        <v>113</v>
      </c>
      <c r="GB57" s="326"/>
      <c r="GC57" s="326"/>
      <c r="GD57" s="326"/>
      <c r="GE57" s="326"/>
      <c r="GF57" s="326"/>
      <c r="GG57" s="326"/>
      <c r="GH57" s="326"/>
      <c r="GI57" s="115"/>
      <c r="GJ57" s="115"/>
      <c r="GK57" s="326" t="s">
        <v>114</v>
      </c>
      <c r="GL57" s="326"/>
      <c r="GM57" s="326"/>
      <c r="GN57" s="326"/>
      <c r="GO57" s="115"/>
      <c r="GP57" s="115"/>
      <c r="GQ57" s="115"/>
      <c r="GR57" s="115"/>
      <c r="GS57" s="115"/>
      <c r="GT57" s="115"/>
      <c r="GU57" s="115"/>
      <c r="GV57" s="115"/>
      <c r="GW57" s="115"/>
      <c r="GX57" s="115"/>
      <c r="GY57" s="115"/>
      <c r="GZ57" s="115"/>
      <c r="HA57" s="115"/>
      <c r="HB57" s="273" t="b">
        <v>0</v>
      </c>
      <c r="HC57" s="273" t="b">
        <v>0</v>
      </c>
      <c r="HD57" s="273"/>
      <c r="HE57" s="273"/>
      <c r="HF57" s="115"/>
      <c r="HG57" s="115"/>
      <c r="HH57" s="115"/>
      <c r="HI57" s="115"/>
      <c r="HJ57" s="115"/>
      <c r="HK57" s="115"/>
      <c r="HL57" s="115"/>
      <c r="HM57" s="115"/>
      <c r="HN57" s="115"/>
      <c r="HO57" s="115"/>
      <c r="HP57" s="115"/>
      <c r="HQ57" s="326" t="s">
        <v>113</v>
      </c>
      <c r="HR57" s="326"/>
      <c r="HS57" s="326"/>
      <c r="HT57" s="326"/>
      <c r="HU57" s="326"/>
      <c r="HV57" s="326"/>
      <c r="HW57" s="326"/>
      <c r="HX57" s="326"/>
      <c r="HY57" s="115"/>
      <c r="HZ57" s="115"/>
      <c r="IA57" s="326" t="s">
        <v>114</v>
      </c>
      <c r="IB57" s="326"/>
      <c r="IC57" s="326"/>
      <c r="ID57" s="326"/>
      <c r="IE57" s="115"/>
      <c r="IF57" s="115"/>
      <c r="IG57" s="115"/>
      <c r="IH57" s="115"/>
      <c r="II57" s="115"/>
      <c r="IJ57" s="115"/>
      <c r="IK57" s="115"/>
      <c r="IL57" s="115"/>
      <c r="IM57" s="115"/>
      <c r="IN57" s="115"/>
      <c r="IO57" s="115"/>
      <c r="IP57" s="115"/>
      <c r="IQ57" s="115"/>
      <c r="IR57" s="115"/>
      <c r="IS57" s="115"/>
      <c r="IT57" s="115"/>
      <c r="IU57" s="115"/>
      <c r="IV57" s="115"/>
      <c r="IW57" s="115"/>
      <c r="IX57" s="115"/>
      <c r="IY57" s="115"/>
      <c r="IZ57" s="115"/>
      <c r="JA57" s="326" t="s">
        <v>113</v>
      </c>
      <c r="JB57" s="326"/>
      <c r="JC57" s="326"/>
      <c r="JD57" s="326"/>
      <c r="JE57" s="326"/>
      <c r="JF57" s="326"/>
      <c r="JG57" s="326"/>
      <c r="JH57" s="326"/>
      <c r="JI57" s="115"/>
      <c r="JJ57" s="115"/>
      <c r="JK57" s="326" t="s">
        <v>114</v>
      </c>
      <c r="JL57" s="326"/>
      <c r="JM57" s="326"/>
      <c r="JN57" s="326"/>
      <c r="JO57" s="115"/>
      <c r="JP57" s="115"/>
      <c r="JQ57" s="115"/>
      <c r="JR57" s="115"/>
      <c r="JS57" s="115"/>
      <c r="JT57" s="115"/>
      <c r="JU57" s="115"/>
      <c r="JV57" s="115"/>
      <c r="JW57" s="115"/>
      <c r="JX57" s="115"/>
      <c r="JY57" s="115"/>
      <c r="JZ57" s="115"/>
      <c r="KA57" s="115"/>
      <c r="KB57" s="115"/>
      <c r="KC57" s="115"/>
      <c r="KD57" s="115"/>
      <c r="KE57" s="115"/>
      <c r="KF57" s="115"/>
      <c r="KG57" s="115"/>
      <c r="KH57" s="115"/>
      <c r="KI57" s="115"/>
      <c r="KJ57" s="115"/>
      <c r="KK57" s="326" t="s">
        <v>113</v>
      </c>
      <c r="KL57" s="326"/>
      <c r="KM57" s="326"/>
      <c r="KN57" s="326"/>
      <c r="KO57" s="326"/>
      <c r="KP57" s="326"/>
      <c r="KQ57" s="326"/>
      <c r="KR57" s="326"/>
      <c r="KS57" s="115"/>
      <c r="KT57" s="115"/>
      <c r="KU57" s="326" t="s">
        <v>114</v>
      </c>
      <c r="KV57" s="326"/>
      <c r="KW57" s="326"/>
      <c r="KX57" s="326"/>
      <c r="KY57" s="115"/>
      <c r="KZ57" s="115"/>
      <c r="LA57" s="115"/>
      <c r="LB57" s="115"/>
      <c r="LC57" s="115"/>
      <c r="LD57" s="115"/>
      <c r="LE57" s="115"/>
      <c r="LF57" s="115"/>
      <c r="LG57" s="115"/>
      <c r="LH57" s="115"/>
      <c r="LI57" s="115"/>
      <c r="LJ57" s="115"/>
      <c r="LK57" s="115"/>
      <c r="LL57" s="115"/>
      <c r="LM57" s="115"/>
      <c r="LN57" s="115"/>
      <c r="LO57" s="115"/>
      <c r="LP57" s="115"/>
      <c r="LQ57" s="115"/>
      <c r="LR57" s="115"/>
      <c r="LS57" s="115"/>
      <c r="LT57" s="115"/>
      <c r="LU57" s="326" t="s">
        <v>113</v>
      </c>
      <c r="LV57" s="326"/>
      <c r="LW57" s="326"/>
      <c r="LX57" s="326"/>
      <c r="LY57" s="326"/>
      <c r="LZ57" s="326"/>
      <c r="MA57" s="326"/>
      <c r="MB57" s="326"/>
      <c r="MC57" s="115"/>
      <c r="MD57" s="115"/>
      <c r="ME57" s="326" t="s">
        <v>114</v>
      </c>
      <c r="MF57" s="326"/>
      <c r="MG57" s="326"/>
      <c r="MH57" s="326"/>
      <c r="MI57" s="115"/>
      <c r="MJ57" s="115"/>
      <c r="MK57" s="115"/>
      <c r="ML57" s="115"/>
      <c r="MM57" s="115"/>
      <c r="MN57" s="115"/>
      <c r="MO57" s="115"/>
      <c r="MP57" s="115"/>
      <c r="MQ57" s="115"/>
      <c r="MR57" s="115"/>
      <c r="MS57" s="115"/>
      <c r="MT57" s="115"/>
      <c r="MU57" s="115"/>
      <c r="MV57" s="115"/>
      <c r="MW57" s="115"/>
      <c r="MX57" s="115"/>
      <c r="MY57" s="115"/>
      <c r="MZ57" s="115"/>
      <c r="NA57" s="115"/>
      <c r="NB57" s="115"/>
      <c r="NC57" s="115"/>
      <c r="ND57" s="115"/>
      <c r="NE57" s="326" t="s">
        <v>113</v>
      </c>
      <c r="NF57" s="326"/>
      <c r="NG57" s="326"/>
      <c r="NH57" s="326"/>
      <c r="NI57" s="326"/>
      <c r="NJ57" s="326"/>
      <c r="NK57" s="326"/>
      <c r="NL57" s="326"/>
      <c r="NM57" s="115"/>
      <c r="NN57" s="115"/>
      <c r="NO57" s="326" t="s">
        <v>114</v>
      </c>
      <c r="NP57" s="326"/>
      <c r="NQ57" s="326"/>
      <c r="NR57" s="326"/>
      <c r="NS57" s="115"/>
      <c r="NT57" s="115"/>
      <c r="NU57" s="115"/>
      <c r="NV57" s="115"/>
      <c r="NW57" s="115"/>
      <c r="NX57" s="115"/>
      <c r="NY57" s="115"/>
      <c r="NZ57" s="115"/>
      <c r="OA57" s="115"/>
      <c r="OB57" s="115"/>
      <c r="OC57" s="115"/>
      <c r="OD57" s="115"/>
    </row>
    <row r="58" spans="1:394" ht="15" customHeight="1">
      <c r="A58" s="115"/>
      <c r="B58" s="326" t="s">
        <v>115</v>
      </c>
      <c r="C58" s="326"/>
      <c r="D58" s="326"/>
      <c r="E58" s="326"/>
      <c r="F58" s="326"/>
      <c r="G58" s="326"/>
      <c r="H58" s="326"/>
      <c r="I58" s="326"/>
      <c r="J58" s="115"/>
      <c r="K58" s="326" t="s">
        <v>116</v>
      </c>
      <c r="L58" s="326"/>
      <c r="M58" s="326"/>
      <c r="N58" s="326"/>
      <c r="O58" s="326"/>
      <c r="P58" s="115"/>
      <c r="Q58" s="326" t="s">
        <v>117</v>
      </c>
      <c r="R58" s="326"/>
      <c r="S58" s="326"/>
      <c r="T58" s="326"/>
      <c r="U58" s="326"/>
      <c r="V58" s="326"/>
      <c r="W58" s="115"/>
      <c r="X58" s="326" t="s">
        <v>118</v>
      </c>
      <c r="Y58" s="326"/>
      <c r="Z58" s="326"/>
      <c r="AA58" s="326"/>
      <c r="AB58" s="326"/>
      <c r="AC58" s="326"/>
      <c r="AD58" s="115"/>
      <c r="AE58" s="115"/>
      <c r="AF58" s="115"/>
      <c r="AG58" s="115"/>
      <c r="AH58" s="115"/>
      <c r="AI58" s="116"/>
      <c r="AJ58" s="116"/>
      <c r="AK58" s="116"/>
      <c r="AM58" s="259" t="b">
        <v>0</v>
      </c>
      <c r="AN58" s="259" t="b">
        <v>0</v>
      </c>
      <c r="AO58" s="259" t="b">
        <v>0</v>
      </c>
      <c r="AR58" s="115"/>
      <c r="AS58" s="326" t="s">
        <v>115</v>
      </c>
      <c r="AT58" s="326"/>
      <c r="AU58" s="326"/>
      <c r="AV58" s="326"/>
      <c r="AW58" s="326"/>
      <c r="AX58" s="326"/>
      <c r="AY58" s="326"/>
      <c r="AZ58" s="326"/>
      <c r="BA58" s="115"/>
      <c r="BB58" s="326" t="s">
        <v>116</v>
      </c>
      <c r="BC58" s="326"/>
      <c r="BD58" s="326"/>
      <c r="BE58" s="326"/>
      <c r="BF58" s="326"/>
      <c r="BG58" s="115"/>
      <c r="BH58" s="326" t="s">
        <v>117</v>
      </c>
      <c r="BI58" s="326"/>
      <c r="BJ58" s="326"/>
      <c r="BK58" s="326"/>
      <c r="BL58" s="326"/>
      <c r="BM58" s="326"/>
      <c r="BN58" s="115"/>
      <c r="BO58" s="326" t="s">
        <v>118</v>
      </c>
      <c r="BP58" s="326"/>
      <c r="BQ58" s="326"/>
      <c r="BR58" s="326"/>
      <c r="BS58" s="326"/>
      <c r="BT58" s="326"/>
      <c r="BU58" s="115"/>
      <c r="BV58" s="115"/>
      <c r="BW58" s="115"/>
      <c r="BX58" s="115"/>
      <c r="BY58" s="115"/>
      <c r="BZ58" s="116"/>
      <c r="CA58" s="116"/>
      <c r="CB58" s="116"/>
      <c r="CD58" s="269" t="b">
        <v>0</v>
      </c>
      <c r="CE58" s="269" t="b">
        <v>0</v>
      </c>
      <c r="CF58" s="269" t="b">
        <v>0</v>
      </c>
      <c r="CI58" s="116"/>
      <c r="CJ58" s="115"/>
      <c r="CK58" s="326" t="s">
        <v>115</v>
      </c>
      <c r="CL58" s="326"/>
      <c r="CM58" s="326"/>
      <c r="CN58" s="326"/>
      <c r="CO58" s="326"/>
      <c r="CP58" s="326"/>
      <c r="CQ58" s="326"/>
      <c r="CR58" s="326"/>
      <c r="CS58" s="115"/>
      <c r="CT58" s="326" t="s">
        <v>116</v>
      </c>
      <c r="CU58" s="326"/>
      <c r="CV58" s="326"/>
      <c r="CW58" s="326"/>
      <c r="CX58" s="326"/>
      <c r="CY58" s="115"/>
      <c r="CZ58" s="326" t="s">
        <v>117</v>
      </c>
      <c r="DA58" s="326"/>
      <c r="DB58" s="326"/>
      <c r="DC58" s="326"/>
      <c r="DD58" s="326"/>
      <c r="DE58" s="326"/>
      <c r="DF58" s="115"/>
      <c r="DG58" s="326" t="s">
        <v>118</v>
      </c>
      <c r="DH58" s="326"/>
      <c r="DI58" s="326"/>
      <c r="DJ58" s="326"/>
      <c r="DK58" s="326"/>
      <c r="DL58" s="326"/>
      <c r="DM58" s="115"/>
      <c r="DN58" s="115"/>
      <c r="DO58" s="115"/>
      <c r="DP58" s="115"/>
      <c r="DQ58" s="115"/>
      <c r="DR58" s="116"/>
      <c r="DS58" s="116"/>
      <c r="DT58" s="116"/>
      <c r="DU58" s="274" t="b">
        <v>0</v>
      </c>
      <c r="DV58" s="274" t="b">
        <v>0</v>
      </c>
      <c r="DW58" s="274" t="b">
        <v>0</v>
      </c>
      <c r="DX58" s="274"/>
      <c r="DY58" s="274"/>
      <c r="DZ58" s="116"/>
      <c r="EA58" s="115"/>
      <c r="EB58" s="326" t="s">
        <v>115</v>
      </c>
      <c r="EC58" s="326"/>
      <c r="ED58" s="326"/>
      <c r="EE58" s="326"/>
      <c r="EF58" s="326"/>
      <c r="EG58" s="326"/>
      <c r="EH58" s="326"/>
      <c r="EI58" s="326"/>
      <c r="EJ58" s="115"/>
      <c r="EK58" s="326" t="s">
        <v>116</v>
      </c>
      <c r="EL58" s="326"/>
      <c r="EM58" s="326"/>
      <c r="EN58" s="326"/>
      <c r="EO58" s="326"/>
      <c r="EP58" s="115"/>
      <c r="EQ58" s="326" t="s">
        <v>117</v>
      </c>
      <c r="ER58" s="326"/>
      <c r="ES58" s="326"/>
      <c r="ET58" s="326"/>
      <c r="EU58" s="326"/>
      <c r="EV58" s="326"/>
      <c r="EW58" s="115"/>
      <c r="EX58" s="326" t="s">
        <v>118</v>
      </c>
      <c r="EY58" s="326"/>
      <c r="EZ58" s="326"/>
      <c r="FA58" s="326"/>
      <c r="FB58" s="326"/>
      <c r="FC58" s="326"/>
      <c r="FD58" s="115"/>
      <c r="FE58" s="115"/>
      <c r="FF58" s="115"/>
      <c r="FG58" s="115"/>
      <c r="FH58" s="115"/>
      <c r="FI58" s="116"/>
      <c r="FJ58" s="116"/>
      <c r="FK58" s="116"/>
      <c r="FL58" s="274" t="b">
        <v>0</v>
      </c>
      <c r="FM58" s="274" t="b">
        <v>0</v>
      </c>
      <c r="FN58" s="274" t="b">
        <v>0</v>
      </c>
      <c r="FO58" s="274"/>
      <c r="FP58" s="116"/>
      <c r="FQ58" s="115"/>
      <c r="FR58" s="326" t="s">
        <v>115</v>
      </c>
      <c r="FS58" s="326"/>
      <c r="FT58" s="326"/>
      <c r="FU58" s="326"/>
      <c r="FV58" s="326"/>
      <c r="FW58" s="326"/>
      <c r="FX58" s="326"/>
      <c r="FY58" s="326"/>
      <c r="FZ58" s="115"/>
      <c r="GA58" s="326" t="s">
        <v>116</v>
      </c>
      <c r="GB58" s="326"/>
      <c r="GC58" s="326"/>
      <c r="GD58" s="326"/>
      <c r="GE58" s="326"/>
      <c r="GF58" s="115"/>
      <c r="GG58" s="326" t="s">
        <v>117</v>
      </c>
      <c r="GH58" s="326"/>
      <c r="GI58" s="326"/>
      <c r="GJ58" s="326"/>
      <c r="GK58" s="326"/>
      <c r="GL58" s="326"/>
      <c r="GM58" s="115"/>
      <c r="GN58" s="326" t="s">
        <v>118</v>
      </c>
      <c r="GO58" s="326"/>
      <c r="GP58" s="326"/>
      <c r="GQ58" s="326"/>
      <c r="GR58" s="326"/>
      <c r="GS58" s="326"/>
      <c r="GT58" s="115"/>
      <c r="GU58" s="115"/>
      <c r="GV58" s="115"/>
      <c r="GW58" s="115"/>
      <c r="GX58" s="115"/>
      <c r="GY58" s="116"/>
      <c r="GZ58" s="116"/>
      <c r="HA58" s="116"/>
      <c r="HB58" s="274" t="b">
        <v>0</v>
      </c>
      <c r="HC58" s="274" t="b">
        <v>0</v>
      </c>
      <c r="HD58" s="274" t="b">
        <v>0</v>
      </c>
      <c r="HE58" s="274"/>
      <c r="HF58" s="116"/>
      <c r="HG58" s="115"/>
      <c r="HH58" s="326" t="s">
        <v>115</v>
      </c>
      <c r="HI58" s="326"/>
      <c r="HJ58" s="326"/>
      <c r="HK58" s="326"/>
      <c r="HL58" s="326"/>
      <c r="HM58" s="326"/>
      <c r="HN58" s="326"/>
      <c r="HO58" s="326"/>
      <c r="HP58" s="115"/>
      <c r="HQ58" s="326" t="s">
        <v>116</v>
      </c>
      <c r="HR58" s="326"/>
      <c r="HS58" s="326"/>
      <c r="HT58" s="326"/>
      <c r="HU58" s="326"/>
      <c r="HV58" s="115"/>
      <c r="HW58" s="326" t="s">
        <v>117</v>
      </c>
      <c r="HX58" s="326"/>
      <c r="HY58" s="326"/>
      <c r="HZ58" s="326"/>
      <c r="IA58" s="326"/>
      <c r="IB58" s="326"/>
      <c r="IC58" s="115"/>
      <c r="ID58" s="326" t="s">
        <v>118</v>
      </c>
      <c r="IE58" s="326"/>
      <c r="IF58" s="326"/>
      <c r="IG58" s="326"/>
      <c r="IH58" s="326"/>
      <c r="II58" s="326"/>
      <c r="IJ58" s="115"/>
      <c r="IK58" s="115"/>
      <c r="IL58" s="115"/>
      <c r="IM58" s="115"/>
      <c r="IN58" s="115"/>
      <c r="IO58" s="116"/>
      <c r="IP58" s="116"/>
      <c r="IQ58" s="115"/>
      <c r="IR58" s="326" t="s">
        <v>115</v>
      </c>
      <c r="IS58" s="326"/>
      <c r="IT58" s="326"/>
      <c r="IU58" s="326"/>
      <c r="IV58" s="326"/>
      <c r="IW58" s="326"/>
      <c r="IX58" s="326"/>
      <c r="IY58" s="326"/>
      <c r="IZ58" s="115"/>
      <c r="JA58" s="326" t="s">
        <v>116</v>
      </c>
      <c r="JB58" s="326"/>
      <c r="JC58" s="326"/>
      <c r="JD58" s="326"/>
      <c r="JE58" s="326"/>
      <c r="JF58" s="115"/>
      <c r="JG58" s="326" t="s">
        <v>117</v>
      </c>
      <c r="JH58" s="326"/>
      <c r="JI58" s="326"/>
      <c r="JJ58" s="326"/>
      <c r="JK58" s="326"/>
      <c r="JL58" s="326"/>
      <c r="JM58" s="115"/>
      <c r="JN58" s="326" t="s">
        <v>118</v>
      </c>
      <c r="JO58" s="326"/>
      <c r="JP58" s="326"/>
      <c r="JQ58" s="326"/>
      <c r="JR58" s="326"/>
      <c r="JS58" s="326"/>
      <c r="JT58" s="115"/>
      <c r="JU58" s="115"/>
      <c r="JV58" s="115"/>
      <c r="JW58" s="115"/>
      <c r="JX58" s="115"/>
      <c r="JY58" s="116"/>
      <c r="JZ58" s="116"/>
      <c r="KA58" s="115"/>
      <c r="KB58" s="326" t="s">
        <v>115</v>
      </c>
      <c r="KC58" s="326"/>
      <c r="KD58" s="326"/>
      <c r="KE58" s="326"/>
      <c r="KF58" s="326"/>
      <c r="KG58" s="326"/>
      <c r="KH58" s="326"/>
      <c r="KI58" s="326"/>
      <c r="KJ58" s="115"/>
      <c r="KK58" s="326" t="s">
        <v>116</v>
      </c>
      <c r="KL58" s="326"/>
      <c r="KM58" s="326"/>
      <c r="KN58" s="326"/>
      <c r="KO58" s="326"/>
      <c r="KP58" s="115"/>
      <c r="KQ58" s="326" t="s">
        <v>117</v>
      </c>
      <c r="KR58" s="326"/>
      <c r="KS58" s="326"/>
      <c r="KT58" s="326"/>
      <c r="KU58" s="326"/>
      <c r="KV58" s="326"/>
      <c r="KW58" s="115"/>
      <c r="KX58" s="326" t="s">
        <v>118</v>
      </c>
      <c r="KY58" s="326"/>
      <c r="KZ58" s="326"/>
      <c r="LA58" s="326"/>
      <c r="LB58" s="326"/>
      <c r="LC58" s="326"/>
      <c r="LD58" s="115"/>
      <c r="LE58" s="115"/>
      <c r="LF58" s="115"/>
      <c r="LG58" s="115"/>
      <c r="LH58" s="115"/>
      <c r="LI58" s="116"/>
      <c r="LJ58" s="116"/>
      <c r="LK58" s="115"/>
      <c r="LL58" s="326" t="s">
        <v>115</v>
      </c>
      <c r="LM58" s="326"/>
      <c r="LN58" s="326"/>
      <c r="LO58" s="326"/>
      <c r="LP58" s="326"/>
      <c r="LQ58" s="326"/>
      <c r="LR58" s="326"/>
      <c r="LS58" s="326"/>
      <c r="LT58" s="115"/>
      <c r="LU58" s="326" t="s">
        <v>116</v>
      </c>
      <c r="LV58" s="326"/>
      <c r="LW58" s="326"/>
      <c r="LX58" s="326"/>
      <c r="LY58" s="326"/>
      <c r="LZ58" s="115"/>
      <c r="MA58" s="326" t="s">
        <v>117</v>
      </c>
      <c r="MB58" s="326"/>
      <c r="MC58" s="326"/>
      <c r="MD58" s="326"/>
      <c r="ME58" s="326"/>
      <c r="MF58" s="326"/>
      <c r="MG58" s="115"/>
      <c r="MH58" s="326" t="s">
        <v>118</v>
      </c>
      <c r="MI58" s="326"/>
      <c r="MJ58" s="326"/>
      <c r="MK58" s="326"/>
      <c r="ML58" s="326"/>
      <c r="MM58" s="326"/>
      <c r="MN58" s="115"/>
      <c r="MO58" s="115"/>
      <c r="MP58" s="115"/>
      <c r="MQ58" s="115"/>
      <c r="MR58" s="115"/>
      <c r="MS58" s="116"/>
      <c r="MT58" s="116"/>
      <c r="MU58" s="115"/>
      <c r="MV58" s="326" t="s">
        <v>115</v>
      </c>
      <c r="MW58" s="326"/>
      <c r="MX58" s="326"/>
      <c r="MY58" s="326"/>
      <c r="MZ58" s="326"/>
      <c r="NA58" s="326"/>
      <c r="NB58" s="326"/>
      <c r="NC58" s="326"/>
      <c r="ND58" s="115"/>
      <c r="NE58" s="326" t="s">
        <v>116</v>
      </c>
      <c r="NF58" s="326"/>
      <c r="NG58" s="326"/>
      <c r="NH58" s="326"/>
      <c r="NI58" s="326"/>
      <c r="NJ58" s="115"/>
      <c r="NK58" s="326" t="s">
        <v>117</v>
      </c>
      <c r="NL58" s="326"/>
      <c r="NM58" s="326"/>
      <c r="NN58" s="326"/>
      <c r="NO58" s="326"/>
      <c r="NP58" s="326"/>
      <c r="NQ58" s="115"/>
      <c r="NR58" s="326" t="s">
        <v>118</v>
      </c>
      <c r="NS58" s="326"/>
      <c r="NT58" s="326"/>
      <c r="NU58" s="326"/>
      <c r="NV58" s="326"/>
      <c r="NW58" s="326"/>
      <c r="NX58" s="115"/>
      <c r="NY58" s="115"/>
      <c r="NZ58" s="115"/>
      <c r="OA58" s="115"/>
      <c r="OB58" s="115"/>
      <c r="OC58" s="116"/>
      <c r="OD58" s="116"/>
    </row>
    <row r="59" spans="1:394" ht="15" customHeight="1">
      <c r="A59" s="115"/>
      <c r="B59" s="326" t="s">
        <v>119</v>
      </c>
      <c r="C59" s="326"/>
      <c r="D59" s="326"/>
      <c r="E59" s="326"/>
      <c r="F59" s="326"/>
      <c r="G59" s="326"/>
      <c r="H59" s="326"/>
      <c r="I59" s="326"/>
      <c r="J59" s="115"/>
      <c r="K59" s="326" t="s">
        <v>120</v>
      </c>
      <c r="L59" s="326"/>
      <c r="M59" s="326"/>
      <c r="N59" s="326"/>
      <c r="O59" s="326"/>
      <c r="P59" s="115"/>
      <c r="Q59" s="326" t="s">
        <v>121</v>
      </c>
      <c r="R59" s="326"/>
      <c r="S59" s="326"/>
      <c r="T59" s="326"/>
      <c r="U59" s="326"/>
      <c r="V59" s="326"/>
      <c r="W59" s="115"/>
      <c r="X59" s="326" t="s">
        <v>122</v>
      </c>
      <c r="Y59" s="326"/>
      <c r="Z59" s="326"/>
      <c r="AA59" s="326"/>
      <c r="AB59" s="326"/>
      <c r="AC59" s="326"/>
      <c r="AD59" s="115"/>
      <c r="AE59" s="115"/>
      <c r="AF59" s="115"/>
      <c r="AG59" s="115"/>
      <c r="AH59" s="115"/>
      <c r="AI59" s="116"/>
      <c r="AJ59" s="116"/>
      <c r="AK59" s="116"/>
      <c r="AM59" s="259" t="b">
        <v>0</v>
      </c>
      <c r="AN59" s="259" t="b">
        <v>0</v>
      </c>
      <c r="AO59" s="259" t="b">
        <v>0</v>
      </c>
      <c r="AR59" s="115"/>
      <c r="AS59" s="326" t="s">
        <v>119</v>
      </c>
      <c r="AT59" s="326"/>
      <c r="AU59" s="326"/>
      <c r="AV59" s="326"/>
      <c r="AW59" s="326"/>
      <c r="AX59" s="326"/>
      <c r="AY59" s="326"/>
      <c r="AZ59" s="326"/>
      <c r="BA59" s="115"/>
      <c r="BB59" s="326" t="s">
        <v>120</v>
      </c>
      <c r="BC59" s="326"/>
      <c r="BD59" s="326"/>
      <c r="BE59" s="326"/>
      <c r="BF59" s="326"/>
      <c r="BG59" s="115"/>
      <c r="BH59" s="326" t="s">
        <v>121</v>
      </c>
      <c r="BI59" s="326"/>
      <c r="BJ59" s="326"/>
      <c r="BK59" s="326"/>
      <c r="BL59" s="326"/>
      <c r="BM59" s="326"/>
      <c r="BN59" s="115"/>
      <c r="BO59" s="326" t="s">
        <v>122</v>
      </c>
      <c r="BP59" s="326"/>
      <c r="BQ59" s="326"/>
      <c r="BR59" s="326"/>
      <c r="BS59" s="326"/>
      <c r="BT59" s="326"/>
      <c r="BU59" s="115"/>
      <c r="BV59" s="115"/>
      <c r="BW59" s="115"/>
      <c r="BX59" s="115"/>
      <c r="BY59" s="115"/>
      <c r="BZ59" s="116"/>
      <c r="CA59" s="116"/>
      <c r="CB59" s="116"/>
      <c r="CD59" s="269" t="b">
        <v>0</v>
      </c>
      <c r="CE59" s="269" t="b">
        <v>0</v>
      </c>
      <c r="CF59" s="269" t="b">
        <v>0</v>
      </c>
      <c r="CI59" s="116"/>
      <c r="CJ59" s="115"/>
      <c r="CK59" s="326" t="s">
        <v>119</v>
      </c>
      <c r="CL59" s="326"/>
      <c r="CM59" s="326"/>
      <c r="CN59" s="326"/>
      <c r="CO59" s="326"/>
      <c r="CP59" s="326"/>
      <c r="CQ59" s="326"/>
      <c r="CR59" s="326"/>
      <c r="CS59" s="115"/>
      <c r="CT59" s="326" t="s">
        <v>120</v>
      </c>
      <c r="CU59" s="326"/>
      <c r="CV59" s="326"/>
      <c r="CW59" s="326"/>
      <c r="CX59" s="326"/>
      <c r="CY59" s="115"/>
      <c r="CZ59" s="326" t="s">
        <v>121</v>
      </c>
      <c r="DA59" s="326"/>
      <c r="DB59" s="326"/>
      <c r="DC59" s="326"/>
      <c r="DD59" s="326"/>
      <c r="DE59" s="326"/>
      <c r="DF59" s="115"/>
      <c r="DG59" s="326" t="s">
        <v>122</v>
      </c>
      <c r="DH59" s="326"/>
      <c r="DI59" s="326"/>
      <c r="DJ59" s="326"/>
      <c r="DK59" s="326"/>
      <c r="DL59" s="326"/>
      <c r="DM59" s="115"/>
      <c r="DN59" s="115"/>
      <c r="DO59" s="115"/>
      <c r="DP59" s="115"/>
      <c r="DQ59" s="115"/>
      <c r="DR59" s="116"/>
      <c r="DS59" s="116"/>
      <c r="DT59" s="116"/>
      <c r="DU59" s="274" t="b">
        <v>0</v>
      </c>
      <c r="DV59" s="274" t="b">
        <v>0</v>
      </c>
      <c r="DW59" s="274" t="b">
        <v>0</v>
      </c>
      <c r="DX59" s="274"/>
      <c r="DY59" s="274"/>
      <c r="DZ59" s="116"/>
      <c r="EA59" s="115"/>
      <c r="EB59" s="326" t="s">
        <v>119</v>
      </c>
      <c r="EC59" s="326"/>
      <c r="ED59" s="326"/>
      <c r="EE59" s="326"/>
      <c r="EF59" s="326"/>
      <c r="EG59" s="326"/>
      <c r="EH59" s="326"/>
      <c r="EI59" s="326"/>
      <c r="EJ59" s="115"/>
      <c r="EK59" s="326" t="s">
        <v>120</v>
      </c>
      <c r="EL59" s="326"/>
      <c r="EM59" s="326"/>
      <c r="EN59" s="326"/>
      <c r="EO59" s="326"/>
      <c r="EP59" s="115"/>
      <c r="EQ59" s="326" t="s">
        <v>121</v>
      </c>
      <c r="ER59" s="326"/>
      <c r="ES59" s="326"/>
      <c r="ET59" s="326"/>
      <c r="EU59" s="326"/>
      <c r="EV59" s="326"/>
      <c r="EW59" s="115"/>
      <c r="EX59" s="326" t="s">
        <v>122</v>
      </c>
      <c r="EY59" s="326"/>
      <c r="EZ59" s="326"/>
      <c r="FA59" s="326"/>
      <c r="FB59" s="326"/>
      <c r="FC59" s="326"/>
      <c r="FD59" s="115"/>
      <c r="FE59" s="115"/>
      <c r="FF59" s="115"/>
      <c r="FG59" s="115"/>
      <c r="FH59" s="115"/>
      <c r="FI59" s="116"/>
      <c r="FJ59" s="116"/>
      <c r="FK59" s="116"/>
      <c r="FL59" s="274" t="b">
        <v>0</v>
      </c>
      <c r="FM59" s="274" t="b">
        <v>0</v>
      </c>
      <c r="FN59" s="274" t="b">
        <v>0</v>
      </c>
      <c r="FO59" s="274"/>
      <c r="FP59" s="116"/>
      <c r="FQ59" s="115"/>
      <c r="FR59" s="326" t="s">
        <v>119</v>
      </c>
      <c r="FS59" s="326"/>
      <c r="FT59" s="326"/>
      <c r="FU59" s="326"/>
      <c r="FV59" s="326"/>
      <c r="FW59" s="326"/>
      <c r="FX59" s="326"/>
      <c r="FY59" s="326"/>
      <c r="FZ59" s="115"/>
      <c r="GA59" s="326" t="s">
        <v>120</v>
      </c>
      <c r="GB59" s="326"/>
      <c r="GC59" s="326"/>
      <c r="GD59" s="326"/>
      <c r="GE59" s="326"/>
      <c r="GF59" s="115"/>
      <c r="GG59" s="326" t="s">
        <v>121</v>
      </c>
      <c r="GH59" s="326"/>
      <c r="GI59" s="326"/>
      <c r="GJ59" s="326"/>
      <c r="GK59" s="326"/>
      <c r="GL59" s="326"/>
      <c r="GM59" s="115"/>
      <c r="GN59" s="326" t="s">
        <v>122</v>
      </c>
      <c r="GO59" s="326"/>
      <c r="GP59" s="326"/>
      <c r="GQ59" s="326"/>
      <c r="GR59" s="326"/>
      <c r="GS59" s="326"/>
      <c r="GT59" s="115"/>
      <c r="GU59" s="115"/>
      <c r="GV59" s="115"/>
      <c r="GW59" s="115"/>
      <c r="GX59" s="115"/>
      <c r="GY59" s="116"/>
      <c r="GZ59" s="116"/>
      <c r="HA59" s="116"/>
      <c r="HB59" s="274" t="b">
        <v>0</v>
      </c>
      <c r="HC59" s="274" t="b">
        <v>0</v>
      </c>
      <c r="HD59" s="274" t="b">
        <v>0</v>
      </c>
      <c r="HE59" s="274"/>
      <c r="HF59" s="116"/>
      <c r="HG59" s="115"/>
      <c r="HH59" s="326" t="s">
        <v>119</v>
      </c>
      <c r="HI59" s="326"/>
      <c r="HJ59" s="326"/>
      <c r="HK59" s="326"/>
      <c r="HL59" s="326"/>
      <c r="HM59" s="326"/>
      <c r="HN59" s="326"/>
      <c r="HO59" s="326"/>
      <c r="HP59" s="115"/>
      <c r="HQ59" s="326" t="s">
        <v>120</v>
      </c>
      <c r="HR59" s="326"/>
      <c r="HS59" s="326"/>
      <c r="HT59" s="326"/>
      <c r="HU59" s="326"/>
      <c r="HV59" s="115"/>
      <c r="HW59" s="326" t="s">
        <v>121</v>
      </c>
      <c r="HX59" s="326"/>
      <c r="HY59" s="326"/>
      <c r="HZ59" s="326"/>
      <c r="IA59" s="326"/>
      <c r="IB59" s="326"/>
      <c r="IC59" s="115"/>
      <c r="ID59" s="326" t="s">
        <v>122</v>
      </c>
      <c r="IE59" s="326"/>
      <c r="IF59" s="326"/>
      <c r="IG59" s="326"/>
      <c r="IH59" s="326"/>
      <c r="II59" s="326"/>
      <c r="IJ59" s="115"/>
      <c r="IK59" s="115"/>
      <c r="IL59" s="115"/>
      <c r="IM59" s="115"/>
      <c r="IN59" s="115"/>
      <c r="IO59" s="116"/>
      <c r="IP59" s="116"/>
      <c r="IQ59" s="115"/>
      <c r="IR59" s="326" t="s">
        <v>119</v>
      </c>
      <c r="IS59" s="326"/>
      <c r="IT59" s="326"/>
      <c r="IU59" s="326"/>
      <c r="IV59" s="326"/>
      <c r="IW59" s="326"/>
      <c r="IX59" s="326"/>
      <c r="IY59" s="326"/>
      <c r="IZ59" s="115"/>
      <c r="JA59" s="326" t="s">
        <v>120</v>
      </c>
      <c r="JB59" s="326"/>
      <c r="JC59" s="326"/>
      <c r="JD59" s="326"/>
      <c r="JE59" s="326"/>
      <c r="JF59" s="115"/>
      <c r="JG59" s="326" t="s">
        <v>121</v>
      </c>
      <c r="JH59" s="326"/>
      <c r="JI59" s="326"/>
      <c r="JJ59" s="326"/>
      <c r="JK59" s="326"/>
      <c r="JL59" s="326"/>
      <c r="JM59" s="115"/>
      <c r="JN59" s="326" t="s">
        <v>122</v>
      </c>
      <c r="JO59" s="326"/>
      <c r="JP59" s="326"/>
      <c r="JQ59" s="326"/>
      <c r="JR59" s="326"/>
      <c r="JS59" s="326"/>
      <c r="JT59" s="115"/>
      <c r="JU59" s="115"/>
      <c r="JV59" s="115"/>
      <c r="JW59" s="115"/>
      <c r="JX59" s="115"/>
      <c r="JY59" s="116"/>
      <c r="JZ59" s="116"/>
      <c r="KA59" s="115"/>
      <c r="KB59" s="326" t="s">
        <v>119</v>
      </c>
      <c r="KC59" s="326"/>
      <c r="KD59" s="326"/>
      <c r="KE59" s="326"/>
      <c r="KF59" s="326"/>
      <c r="KG59" s="326"/>
      <c r="KH59" s="326"/>
      <c r="KI59" s="326"/>
      <c r="KJ59" s="115"/>
      <c r="KK59" s="326" t="s">
        <v>120</v>
      </c>
      <c r="KL59" s="326"/>
      <c r="KM59" s="326"/>
      <c r="KN59" s="326"/>
      <c r="KO59" s="326"/>
      <c r="KP59" s="115"/>
      <c r="KQ59" s="326" t="s">
        <v>121</v>
      </c>
      <c r="KR59" s="326"/>
      <c r="KS59" s="326"/>
      <c r="KT59" s="326"/>
      <c r="KU59" s="326"/>
      <c r="KV59" s="326"/>
      <c r="KW59" s="115"/>
      <c r="KX59" s="326" t="s">
        <v>122</v>
      </c>
      <c r="KY59" s="326"/>
      <c r="KZ59" s="326"/>
      <c r="LA59" s="326"/>
      <c r="LB59" s="326"/>
      <c r="LC59" s="326"/>
      <c r="LD59" s="115"/>
      <c r="LE59" s="115"/>
      <c r="LF59" s="115"/>
      <c r="LG59" s="115"/>
      <c r="LH59" s="115"/>
      <c r="LI59" s="116"/>
      <c r="LJ59" s="116"/>
      <c r="LK59" s="115"/>
      <c r="LL59" s="326" t="s">
        <v>119</v>
      </c>
      <c r="LM59" s="326"/>
      <c r="LN59" s="326"/>
      <c r="LO59" s="326"/>
      <c r="LP59" s="326"/>
      <c r="LQ59" s="326"/>
      <c r="LR59" s="326"/>
      <c r="LS59" s="326"/>
      <c r="LT59" s="115"/>
      <c r="LU59" s="326" t="s">
        <v>120</v>
      </c>
      <c r="LV59" s="326"/>
      <c r="LW59" s="326"/>
      <c r="LX59" s="326"/>
      <c r="LY59" s="326"/>
      <c r="LZ59" s="115"/>
      <c r="MA59" s="326" t="s">
        <v>121</v>
      </c>
      <c r="MB59" s="326"/>
      <c r="MC59" s="326"/>
      <c r="MD59" s="326"/>
      <c r="ME59" s="326"/>
      <c r="MF59" s="326"/>
      <c r="MG59" s="115"/>
      <c r="MH59" s="326" t="s">
        <v>122</v>
      </c>
      <c r="MI59" s="326"/>
      <c r="MJ59" s="326"/>
      <c r="MK59" s="326"/>
      <c r="ML59" s="326"/>
      <c r="MM59" s="326"/>
      <c r="MN59" s="115"/>
      <c r="MO59" s="115"/>
      <c r="MP59" s="115"/>
      <c r="MQ59" s="115"/>
      <c r="MR59" s="115"/>
      <c r="MS59" s="116"/>
      <c r="MT59" s="116"/>
      <c r="MU59" s="115"/>
      <c r="MV59" s="326" t="s">
        <v>119</v>
      </c>
      <c r="MW59" s="326"/>
      <c r="MX59" s="326"/>
      <c r="MY59" s="326"/>
      <c r="MZ59" s="326"/>
      <c r="NA59" s="326"/>
      <c r="NB59" s="326"/>
      <c r="NC59" s="326"/>
      <c r="ND59" s="115"/>
      <c r="NE59" s="326" t="s">
        <v>120</v>
      </c>
      <c r="NF59" s="326"/>
      <c r="NG59" s="326"/>
      <c r="NH59" s="326"/>
      <c r="NI59" s="326"/>
      <c r="NJ59" s="115"/>
      <c r="NK59" s="326" t="s">
        <v>121</v>
      </c>
      <c r="NL59" s="326"/>
      <c r="NM59" s="326"/>
      <c r="NN59" s="326"/>
      <c r="NO59" s="326"/>
      <c r="NP59" s="326"/>
      <c r="NQ59" s="115"/>
      <c r="NR59" s="326" t="s">
        <v>122</v>
      </c>
      <c r="NS59" s="326"/>
      <c r="NT59" s="326"/>
      <c r="NU59" s="326"/>
      <c r="NV59" s="326"/>
      <c r="NW59" s="326"/>
      <c r="NX59" s="115"/>
      <c r="NY59" s="115"/>
      <c r="NZ59" s="115"/>
      <c r="OA59" s="115"/>
      <c r="OB59" s="115"/>
      <c r="OC59" s="116"/>
      <c r="OD59" s="116"/>
    </row>
    <row r="60" spans="1:394" ht="15" customHeight="1">
      <c r="A60" s="115"/>
      <c r="B60" s="326" t="s">
        <v>253</v>
      </c>
      <c r="C60" s="326"/>
      <c r="D60" s="326"/>
      <c r="E60" s="326"/>
      <c r="F60" s="326"/>
      <c r="G60" s="326"/>
      <c r="H60" s="326"/>
      <c r="I60" s="326"/>
      <c r="J60" s="115"/>
      <c r="K60" s="326" t="s">
        <v>123</v>
      </c>
      <c r="L60" s="326"/>
      <c r="M60" s="326"/>
      <c r="N60" s="326"/>
      <c r="O60" s="326"/>
      <c r="P60" s="115"/>
      <c r="Q60" s="326" t="s">
        <v>124</v>
      </c>
      <c r="R60" s="326"/>
      <c r="S60" s="326"/>
      <c r="T60" s="326"/>
      <c r="U60" s="326"/>
      <c r="V60" s="326"/>
      <c r="W60" s="115"/>
      <c r="X60" s="326" t="s">
        <v>125</v>
      </c>
      <c r="Y60" s="326"/>
      <c r="Z60" s="326"/>
      <c r="AA60" s="326"/>
      <c r="AB60" s="326"/>
      <c r="AC60" s="115"/>
      <c r="AD60" s="115"/>
      <c r="AE60" s="325"/>
      <c r="AF60" s="325"/>
      <c r="AG60" s="325"/>
      <c r="AH60" s="325"/>
      <c r="AI60" s="325"/>
      <c r="AJ60" s="116"/>
      <c r="AK60" s="116"/>
      <c r="AM60" s="259" t="b">
        <v>0</v>
      </c>
      <c r="AN60" s="259" t="b">
        <v>0</v>
      </c>
      <c r="AO60" s="259" t="b">
        <v>0</v>
      </c>
      <c r="AR60" s="115"/>
      <c r="AS60" s="326" t="s">
        <v>253</v>
      </c>
      <c r="AT60" s="326"/>
      <c r="AU60" s="326"/>
      <c r="AV60" s="326"/>
      <c r="AW60" s="326"/>
      <c r="AX60" s="326"/>
      <c r="AY60" s="326"/>
      <c r="AZ60" s="326"/>
      <c r="BA60" s="115"/>
      <c r="BB60" s="326" t="s">
        <v>123</v>
      </c>
      <c r="BC60" s="326"/>
      <c r="BD60" s="326"/>
      <c r="BE60" s="326"/>
      <c r="BF60" s="326"/>
      <c r="BG60" s="115"/>
      <c r="BH60" s="326" t="s">
        <v>124</v>
      </c>
      <c r="BI60" s="326"/>
      <c r="BJ60" s="326"/>
      <c r="BK60" s="326"/>
      <c r="BL60" s="326"/>
      <c r="BM60" s="326"/>
      <c r="BN60" s="115"/>
      <c r="BO60" s="326" t="s">
        <v>125</v>
      </c>
      <c r="BP60" s="326"/>
      <c r="BQ60" s="326"/>
      <c r="BR60" s="326"/>
      <c r="BS60" s="326"/>
      <c r="BT60" s="115"/>
      <c r="BU60" s="115"/>
      <c r="BV60" s="325"/>
      <c r="BW60" s="325"/>
      <c r="BX60" s="325"/>
      <c r="BY60" s="325"/>
      <c r="BZ60" s="325"/>
      <c r="CA60" s="116"/>
      <c r="CB60" s="116"/>
      <c r="CD60" s="269" t="b">
        <v>0</v>
      </c>
      <c r="CE60" s="269" t="b">
        <v>0</v>
      </c>
      <c r="CF60" s="269" t="b">
        <v>0</v>
      </c>
      <c r="CI60" s="116"/>
      <c r="CJ60" s="115"/>
      <c r="CK60" s="326" t="s">
        <v>253</v>
      </c>
      <c r="CL60" s="326"/>
      <c r="CM60" s="326"/>
      <c r="CN60" s="326"/>
      <c r="CO60" s="326"/>
      <c r="CP60" s="326"/>
      <c r="CQ60" s="326"/>
      <c r="CR60" s="326"/>
      <c r="CS60" s="115"/>
      <c r="CT60" s="326" t="s">
        <v>123</v>
      </c>
      <c r="CU60" s="326"/>
      <c r="CV60" s="326"/>
      <c r="CW60" s="326"/>
      <c r="CX60" s="326"/>
      <c r="CY60" s="115"/>
      <c r="CZ60" s="326" t="s">
        <v>124</v>
      </c>
      <c r="DA60" s="326"/>
      <c r="DB60" s="326"/>
      <c r="DC60" s="326"/>
      <c r="DD60" s="326"/>
      <c r="DE60" s="326"/>
      <c r="DF60" s="115"/>
      <c r="DG60" s="326" t="s">
        <v>125</v>
      </c>
      <c r="DH60" s="326"/>
      <c r="DI60" s="326"/>
      <c r="DJ60" s="326"/>
      <c r="DK60" s="326"/>
      <c r="DL60" s="115"/>
      <c r="DM60" s="115"/>
      <c r="DN60" s="325"/>
      <c r="DO60" s="325"/>
      <c r="DP60" s="325"/>
      <c r="DQ60" s="325"/>
      <c r="DR60" s="325"/>
      <c r="DS60" s="116"/>
      <c r="DT60" s="116"/>
      <c r="DU60" s="274" t="b">
        <v>0</v>
      </c>
      <c r="DV60" s="274" t="b">
        <v>0</v>
      </c>
      <c r="DW60" s="274" t="b">
        <v>0</v>
      </c>
      <c r="DX60" s="274"/>
      <c r="DY60" s="274"/>
      <c r="DZ60" s="116"/>
      <c r="EA60" s="115"/>
      <c r="EB60" s="326" t="s">
        <v>253</v>
      </c>
      <c r="EC60" s="326"/>
      <c r="ED60" s="326"/>
      <c r="EE60" s="326"/>
      <c r="EF60" s="326"/>
      <c r="EG60" s="326"/>
      <c r="EH60" s="326"/>
      <c r="EI60" s="326"/>
      <c r="EJ60" s="115"/>
      <c r="EK60" s="326" t="s">
        <v>123</v>
      </c>
      <c r="EL60" s="326"/>
      <c r="EM60" s="326"/>
      <c r="EN60" s="326"/>
      <c r="EO60" s="326"/>
      <c r="EP60" s="115"/>
      <c r="EQ60" s="326" t="s">
        <v>124</v>
      </c>
      <c r="ER60" s="326"/>
      <c r="ES60" s="326"/>
      <c r="ET60" s="326"/>
      <c r="EU60" s="326"/>
      <c r="EV60" s="326"/>
      <c r="EW60" s="115"/>
      <c r="EX60" s="326" t="s">
        <v>125</v>
      </c>
      <c r="EY60" s="326"/>
      <c r="EZ60" s="326"/>
      <c r="FA60" s="326"/>
      <c r="FB60" s="326"/>
      <c r="FC60" s="115"/>
      <c r="FD60" s="115"/>
      <c r="FE60" s="325"/>
      <c r="FF60" s="325"/>
      <c r="FG60" s="325"/>
      <c r="FH60" s="325"/>
      <c r="FI60" s="325"/>
      <c r="FJ60" s="116"/>
      <c r="FK60" s="116"/>
      <c r="FL60" s="274" t="b">
        <v>0</v>
      </c>
      <c r="FM60" s="274" t="b">
        <v>0</v>
      </c>
      <c r="FN60" s="274" t="b">
        <v>0</v>
      </c>
      <c r="FO60" s="274"/>
      <c r="FP60" s="116"/>
      <c r="FQ60" s="115"/>
      <c r="FR60" s="326" t="s">
        <v>253</v>
      </c>
      <c r="FS60" s="326"/>
      <c r="FT60" s="326"/>
      <c r="FU60" s="326"/>
      <c r="FV60" s="326"/>
      <c r="FW60" s="326"/>
      <c r="FX60" s="326"/>
      <c r="FY60" s="326"/>
      <c r="FZ60" s="115"/>
      <c r="GA60" s="326" t="s">
        <v>123</v>
      </c>
      <c r="GB60" s="326"/>
      <c r="GC60" s="326"/>
      <c r="GD60" s="326"/>
      <c r="GE60" s="326"/>
      <c r="GF60" s="115"/>
      <c r="GG60" s="326" t="s">
        <v>124</v>
      </c>
      <c r="GH60" s="326"/>
      <c r="GI60" s="326"/>
      <c r="GJ60" s="326"/>
      <c r="GK60" s="326"/>
      <c r="GL60" s="326"/>
      <c r="GM60" s="115"/>
      <c r="GN60" s="326" t="s">
        <v>125</v>
      </c>
      <c r="GO60" s="326"/>
      <c r="GP60" s="326"/>
      <c r="GQ60" s="326"/>
      <c r="GR60" s="326"/>
      <c r="GS60" s="115"/>
      <c r="GT60" s="115"/>
      <c r="GU60" s="325"/>
      <c r="GV60" s="325"/>
      <c r="GW60" s="325"/>
      <c r="GX60" s="325"/>
      <c r="GY60" s="325"/>
      <c r="GZ60" s="116"/>
      <c r="HA60" s="116"/>
      <c r="HB60" s="274" t="b">
        <v>0</v>
      </c>
      <c r="HC60" s="274" t="b">
        <v>0</v>
      </c>
      <c r="HD60" s="274" t="b">
        <v>0</v>
      </c>
      <c r="HE60" s="274"/>
      <c r="HF60" s="116"/>
      <c r="HG60" s="115"/>
      <c r="HH60" s="326" t="s">
        <v>253</v>
      </c>
      <c r="HI60" s="326"/>
      <c r="HJ60" s="326"/>
      <c r="HK60" s="326"/>
      <c r="HL60" s="326"/>
      <c r="HM60" s="326"/>
      <c r="HN60" s="326"/>
      <c r="HO60" s="326"/>
      <c r="HP60" s="115"/>
      <c r="HQ60" s="326" t="s">
        <v>123</v>
      </c>
      <c r="HR60" s="326"/>
      <c r="HS60" s="326"/>
      <c r="HT60" s="326"/>
      <c r="HU60" s="326"/>
      <c r="HV60" s="115"/>
      <c r="HW60" s="326" t="s">
        <v>124</v>
      </c>
      <c r="HX60" s="326"/>
      <c r="HY60" s="326"/>
      <c r="HZ60" s="326"/>
      <c r="IA60" s="326"/>
      <c r="IB60" s="326"/>
      <c r="IC60" s="115"/>
      <c r="ID60" s="326" t="s">
        <v>125</v>
      </c>
      <c r="IE60" s="326"/>
      <c r="IF60" s="326"/>
      <c r="IG60" s="326"/>
      <c r="IH60" s="326"/>
      <c r="II60" s="115"/>
      <c r="IJ60" s="115"/>
      <c r="IK60" s="325"/>
      <c r="IL60" s="325"/>
      <c r="IM60" s="325"/>
      <c r="IN60" s="325"/>
      <c r="IO60" s="325"/>
      <c r="IP60" s="116"/>
      <c r="IQ60" s="115"/>
      <c r="IR60" s="326" t="s">
        <v>253</v>
      </c>
      <c r="IS60" s="326"/>
      <c r="IT60" s="326"/>
      <c r="IU60" s="326"/>
      <c r="IV60" s="326"/>
      <c r="IW60" s="326"/>
      <c r="IX60" s="326"/>
      <c r="IY60" s="326"/>
      <c r="IZ60" s="115"/>
      <c r="JA60" s="326" t="s">
        <v>123</v>
      </c>
      <c r="JB60" s="326"/>
      <c r="JC60" s="326"/>
      <c r="JD60" s="326"/>
      <c r="JE60" s="326"/>
      <c r="JF60" s="115"/>
      <c r="JG60" s="326" t="s">
        <v>124</v>
      </c>
      <c r="JH60" s="326"/>
      <c r="JI60" s="326"/>
      <c r="JJ60" s="326"/>
      <c r="JK60" s="326"/>
      <c r="JL60" s="326"/>
      <c r="JM60" s="115"/>
      <c r="JN60" s="326" t="s">
        <v>125</v>
      </c>
      <c r="JO60" s="326"/>
      <c r="JP60" s="326"/>
      <c r="JQ60" s="326"/>
      <c r="JR60" s="326"/>
      <c r="JS60" s="115"/>
      <c r="JT60" s="115"/>
      <c r="JU60" s="325"/>
      <c r="JV60" s="325"/>
      <c r="JW60" s="325"/>
      <c r="JX60" s="325"/>
      <c r="JY60" s="325"/>
      <c r="JZ60" s="116"/>
      <c r="KA60" s="115"/>
      <c r="KB60" s="326" t="s">
        <v>253</v>
      </c>
      <c r="KC60" s="326"/>
      <c r="KD60" s="326"/>
      <c r="KE60" s="326"/>
      <c r="KF60" s="326"/>
      <c r="KG60" s="326"/>
      <c r="KH60" s="326"/>
      <c r="KI60" s="326"/>
      <c r="KJ60" s="115"/>
      <c r="KK60" s="326" t="s">
        <v>123</v>
      </c>
      <c r="KL60" s="326"/>
      <c r="KM60" s="326"/>
      <c r="KN60" s="326"/>
      <c r="KO60" s="326"/>
      <c r="KP60" s="115"/>
      <c r="KQ60" s="326" t="s">
        <v>124</v>
      </c>
      <c r="KR60" s="326"/>
      <c r="KS60" s="326"/>
      <c r="KT60" s="326"/>
      <c r="KU60" s="326"/>
      <c r="KV60" s="326"/>
      <c r="KW60" s="115"/>
      <c r="KX60" s="326" t="s">
        <v>125</v>
      </c>
      <c r="KY60" s="326"/>
      <c r="KZ60" s="326"/>
      <c r="LA60" s="326"/>
      <c r="LB60" s="326"/>
      <c r="LC60" s="115"/>
      <c r="LD60" s="115"/>
      <c r="LE60" s="325"/>
      <c r="LF60" s="325"/>
      <c r="LG60" s="325"/>
      <c r="LH60" s="325"/>
      <c r="LI60" s="325"/>
      <c r="LJ60" s="116"/>
      <c r="LK60" s="115"/>
      <c r="LL60" s="326" t="s">
        <v>253</v>
      </c>
      <c r="LM60" s="326"/>
      <c r="LN60" s="326"/>
      <c r="LO60" s="326"/>
      <c r="LP60" s="326"/>
      <c r="LQ60" s="326"/>
      <c r="LR60" s="326"/>
      <c r="LS60" s="326"/>
      <c r="LT60" s="115"/>
      <c r="LU60" s="326" t="s">
        <v>123</v>
      </c>
      <c r="LV60" s="326"/>
      <c r="LW60" s="326"/>
      <c r="LX60" s="326"/>
      <c r="LY60" s="326"/>
      <c r="LZ60" s="115"/>
      <c r="MA60" s="326" t="s">
        <v>124</v>
      </c>
      <c r="MB60" s="326"/>
      <c r="MC60" s="326"/>
      <c r="MD60" s="326"/>
      <c r="ME60" s="326"/>
      <c r="MF60" s="326"/>
      <c r="MG60" s="115"/>
      <c r="MH60" s="326" t="s">
        <v>125</v>
      </c>
      <c r="MI60" s="326"/>
      <c r="MJ60" s="326"/>
      <c r="MK60" s="326"/>
      <c r="ML60" s="326"/>
      <c r="MM60" s="115"/>
      <c r="MN60" s="115"/>
      <c r="MO60" s="325"/>
      <c r="MP60" s="325"/>
      <c r="MQ60" s="325"/>
      <c r="MR60" s="325"/>
      <c r="MS60" s="325"/>
      <c r="MT60" s="116"/>
      <c r="MU60" s="115"/>
      <c r="MV60" s="326" t="s">
        <v>253</v>
      </c>
      <c r="MW60" s="326"/>
      <c r="MX60" s="326"/>
      <c r="MY60" s="326"/>
      <c r="MZ60" s="326"/>
      <c r="NA60" s="326"/>
      <c r="NB60" s="326"/>
      <c r="NC60" s="326"/>
      <c r="ND60" s="115"/>
      <c r="NE60" s="326" t="s">
        <v>123</v>
      </c>
      <c r="NF60" s="326"/>
      <c r="NG60" s="326"/>
      <c r="NH60" s="326"/>
      <c r="NI60" s="326"/>
      <c r="NJ60" s="115"/>
      <c r="NK60" s="326" t="s">
        <v>124</v>
      </c>
      <c r="NL60" s="326"/>
      <c r="NM60" s="326"/>
      <c r="NN60" s="326"/>
      <c r="NO60" s="326"/>
      <c r="NP60" s="326"/>
      <c r="NQ60" s="115"/>
      <c r="NR60" s="326" t="s">
        <v>125</v>
      </c>
      <c r="NS60" s="326"/>
      <c r="NT60" s="326"/>
      <c r="NU60" s="326"/>
      <c r="NV60" s="326"/>
      <c r="NW60" s="115"/>
      <c r="NX60" s="115"/>
      <c r="NY60" s="325"/>
      <c r="NZ60" s="325"/>
      <c r="OA60" s="325"/>
      <c r="OB60" s="325"/>
      <c r="OC60" s="325"/>
      <c r="OD60" s="116"/>
    </row>
    <row r="61" spans="1:394" ht="15" customHeight="1">
      <c r="A61" s="115"/>
      <c r="B61" s="326" t="s">
        <v>126</v>
      </c>
      <c r="C61" s="326"/>
      <c r="D61" s="326"/>
      <c r="E61" s="326"/>
      <c r="F61" s="326"/>
      <c r="G61" s="326"/>
      <c r="H61" s="115"/>
      <c r="I61" s="115"/>
      <c r="J61" s="115"/>
      <c r="K61" s="326" t="s">
        <v>127</v>
      </c>
      <c r="L61" s="326"/>
      <c r="M61" s="326"/>
      <c r="N61" s="326"/>
      <c r="O61" s="326"/>
      <c r="P61" s="115"/>
      <c r="Q61" s="326" t="s">
        <v>128</v>
      </c>
      <c r="R61" s="326"/>
      <c r="S61" s="326"/>
      <c r="T61" s="326"/>
      <c r="U61" s="326"/>
      <c r="V61" s="115"/>
      <c r="W61" s="115"/>
      <c r="X61" s="326" t="s">
        <v>129</v>
      </c>
      <c r="Y61" s="326"/>
      <c r="Z61" s="326"/>
      <c r="AA61" s="326"/>
      <c r="AB61" s="326"/>
      <c r="AC61" s="115"/>
      <c r="AD61" s="115"/>
      <c r="AE61" s="326" t="s">
        <v>130</v>
      </c>
      <c r="AF61" s="326"/>
      <c r="AG61" s="326"/>
      <c r="AH61" s="326"/>
      <c r="AI61" s="326"/>
      <c r="AJ61" s="116"/>
      <c r="AK61" s="116"/>
      <c r="AM61" s="259" t="b">
        <v>0</v>
      </c>
      <c r="AN61" s="259" t="b">
        <v>0</v>
      </c>
      <c r="AO61" s="259" t="b">
        <v>0</v>
      </c>
      <c r="AP61" s="259" t="b">
        <v>0</v>
      </c>
      <c r="AR61" s="115"/>
      <c r="AS61" s="326" t="s">
        <v>126</v>
      </c>
      <c r="AT61" s="326"/>
      <c r="AU61" s="326"/>
      <c r="AV61" s="326"/>
      <c r="AW61" s="326"/>
      <c r="AX61" s="326"/>
      <c r="AY61" s="115"/>
      <c r="AZ61" s="115"/>
      <c r="BA61" s="115"/>
      <c r="BB61" s="326" t="s">
        <v>127</v>
      </c>
      <c r="BC61" s="326"/>
      <c r="BD61" s="326"/>
      <c r="BE61" s="326"/>
      <c r="BF61" s="326"/>
      <c r="BG61" s="115"/>
      <c r="BH61" s="326" t="s">
        <v>128</v>
      </c>
      <c r="BI61" s="326"/>
      <c r="BJ61" s="326"/>
      <c r="BK61" s="326"/>
      <c r="BL61" s="326"/>
      <c r="BM61" s="115"/>
      <c r="BN61" s="115"/>
      <c r="BO61" s="326" t="s">
        <v>129</v>
      </c>
      <c r="BP61" s="326"/>
      <c r="BQ61" s="326"/>
      <c r="BR61" s="326"/>
      <c r="BS61" s="326"/>
      <c r="BT61" s="115"/>
      <c r="BU61" s="115"/>
      <c r="BV61" s="326" t="s">
        <v>130</v>
      </c>
      <c r="BW61" s="326"/>
      <c r="BX61" s="326"/>
      <c r="BY61" s="326"/>
      <c r="BZ61" s="326"/>
      <c r="CA61" s="116"/>
      <c r="CB61" s="116"/>
      <c r="CD61" s="269" t="b">
        <v>0</v>
      </c>
      <c r="CE61" s="269" t="b">
        <v>0</v>
      </c>
      <c r="CF61" s="269" t="b">
        <v>0</v>
      </c>
      <c r="CG61" s="269" t="b">
        <v>0</v>
      </c>
      <c r="CI61" s="116"/>
      <c r="CJ61" s="115"/>
      <c r="CK61" s="326" t="s">
        <v>126</v>
      </c>
      <c r="CL61" s="326"/>
      <c r="CM61" s="326"/>
      <c r="CN61" s="326"/>
      <c r="CO61" s="326"/>
      <c r="CP61" s="326"/>
      <c r="CQ61" s="115"/>
      <c r="CR61" s="115"/>
      <c r="CS61" s="115"/>
      <c r="CT61" s="326" t="s">
        <v>127</v>
      </c>
      <c r="CU61" s="326"/>
      <c r="CV61" s="326"/>
      <c r="CW61" s="326"/>
      <c r="CX61" s="326"/>
      <c r="CY61" s="115"/>
      <c r="CZ61" s="326" t="s">
        <v>128</v>
      </c>
      <c r="DA61" s="326"/>
      <c r="DB61" s="326"/>
      <c r="DC61" s="326"/>
      <c r="DD61" s="326"/>
      <c r="DE61" s="115"/>
      <c r="DF61" s="115"/>
      <c r="DG61" s="326" t="s">
        <v>129</v>
      </c>
      <c r="DH61" s="326"/>
      <c r="DI61" s="326"/>
      <c r="DJ61" s="326"/>
      <c r="DK61" s="326"/>
      <c r="DL61" s="115"/>
      <c r="DM61" s="115"/>
      <c r="DN61" s="326" t="s">
        <v>130</v>
      </c>
      <c r="DO61" s="326"/>
      <c r="DP61" s="326"/>
      <c r="DQ61" s="326"/>
      <c r="DR61" s="326"/>
      <c r="DS61" s="116"/>
      <c r="DT61" s="116"/>
      <c r="DU61" s="274" t="b">
        <v>0</v>
      </c>
      <c r="DV61" s="274" t="b">
        <v>0</v>
      </c>
      <c r="DW61" s="274" t="b">
        <v>0</v>
      </c>
      <c r="DX61" s="274" t="b">
        <v>0</v>
      </c>
      <c r="DY61" s="274"/>
      <c r="DZ61" s="116"/>
      <c r="EA61" s="115"/>
      <c r="EB61" s="326" t="s">
        <v>126</v>
      </c>
      <c r="EC61" s="326"/>
      <c r="ED61" s="326"/>
      <c r="EE61" s="326"/>
      <c r="EF61" s="326"/>
      <c r="EG61" s="326"/>
      <c r="EH61" s="115"/>
      <c r="EI61" s="115"/>
      <c r="EJ61" s="115"/>
      <c r="EK61" s="326" t="s">
        <v>127</v>
      </c>
      <c r="EL61" s="326"/>
      <c r="EM61" s="326"/>
      <c r="EN61" s="326"/>
      <c r="EO61" s="326"/>
      <c r="EP61" s="115"/>
      <c r="EQ61" s="326" t="s">
        <v>128</v>
      </c>
      <c r="ER61" s="326"/>
      <c r="ES61" s="326"/>
      <c r="ET61" s="326"/>
      <c r="EU61" s="326"/>
      <c r="EV61" s="115"/>
      <c r="EW61" s="115"/>
      <c r="EX61" s="326" t="s">
        <v>129</v>
      </c>
      <c r="EY61" s="326"/>
      <c r="EZ61" s="326"/>
      <c r="FA61" s="326"/>
      <c r="FB61" s="326"/>
      <c r="FC61" s="115"/>
      <c r="FD61" s="115"/>
      <c r="FE61" s="326" t="s">
        <v>130</v>
      </c>
      <c r="FF61" s="326"/>
      <c r="FG61" s="326"/>
      <c r="FH61" s="326"/>
      <c r="FI61" s="326"/>
      <c r="FJ61" s="116"/>
      <c r="FK61" s="116"/>
      <c r="FL61" s="274" t="b">
        <v>0</v>
      </c>
      <c r="FM61" s="274" t="b">
        <v>0</v>
      </c>
      <c r="FN61" s="274" t="b">
        <v>0</v>
      </c>
      <c r="FO61" s="274" t="b">
        <v>0</v>
      </c>
      <c r="FP61" s="116"/>
      <c r="FQ61" s="115"/>
      <c r="FR61" s="326" t="s">
        <v>126</v>
      </c>
      <c r="FS61" s="326"/>
      <c r="FT61" s="326"/>
      <c r="FU61" s="326"/>
      <c r="FV61" s="326"/>
      <c r="FW61" s="326"/>
      <c r="FX61" s="115"/>
      <c r="FY61" s="115"/>
      <c r="FZ61" s="115"/>
      <c r="GA61" s="326" t="s">
        <v>127</v>
      </c>
      <c r="GB61" s="326"/>
      <c r="GC61" s="326"/>
      <c r="GD61" s="326"/>
      <c r="GE61" s="326"/>
      <c r="GF61" s="115"/>
      <c r="GG61" s="326" t="s">
        <v>128</v>
      </c>
      <c r="GH61" s="326"/>
      <c r="GI61" s="326"/>
      <c r="GJ61" s="326"/>
      <c r="GK61" s="326"/>
      <c r="GL61" s="115"/>
      <c r="GM61" s="115"/>
      <c r="GN61" s="326" t="s">
        <v>129</v>
      </c>
      <c r="GO61" s="326"/>
      <c r="GP61" s="326"/>
      <c r="GQ61" s="326"/>
      <c r="GR61" s="326"/>
      <c r="GS61" s="115"/>
      <c r="GT61" s="115"/>
      <c r="GU61" s="326" t="s">
        <v>130</v>
      </c>
      <c r="GV61" s="326"/>
      <c r="GW61" s="326"/>
      <c r="GX61" s="326"/>
      <c r="GY61" s="326"/>
      <c r="GZ61" s="116"/>
      <c r="HA61" s="116"/>
      <c r="HB61" s="274" t="b">
        <v>0</v>
      </c>
      <c r="HC61" s="274" t="b">
        <v>0</v>
      </c>
      <c r="HD61" s="274" t="b">
        <v>0</v>
      </c>
      <c r="HE61" s="274" t="b">
        <v>0</v>
      </c>
      <c r="HF61" s="116"/>
      <c r="HG61" s="115"/>
      <c r="HH61" s="326" t="s">
        <v>126</v>
      </c>
      <c r="HI61" s="326"/>
      <c r="HJ61" s="326"/>
      <c r="HK61" s="326"/>
      <c r="HL61" s="326"/>
      <c r="HM61" s="326"/>
      <c r="HN61" s="115"/>
      <c r="HO61" s="115"/>
      <c r="HP61" s="115"/>
      <c r="HQ61" s="326" t="s">
        <v>127</v>
      </c>
      <c r="HR61" s="326"/>
      <c r="HS61" s="326"/>
      <c r="HT61" s="326"/>
      <c r="HU61" s="326"/>
      <c r="HV61" s="115"/>
      <c r="HW61" s="326" t="s">
        <v>128</v>
      </c>
      <c r="HX61" s="326"/>
      <c r="HY61" s="326"/>
      <c r="HZ61" s="326"/>
      <c r="IA61" s="326"/>
      <c r="IB61" s="115"/>
      <c r="IC61" s="115"/>
      <c r="ID61" s="326" t="s">
        <v>129</v>
      </c>
      <c r="IE61" s="326"/>
      <c r="IF61" s="326"/>
      <c r="IG61" s="326"/>
      <c r="IH61" s="326"/>
      <c r="II61" s="115"/>
      <c r="IJ61" s="115"/>
      <c r="IK61" s="326" t="s">
        <v>130</v>
      </c>
      <c r="IL61" s="326"/>
      <c r="IM61" s="326"/>
      <c r="IN61" s="326"/>
      <c r="IO61" s="326"/>
      <c r="IP61" s="116"/>
      <c r="IQ61" s="115"/>
      <c r="IR61" s="326" t="s">
        <v>126</v>
      </c>
      <c r="IS61" s="326"/>
      <c r="IT61" s="326"/>
      <c r="IU61" s="326"/>
      <c r="IV61" s="326"/>
      <c r="IW61" s="326"/>
      <c r="IX61" s="115"/>
      <c r="IY61" s="115"/>
      <c r="IZ61" s="115"/>
      <c r="JA61" s="326" t="s">
        <v>127</v>
      </c>
      <c r="JB61" s="326"/>
      <c r="JC61" s="326"/>
      <c r="JD61" s="326"/>
      <c r="JE61" s="326"/>
      <c r="JF61" s="115"/>
      <c r="JG61" s="326" t="s">
        <v>128</v>
      </c>
      <c r="JH61" s="326"/>
      <c r="JI61" s="326"/>
      <c r="JJ61" s="326"/>
      <c r="JK61" s="326"/>
      <c r="JL61" s="115"/>
      <c r="JM61" s="115"/>
      <c r="JN61" s="326" t="s">
        <v>129</v>
      </c>
      <c r="JO61" s="326"/>
      <c r="JP61" s="326"/>
      <c r="JQ61" s="326"/>
      <c r="JR61" s="326"/>
      <c r="JS61" s="115"/>
      <c r="JT61" s="115"/>
      <c r="JU61" s="326" t="s">
        <v>130</v>
      </c>
      <c r="JV61" s="326"/>
      <c r="JW61" s="326"/>
      <c r="JX61" s="326"/>
      <c r="JY61" s="326"/>
      <c r="JZ61" s="116"/>
      <c r="KA61" s="115"/>
      <c r="KB61" s="326" t="s">
        <v>126</v>
      </c>
      <c r="KC61" s="326"/>
      <c r="KD61" s="326"/>
      <c r="KE61" s="326"/>
      <c r="KF61" s="326"/>
      <c r="KG61" s="326"/>
      <c r="KH61" s="115"/>
      <c r="KI61" s="115"/>
      <c r="KJ61" s="115"/>
      <c r="KK61" s="326" t="s">
        <v>127</v>
      </c>
      <c r="KL61" s="326"/>
      <c r="KM61" s="326"/>
      <c r="KN61" s="326"/>
      <c r="KO61" s="326"/>
      <c r="KP61" s="115"/>
      <c r="KQ61" s="326" t="s">
        <v>128</v>
      </c>
      <c r="KR61" s="326"/>
      <c r="KS61" s="326"/>
      <c r="KT61" s="326"/>
      <c r="KU61" s="326"/>
      <c r="KV61" s="115"/>
      <c r="KW61" s="115"/>
      <c r="KX61" s="326" t="s">
        <v>129</v>
      </c>
      <c r="KY61" s="326"/>
      <c r="KZ61" s="326"/>
      <c r="LA61" s="326"/>
      <c r="LB61" s="326"/>
      <c r="LC61" s="115"/>
      <c r="LD61" s="115"/>
      <c r="LE61" s="326" t="s">
        <v>130</v>
      </c>
      <c r="LF61" s="326"/>
      <c r="LG61" s="326"/>
      <c r="LH61" s="326"/>
      <c r="LI61" s="326"/>
      <c r="LJ61" s="116"/>
      <c r="LK61" s="115"/>
      <c r="LL61" s="326" t="s">
        <v>126</v>
      </c>
      <c r="LM61" s="326"/>
      <c r="LN61" s="326"/>
      <c r="LO61" s="326"/>
      <c r="LP61" s="326"/>
      <c r="LQ61" s="326"/>
      <c r="LR61" s="115"/>
      <c r="LS61" s="115"/>
      <c r="LT61" s="115"/>
      <c r="LU61" s="326" t="s">
        <v>127</v>
      </c>
      <c r="LV61" s="326"/>
      <c r="LW61" s="326"/>
      <c r="LX61" s="326"/>
      <c r="LY61" s="326"/>
      <c r="LZ61" s="115"/>
      <c r="MA61" s="326" t="s">
        <v>128</v>
      </c>
      <c r="MB61" s="326"/>
      <c r="MC61" s="326"/>
      <c r="MD61" s="326"/>
      <c r="ME61" s="326"/>
      <c r="MF61" s="115"/>
      <c r="MG61" s="115"/>
      <c r="MH61" s="326" t="s">
        <v>129</v>
      </c>
      <c r="MI61" s="326"/>
      <c r="MJ61" s="326"/>
      <c r="MK61" s="326"/>
      <c r="ML61" s="326"/>
      <c r="MM61" s="115"/>
      <c r="MN61" s="115"/>
      <c r="MO61" s="326" t="s">
        <v>130</v>
      </c>
      <c r="MP61" s="326"/>
      <c r="MQ61" s="326"/>
      <c r="MR61" s="326"/>
      <c r="MS61" s="326"/>
      <c r="MT61" s="116"/>
      <c r="MU61" s="115"/>
      <c r="MV61" s="326" t="s">
        <v>126</v>
      </c>
      <c r="MW61" s="326"/>
      <c r="MX61" s="326"/>
      <c r="MY61" s="326"/>
      <c r="MZ61" s="326"/>
      <c r="NA61" s="326"/>
      <c r="NB61" s="115"/>
      <c r="NC61" s="115"/>
      <c r="ND61" s="115"/>
      <c r="NE61" s="326" t="s">
        <v>127</v>
      </c>
      <c r="NF61" s="326"/>
      <c r="NG61" s="326"/>
      <c r="NH61" s="326"/>
      <c r="NI61" s="326"/>
      <c r="NJ61" s="115"/>
      <c r="NK61" s="326" t="s">
        <v>128</v>
      </c>
      <c r="NL61" s="326"/>
      <c r="NM61" s="326"/>
      <c r="NN61" s="326"/>
      <c r="NO61" s="326"/>
      <c r="NP61" s="115"/>
      <c r="NQ61" s="115"/>
      <c r="NR61" s="326" t="s">
        <v>129</v>
      </c>
      <c r="NS61" s="326"/>
      <c r="NT61" s="326"/>
      <c r="NU61" s="326"/>
      <c r="NV61" s="326"/>
      <c r="NW61" s="115"/>
      <c r="NX61" s="115"/>
      <c r="NY61" s="326" t="s">
        <v>130</v>
      </c>
      <c r="NZ61" s="326"/>
      <c r="OA61" s="326"/>
      <c r="OB61" s="326"/>
      <c r="OC61" s="326"/>
      <c r="OD61" s="116"/>
    </row>
    <row r="62" spans="1:394" ht="15" customHeight="1">
      <c r="A62" s="115"/>
      <c r="B62" s="326" t="s">
        <v>131</v>
      </c>
      <c r="C62" s="326"/>
      <c r="D62" s="326"/>
      <c r="E62" s="326"/>
      <c r="F62" s="326"/>
      <c r="G62" s="326"/>
      <c r="H62" s="326"/>
      <c r="I62" s="115"/>
      <c r="J62" s="115" t="s">
        <v>78</v>
      </c>
      <c r="K62" s="344"/>
      <c r="L62" s="344"/>
      <c r="M62" s="344"/>
      <c r="N62" s="115" t="s">
        <v>134</v>
      </c>
      <c r="O62" s="115" t="s">
        <v>79</v>
      </c>
      <c r="P62" s="115" t="s">
        <v>78</v>
      </c>
      <c r="Q62" s="344"/>
      <c r="R62" s="344"/>
      <c r="S62" s="344"/>
      <c r="T62" s="115" t="s">
        <v>134</v>
      </c>
      <c r="U62" s="115" t="s">
        <v>79</v>
      </c>
      <c r="V62" s="115"/>
      <c r="W62" s="115" t="s">
        <v>78</v>
      </c>
      <c r="X62" s="344"/>
      <c r="Y62" s="344"/>
      <c r="Z62" s="344"/>
      <c r="AA62" s="115" t="s">
        <v>134</v>
      </c>
      <c r="AB62" s="115" t="s">
        <v>79</v>
      </c>
      <c r="AC62" s="115"/>
      <c r="AD62" s="115" t="s">
        <v>78</v>
      </c>
      <c r="AE62" s="344"/>
      <c r="AF62" s="344"/>
      <c r="AG62" s="344"/>
      <c r="AH62" s="115" t="s">
        <v>134</v>
      </c>
      <c r="AI62" s="115" t="s">
        <v>79</v>
      </c>
      <c r="AJ62" s="115"/>
      <c r="AK62" s="115"/>
      <c r="AL62" s="141"/>
      <c r="AQ62" s="141"/>
      <c r="AR62" s="115"/>
      <c r="AS62" s="326" t="s">
        <v>131</v>
      </c>
      <c r="AT62" s="326"/>
      <c r="AU62" s="326"/>
      <c r="AV62" s="326"/>
      <c r="AW62" s="326"/>
      <c r="AX62" s="326"/>
      <c r="AY62" s="326"/>
      <c r="AZ62" s="115"/>
      <c r="BA62" s="115" t="s">
        <v>78</v>
      </c>
      <c r="BB62" s="337"/>
      <c r="BC62" s="337"/>
      <c r="BD62" s="337"/>
      <c r="BE62" s="115" t="s">
        <v>134</v>
      </c>
      <c r="BF62" s="115" t="s">
        <v>79</v>
      </c>
      <c r="BG62" s="115" t="s">
        <v>78</v>
      </c>
      <c r="BH62" s="337"/>
      <c r="BI62" s="337"/>
      <c r="BJ62" s="337"/>
      <c r="BK62" s="115" t="s">
        <v>134</v>
      </c>
      <c r="BL62" s="115" t="s">
        <v>79</v>
      </c>
      <c r="BM62" s="115"/>
      <c r="BN62" s="115" t="s">
        <v>78</v>
      </c>
      <c r="BO62" s="337"/>
      <c r="BP62" s="337"/>
      <c r="BQ62" s="337"/>
      <c r="BR62" s="115" t="s">
        <v>134</v>
      </c>
      <c r="BS62" s="115" t="s">
        <v>79</v>
      </c>
      <c r="BT62" s="115"/>
      <c r="BU62" s="115" t="s">
        <v>78</v>
      </c>
      <c r="BV62" s="337"/>
      <c r="BW62" s="337"/>
      <c r="BX62" s="337"/>
      <c r="BY62" s="115" t="s">
        <v>134</v>
      </c>
      <c r="BZ62" s="115" t="s">
        <v>79</v>
      </c>
      <c r="CA62" s="115"/>
      <c r="CB62" s="115"/>
      <c r="CC62" s="141"/>
      <c r="CD62" s="259"/>
      <c r="CE62" s="259"/>
      <c r="CF62" s="259"/>
      <c r="CG62" s="259"/>
      <c r="CH62" s="141"/>
      <c r="CI62" s="115"/>
      <c r="CJ62" s="115"/>
      <c r="CK62" s="326" t="s">
        <v>131</v>
      </c>
      <c r="CL62" s="326"/>
      <c r="CM62" s="326"/>
      <c r="CN62" s="326"/>
      <c r="CO62" s="326"/>
      <c r="CP62" s="326"/>
      <c r="CQ62" s="326"/>
      <c r="CR62" s="115"/>
      <c r="CS62" s="115" t="s">
        <v>78</v>
      </c>
      <c r="CT62" s="337"/>
      <c r="CU62" s="337"/>
      <c r="CV62" s="337"/>
      <c r="CW62" s="115" t="s">
        <v>134</v>
      </c>
      <c r="CX62" s="115" t="s">
        <v>79</v>
      </c>
      <c r="CY62" s="115" t="s">
        <v>78</v>
      </c>
      <c r="CZ62" s="337"/>
      <c r="DA62" s="337"/>
      <c r="DB62" s="337"/>
      <c r="DC62" s="115" t="s">
        <v>134</v>
      </c>
      <c r="DD62" s="115" t="s">
        <v>79</v>
      </c>
      <c r="DE62" s="115"/>
      <c r="DF62" s="115" t="s">
        <v>78</v>
      </c>
      <c r="DG62" s="337"/>
      <c r="DH62" s="337"/>
      <c r="DI62" s="337"/>
      <c r="DJ62" s="115" t="s">
        <v>134</v>
      </c>
      <c r="DK62" s="115" t="s">
        <v>79</v>
      </c>
      <c r="DL62" s="115"/>
      <c r="DM62" s="115" t="s">
        <v>78</v>
      </c>
      <c r="DN62" s="337"/>
      <c r="DO62" s="337"/>
      <c r="DP62" s="337"/>
      <c r="DQ62" s="115" t="s">
        <v>134</v>
      </c>
      <c r="DR62" s="115" t="s">
        <v>79</v>
      </c>
      <c r="DS62" s="115"/>
      <c r="DT62" s="115"/>
      <c r="DU62" s="273"/>
      <c r="DV62" s="273"/>
      <c r="DW62" s="273"/>
      <c r="DX62" s="273"/>
      <c r="DY62" s="273"/>
      <c r="DZ62" s="115"/>
      <c r="EA62" s="115"/>
      <c r="EB62" s="326" t="s">
        <v>131</v>
      </c>
      <c r="EC62" s="326"/>
      <c r="ED62" s="326"/>
      <c r="EE62" s="326"/>
      <c r="EF62" s="326"/>
      <c r="EG62" s="326"/>
      <c r="EH62" s="326"/>
      <c r="EI62" s="115"/>
      <c r="EJ62" s="115" t="s">
        <v>78</v>
      </c>
      <c r="EK62" s="337"/>
      <c r="EL62" s="337"/>
      <c r="EM62" s="337"/>
      <c r="EN62" s="115" t="s">
        <v>134</v>
      </c>
      <c r="EO62" s="115" t="s">
        <v>79</v>
      </c>
      <c r="EP62" s="115" t="s">
        <v>78</v>
      </c>
      <c r="EQ62" s="337"/>
      <c r="ER62" s="337"/>
      <c r="ES62" s="337"/>
      <c r="ET62" s="115" t="s">
        <v>134</v>
      </c>
      <c r="EU62" s="115" t="s">
        <v>79</v>
      </c>
      <c r="EV62" s="115"/>
      <c r="EW62" s="115" t="s">
        <v>78</v>
      </c>
      <c r="EX62" s="337"/>
      <c r="EY62" s="337"/>
      <c r="EZ62" s="337"/>
      <c r="FA62" s="115" t="s">
        <v>134</v>
      </c>
      <c r="FB62" s="115" t="s">
        <v>79</v>
      </c>
      <c r="FC62" s="115"/>
      <c r="FD62" s="115" t="s">
        <v>78</v>
      </c>
      <c r="FE62" s="337"/>
      <c r="FF62" s="337"/>
      <c r="FG62" s="337"/>
      <c r="FH62" s="115" t="s">
        <v>134</v>
      </c>
      <c r="FI62" s="115" t="s">
        <v>79</v>
      </c>
      <c r="FJ62" s="115"/>
      <c r="FK62" s="115"/>
      <c r="FL62" s="273"/>
      <c r="FM62" s="273"/>
      <c r="FN62" s="273"/>
      <c r="FO62" s="273"/>
      <c r="FP62" s="115"/>
      <c r="FQ62" s="115"/>
      <c r="FR62" s="326" t="s">
        <v>131</v>
      </c>
      <c r="FS62" s="326"/>
      <c r="FT62" s="326"/>
      <c r="FU62" s="326"/>
      <c r="FV62" s="326"/>
      <c r="FW62" s="326"/>
      <c r="FX62" s="326"/>
      <c r="FY62" s="115"/>
      <c r="FZ62" s="115" t="s">
        <v>78</v>
      </c>
      <c r="GA62" s="337"/>
      <c r="GB62" s="337"/>
      <c r="GC62" s="337"/>
      <c r="GD62" s="115" t="s">
        <v>134</v>
      </c>
      <c r="GE62" s="115" t="s">
        <v>79</v>
      </c>
      <c r="GF62" s="115" t="s">
        <v>78</v>
      </c>
      <c r="GG62" s="337"/>
      <c r="GH62" s="337"/>
      <c r="GI62" s="337"/>
      <c r="GJ62" s="115" t="s">
        <v>134</v>
      </c>
      <c r="GK62" s="115" t="s">
        <v>79</v>
      </c>
      <c r="GL62" s="115"/>
      <c r="GM62" s="115" t="s">
        <v>78</v>
      </c>
      <c r="GN62" s="337"/>
      <c r="GO62" s="337"/>
      <c r="GP62" s="337"/>
      <c r="GQ62" s="115" t="s">
        <v>134</v>
      </c>
      <c r="GR62" s="115" t="s">
        <v>79</v>
      </c>
      <c r="GS62" s="115"/>
      <c r="GT62" s="115" t="s">
        <v>78</v>
      </c>
      <c r="GU62" s="337"/>
      <c r="GV62" s="337"/>
      <c r="GW62" s="337"/>
      <c r="GX62" s="115" t="s">
        <v>134</v>
      </c>
      <c r="GY62" s="115" t="s">
        <v>79</v>
      </c>
      <c r="GZ62" s="115"/>
      <c r="HA62" s="115"/>
      <c r="HB62" s="273"/>
      <c r="HC62" s="273"/>
      <c r="HD62" s="273"/>
      <c r="HE62" s="273"/>
      <c r="HF62" s="115"/>
      <c r="HG62" s="115"/>
      <c r="HH62" s="326" t="s">
        <v>131</v>
      </c>
      <c r="HI62" s="326"/>
      <c r="HJ62" s="326"/>
      <c r="HK62" s="326"/>
      <c r="HL62" s="326"/>
      <c r="HM62" s="326"/>
      <c r="HN62" s="326"/>
      <c r="HO62" s="115"/>
      <c r="HP62" s="115" t="s">
        <v>78</v>
      </c>
      <c r="HQ62" s="344"/>
      <c r="HR62" s="344"/>
      <c r="HS62" s="344"/>
      <c r="HT62" s="115" t="s">
        <v>134</v>
      </c>
      <c r="HU62" s="115" t="s">
        <v>79</v>
      </c>
      <c r="HV62" s="115" t="s">
        <v>78</v>
      </c>
      <c r="HW62" s="344"/>
      <c r="HX62" s="344"/>
      <c r="HY62" s="344"/>
      <c r="HZ62" s="115" t="s">
        <v>134</v>
      </c>
      <c r="IA62" s="115" t="s">
        <v>79</v>
      </c>
      <c r="IB62" s="115"/>
      <c r="IC62" s="115" t="s">
        <v>78</v>
      </c>
      <c r="ID62" s="344"/>
      <c r="IE62" s="344"/>
      <c r="IF62" s="344"/>
      <c r="IG62" s="115" t="s">
        <v>134</v>
      </c>
      <c r="IH62" s="115" t="s">
        <v>79</v>
      </c>
      <c r="II62" s="115"/>
      <c r="IJ62" s="115" t="s">
        <v>78</v>
      </c>
      <c r="IK62" s="344"/>
      <c r="IL62" s="344"/>
      <c r="IM62" s="344"/>
      <c r="IN62" s="115" t="s">
        <v>134</v>
      </c>
      <c r="IO62" s="115" t="s">
        <v>79</v>
      </c>
      <c r="IP62" s="115"/>
      <c r="IQ62" s="115"/>
      <c r="IR62" s="326" t="s">
        <v>131</v>
      </c>
      <c r="IS62" s="326"/>
      <c r="IT62" s="326"/>
      <c r="IU62" s="326"/>
      <c r="IV62" s="326"/>
      <c r="IW62" s="326"/>
      <c r="IX62" s="326"/>
      <c r="IY62" s="115"/>
      <c r="IZ62" s="115" t="s">
        <v>78</v>
      </c>
      <c r="JA62" s="344"/>
      <c r="JB62" s="344"/>
      <c r="JC62" s="344"/>
      <c r="JD62" s="115" t="s">
        <v>134</v>
      </c>
      <c r="JE62" s="115" t="s">
        <v>79</v>
      </c>
      <c r="JF62" s="115" t="s">
        <v>78</v>
      </c>
      <c r="JG62" s="344"/>
      <c r="JH62" s="344"/>
      <c r="JI62" s="344"/>
      <c r="JJ62" s="115" t="s">
        <v>134</v>
      </c>
      <c r="JK62" s="115" t="s">
        <v>79</v>
      </c>
      <c r="JL62" s="115"/>
      <c r="JM62" s="115" t="s">
        <v>78</v>
      </c>
      <c r="JN62" s="344"/>
      <c r="JO62" s="344"/>
      <c r="JP62" s="344"/>
      <c r="JQ62" s="115" t="s">
        <v>134</v>
      </c>
      <c r="JR62" s="115" t="s">
        <v>79</v>
      </c>
      <c r="JS62" s="115"/>
      <c r="JT62" s="115" t="s">
        <v>78</v>
      </c>
      <c r="JU62" s="344"/>
      <c r="JV62" s="344"/>
      <c r="JW62" s="344"/>
      <c r="JX62" s="115" t="s">
        <v>134</v>
      </c>
      <c r="JY62" s="115" t="s">
        <v>79</v>
      </c>
      <c r="JZ62" s="115"/>
      <c r="KA62" s="115"/>
      <c r="KB62" s="326" t="s">
        <v>131</v>
      </c>
      <c r="KC62" s="326"/>
      <c r="KD62" s="326"/>
      <c r="KE62" s="326"/>
      <c r="KF62" s="326"/>
      <c r="KG62" s="326"/>
      <c r="KH62" s="326"/>
      <c r="KI62" s="115"/>
      <c r="KJ62" s="115" t="s">
        <v>78</v>
      </c>
      <c r="KK62" s="344"/>
      <c r="KL62" s="344"/>
      <c r="KM62" s="344"/>
      <c r="KN62" s="115" t="s">
        <v>134</v>
      </c>
      <c r="KO62" s="115" t="s">
        <v>79</v>
      </c>
      <c r="KP62" s="115" t="s">
        <v>78</v>
      </c>
      <c r="KQ62" s="344"/>
      <c r="KR62" s="344"/>
      <c r="KS62" s="344"/>
      <c r="KT62" s="115" t="s">
        <v>134</v>
      </c>
      <c r="KU62" s="115" t="s">
        <v>79</v>
      </c>
      <c r="KV62" s="115"/>
      <c r="KW62" s="115" t="s">
        <v>78</v>
      </c>
      <c r="KX62" s="344"/>
      <c r="KY62" s="344"/>
      <c r="KZ62" s="344"/>
      <c r="LA62" s="115" t="s">
        <v>134</v>
      </c>
      <c r="LB62" s="115" t="s">
        <v>79</v>
      </c>
      <c r="LC62" s="115"/>
      <c r="LD62" s="115" t="s">
        <v>78</v>
      </c>
      <c r="LE62" s="344"/>
      <c r="LF62" s="344"/>
      <c r="LG62" s="344"/>
      <c r="LH62" s="115" t="s">
        <v>134</v>
      </c>
      <c r="LI62" s="115" t="s">
        <v>79</v>
      </c>
      <c r="LJ62" s="115"/>
      <c r="LK62" s="115"/>
      <c r="LL62" s="326" t="s">
        <v>131</v>
      </c>
      <c r="LM62" s="326"/>
      <c r="LN62" s="326"/>
      <c r="LO62" s="326"/>
      <c r="LP62" s="326"/>
      <c r="LQ62" s="326"/>
      <c r="LR62" s="326"/>
      <c r="LS62" s="115"/>
      <c r="LT62" s="115" t="s">
        <v>78</v>
      </c>
      <c r="LU62" s="344"/>
      <c r="LV62" s="344"/>
      <c r="LW62" s="344"/>
      <c r="LX62" s="115" t="s">
        <v>134</v>
      </c>
      <c r="LY62" s="115" t="s">
        <v>79</v>
      </c>
      <c r="LZ62" s="115" t="s">
        <v>78</v>
      </c>
      <c r="MA62" s="344"/>
      <c r="MB62" s="344"/>
      <c r="MC62" s="344"/>
      <c r="MD62" s="115" t="s">
        <v>134</v>
      </c>
      <c r="ME62" s="115" t="s">
        <v>79</v>
      </c>
      <c r="MF62" s="115"/>
      <c r="MG62" s="115" t="s">
        <v>78</v>
      </c>
      <c r="MH62" s="344"/>
      <c r="MI62" s="344"/>
      <c r="MJ62" s="344"/>
      <c r="MK62" s="115" t="s">
        <v>134</v>
      </c>
      <c r="ML62" s="115" t="s">
        <v>79</v>
      </c>
      <c r="MM62" s="115"/>
      <c r="MN62" s="115" t="s">
        <v>78</v>
      </c>
      <c r="MO62" s="344"/>
      <c r="MP62" s="344"/>
      <c r="MQ62" s="344"/>
      <c r="MR62" s="115" t="s">
        <v>134</v>
      </c>
      <c r="MS62" s="115" t="s">
        <v>79</v>
      </c>
      <c r="MT62" s="115"/>
      <c r="MU62" s="115"/>
      <c r="MV62" s="326" t="s">
        <v>131</v>
      </c>
      <c r="MW62" s="326"/>
      <c r="MX62" s="326"/>
      <c r="MY62" s="326"/>
      <c r="MZ62" s="326"/>
      <c r="NA62" s="326"/>
      <c r="NB62" s="326"/>
      <c r="NC62" s="115"/>
      <c r="ND62" s="115" t="s">
        <v>78</v>
      </c>
      <c r="NE62" s="344"/>
      <c r="NF62" s="344"/>
      <c r="NG62" s="344"/>
      <c r="NH62" s="115" t="s">
        <v>134</v>
      </c>
      <c r="NI62" s="115" t="s">
        <v>79</v>
      </c>
      <c r="NJ62" s="115" t="s">
        <v>78</v>
      </c>
      <c r="NK62" s="344"/>
      <c r="NL62" s="344"/>
      <c r="NM62" s="344"/>
      <c r="NN62" s="115" t="s">
        <v>134</v>
      </c>
      <c r="NO62" s="115" t="s">
        <v>79</v>
      </c>
      <c r="NP62" s="115"/>
      <c r="NQ62" s="115" t="s">
        <v>78</v>
      </c>
      <c r="NR62" s="344"/>
      <c r="NS62" s="344"/>
      <c r="NT62" s="344"/>
      <c r="NU62" s="115" t="s">
        <v>134</v>
      </c>
      <c r="NV62" s="115" t="s">
        <v>79</v>
      </c>
      <c r="NW62" s="115"/>
      <c r="NX62" s="115" t="s">
        <v>78</v>
      </c>
      <c r="NY62" s="344"/>
      <c r="NZ62" s="344"/>
      <c r="OA62" s="344"/>
      <c r="OB62" s="115" t="s">
        <v>134</v>
      </c>
      <c r="OC62" s="115" t="s">
        <v>79</v>
      </c>
      <c r="OD62" s="115"/>
    </row>
    <row r="63" spans="1:394" ht="15" customHeight="1">
      <c r="A63" s="115"/>
      <c r="B63" s="324" t="s">
        <v>135</v>
      </c>
      <c r="C63" s="324"/>
      <c r="D63" s="324"/>
      <c r="E63" s="324"/>
      <c r="F63" s="324"/>
      <c r="G63" s="324"/>
      <c r="H63" s="324"/>
      <c r="I63" s="324"/>
      <c r="J63" s="115" t="s">
        <v>78</v>
      </c>
      <c r="K63" s="341"/>
      <c r="L63" s="341"/>
      <c r="M63" s="341"/>
      <c r="N63" s="115" t="s">
        <v>84</v>
      </c>
      <c r="O63" s="115" t="s">
        <v>79</v>
      </c>
      <c r="P63" s="115" t="s">
        <v>78</v>
      </c>
      <c r="Q63" s="341"/>
      <c r="R63" s="341"/>
      <c r="S63" s="341"/>
      <c r="T63" s="115" t="s">
        <v>84</v>
      </c>
      <c r="U63" s="115" t="s">
        <v>79</v>
      </c>
      <c r="V63" s="115"/>
      <c r="W63" s="115" t="s">
        <v>78</v>
      </c>
      <c r="X63" s="341"/>
      <c r="Y63" s="341"/>
      <c r="Z63" s="341"/>
      <c r="AA63" s="115" t="s">
        <v>84</v>
      </c>
      <c r="AB63" s="115" t="s">
        <v>79</v>
      </c>
      <c r="AC63" s="115"/>
      <c r="AD63" s="115" t="s">
        <v>78</v>
      </c>
      <c r="AE63" s="341"/>
      <c r="AF63" s="341"/>
      <c r="AG63" s="341"/>
      <c r="AH63" s="115" t="s">
        <v>84</v>
      </c>
      <c r="AI63" s="115" t="s">
        <v>79</v>
      </c>
      <c r="AJ63" s="115"/>
      <c r="AK63" s="115"/>
      <c r="AL63" s="141"/>
      <c r="AQ63" s="141"/>
      <c r="AR63" s="115"/>
      <c r="AS63" s="324" t="s">
        <v>135</v>
      </c>
      <c r="AT63" s="324"/>
      <c r="AU63" s="324"/>
      <c r="AV63" s="324"/>
      <c r="AW63" s="324"/>
      <c r="AX63" s="324"/>
      <c r="AY63" s="324"/>
      <c r="AZ63" s="324"/>
      <c r="BA63" s="115" t="s">
        <v>78</v>
      </c>
      <c r="BB63" s="337"/>
      <c r="BC63" s="337"/>
      <c r="BD63" s="337"/>
      <c r="BE63" s="115" t="s">
        <v>84</v>
      </c>
      <c r="BF63" s="115" t="s">
        <v>79</v>
      </c>
      <c r="BG63" s="115" t="s">
        <v>78</v>
      </c>
      <c r="BH63" s="337"/>
      <c r="BI63" s="337"/>
      <c r="BJ63" s="337"/>
      <c r="BK63" s="115" t="s">
        <v>84</v>
      </c>
      <c r="BL63" s="115" t="s">
        <v>79</v>
      </c>
      <c r="BM63" s="115"/>
      <c r="BN63" s="115" t="s">
        <v>78</v>
      </c>
      <c r="BO63" s="337"/>
      <c r="BP63" s="337"/>
      <c r="BQ63" s="337"/>
      <c r="BR63" s="115" t="s">
        <v>84</v>
      </c>
      <c r="BS63" s="115" t="s">
        <v>79</v>
      </c>
      <c r="BT63" s="115"/>
      <c r="BU63" s="115" t="s">
        <v>78</v>
      </c>
      <c r="BV63" s="337"/>
      <c r="BW63" s="337"/>
      <c r="BX63" s="337"/>
      <c r="BY63" s="115" t="s">
        <v>84</v>
      </c>
      <c r="BZ63" s="115" t="s">
        <v>79</v>
      </c>
      <c r="CA63" s="115"/>
      <c r="CB63" s="115"/>
      <c r="CC63" s="141"/>
      <c r="CD63" s="259"/>
      <c r="CE63" s="259"/>
      <c r="CF63" s="259"/>
      <c r="CG63" s="259"/>
      <c r="CH63" s="141"/>
      <c r="CI63" s="115"/>
      <c r="CJ63" s="115"/>
      <c r="CK63" s="324" t="s">
        <v>135</v>
      </c>
      <c r="CL63" s="324"/>
      <c r="CM63" s="324"/>
      <c r="CN63" s="324"/>
      <c r="CO63" s="324"/>
      <c r="CP63" s="324"/>
      <c r="CQ63" s="324"/>
      <c r="CR63" s="324"/>
      <c r="CS63" s="115" t="s">
        <v>78</v>
      </c>
      <c r="CT63" s="337"/>
      <c r="CU63" s="337"/>
      <c r="CV63" s="337"/>
      <c r="CW63" s="115" t="s">
        <v>84</v>
      </c>
      <c r="CX63" s="115" t="s">
        <v>79</v>
      </c>
      <c r="CY63" s="115" t="s">
        <v>78</v>
      </c>
      <c r="CZ63" s="337"/>
      <c r="DA63" s="337"/>
      <c r="DB63" s="337"/>
      <c r="DC63" s="115" t="s">
        <v>84</v>
      </c>
      <c r="DD63" s="115" t="s">
        <v>79</v>
      </c>
      <c r="DE63" s="115"/>
      <c r="DF63" s="115" t="s">
        <v>78</v>
      </c>
      <c r="DG63" s="337"/>
      <c r="DH63" s="337"/>
      <c r="DI63" s="337"/>
      <c r="DJ63" s="115" t="s">
        <v>84</v>
      </c>
      <c r="DK63" s="115" t="s">
        <v>79</v>
      </c>
      <c r="DL63" s="115"/>
      <c r="DM63" s="115" t="s">
        <v>78</v>
      </c>
      <c r="DN63" s="337"/>
      <c r="DO63" s="337"/>
      <c r="DP63" s="337"/>
      <c r="DQ63" s="115" t="s">
        <v>84</v>
      </c>
      <c r="DR63" s="115" t="s">
        <v>79</v>
      </c>
      <c r="DS63" s="115"/>
      <c r="DT63" s="115"/>
      <c r="DU63" s="273"/>
      <c r="DV63" s="273"/>
      <c r="DW63" s="273"/>
      <c r="DX63" s="273"/>
      <c r="DY63" s="273"/>
      <c r="DZ63" s="115"/>
      <c r="EA63" s="115"/>
      <c r="EB63" s="324" t="s">
        <v>135</v>
      </c>
      <c r="EC63" s="324"/>
      <c r="ED63" s="324"/>
      <c r="EE63" s="324"/>
      <c r="EF63" s="324"/>
      <c r="EG63" s="324"/>
      <c r="EH63" s="324"/>
      <c r="EI63" s="324"/>
      <c r="EJ63" s="115" t="s">
        <v>78</v>
      </c>
      <c r="EK63" s="337"/>
      <c r="EL63" s="337"/>
      <c r="EM63" s="337"/>
      <c r="EN63" s="115" t="s">
        <v>84</v>
      </c>
      <c r="EO63" s="115" t="s">
        <v>79</v>
      </c>
      <c r="EP63" s="115" t="s">
        <v>78</v>
      </c>
      <c r="EQ63" s="337"/>
      <c r="ER63" s="337"/>
      <c r="ES63" s="337"/>
      <c r="ET63" s="115" t="s">
        <v>84</v>
      </c>
      <c r="EU63" s="115" t="s">
        <v>79</v>
      </c>
      <c r="EV63" s="115"/>
      <c r="EW63" s="115" t="s">
        <v>78</v>
      </c>
      <c r="EX63" s="337"/>
      <c r="EY63" s="337"/>
      <c r="EZ63" s="337"/>
      <c r="FA63" s="115" t="s">
        <v>84</v>
      </c>
      <c r="FB63" s="115" t="s">
        <v>79</v>
      </c>
      <c r="FC63" s="115"/>
      <c r="FD63" s="115" t="s">
        <v>78</v>
      </c>
      <c r="FE63" s="337"/>
      <c r="FF63" s="337"/>
      <c r="FG63" s="337"/>
      <c r="FH63" s="115" t="s">
        <v>84</v>
      </c>
      <c r="FI63" s="115" t="s">
        <v>79</v>
      </c>
      <c r="FJ63" s="115"/>
      <c r="FK63" s="115"/>
      <c r="FL63" s="273"/>
      <c r="FM63" s="273"/>
      <c r="FN63" s="273"/>
      <c r="FO63" s="273"/>
      <c r="FP63" s="115"/>
      <c r="FQ63" s="115"/>
      <c r="FR63" s="324" t="s">
        <v>135</v>
      </c>
      <c r="FS63" s="324"/>
      <c r="FT63" s="324"/>
      <c r="FU63" s="324"/>
      <c r="FV63" s="324"/>
      <c r="FW63" s="324"/>
      <c r="FX63" s="324"/>
      <c r="FY63" s="324"/>
      <c r="FZ63" s="115" t="s">
        <v>78</v>
      </c>
      <c r="GA63" s="337"/>
      <c r="GB63" s="337"/>
      <c r="GC63" s="337"/>
      <c r="GD63" s="115" t="s">
        <v>84</v>
      </c>
      <c r="GE63" s="115" t="s">
        <v>79</v>
      </c>
      <c r="GF63" s="115" t="s">
        <v>78</v>
      </c>
      <c r="GG63" s="337"/>
      <c r="GH63" s="337"/>
      <c r="GI63" s="337"/>
      <c r="GJ63" s="115" t="s">
        <v>84</v>
      </c>
      <c r="GK63" s="115" t="s">
        <v>79</v>
      </c>
      <c r="GL63" s="115"/>
      <c r="GM63" s="115" t="s">
        <v>78</v>
      </c>
      <c r="GN63" s="337"/>
      <c r="GO63" s="337"/>
      <c r="GP63" s="337"/>
      <c r="GQ63" s="115" t="s">
        <v>84</v>
      </c>
      <c r="GR63" s="115" t="s">
        <v>79</v>
      </c>
      <c r="GS63" s="115"/>
      <c r="GT63" s="115" t="s">
        <v>78</v>
      </c>
      <c r="GU63" s="337"/>
      <c r="GV63" s="337"/>
      <c r="GW63" s="337"/>
      <c r="GX63" s="115" t="s">
        <v>84</v>
      </c>
      <c r="GY63" s="115" t="s">
        <v>79</v>
      </c>
      <c r="GZ63" s="115"/>
      <c r="HA63" s="115"/>
      <c r="HB63" s="273"/>
      <c r="HC63" s="273"/>
      <c r="HD63" s="273"/>
      <c r="HE63" s="273"/>
      <c r="HF63" s="115"/>
      <c r="HG63" s="115"/>
      <c r="HH63" s="324" t="s">
        <v>135</v>
      </c>
      <c r="HI63" s="324"/>
      <c r="HJ63" s="324"/>
      <c r="HK63" s="324"/>
      <c r="HL63" s="324"/>
      <c r="HM63" s="324"/>
      <c r="HN63" s="324"/>
      <c r="HO63" s="324"/>
      <c r="HP63" s="115" t="s">
        <v>78</v>
      </c>
      <c r="HQ63" s="341"/>
      <c r="HR63" s="341"/>
      <c r="HS63" s="341"/>
      <c r="HT63" s="115" t="s">
        <v>84</v>
      </c>
      <c r="HU63" s="115" t="s">
        <v>79</v>
      </c>
      <c r="HV63" s="115" t="s">
        <v>78</v>
      </c>
      <c r="HW63" s="341"/>
      <c r="HX63" s="341"/>
      <c r="HY63" s="341"/>
      <c r="HZ63" s="115" t="s">
        <v>84</v>
      </c>
      <c r="IA63" s="115" t="s">
        <v>79</v>
      </c>
      <c r="IB63" s="115"/>
      <c r="IC63" s="115" t="s">
        <v>78</v>
      </c>
      <c r="ID63" s="341"/>
      <c r="IE63" s="341"/>
      <c r="IF63" s="341"/>
      <c r="IG63" s="115" t="s">
        <v>84</v>
      </c>
      <c r="IH63" s="115" t="s">
        <v>79</v>
      </c>
      <c r="II63" s="115"/>
      <c r="IJ63" s="115" t="s">
        <v>78</v>
      </c>
      <c r="IK63" s="341"/>
      <c r="IL63" s="341"/>
      <c r="IM63" s="341"/>
      <c r="IN63" s="115" t="s">
        <v>84</v>
      </c>
      <c r="IO63" s="115" t="s">
        <v>79</v>
      </c>
      <c r="IP63" s="115"/>
      <c r="IQ63" s="115"/>
      <c r="IR63" s="324" t="s">
        <v>135</v>
      </c>
      <c r="IS63" s="324"/>
      <c r="IT63" s="324"/>
      <c r="IU63" s="324"/>
      <c r="IV63" s="324"/>
      <c r="IW63" s="324"/>
      <c r="IX63" s="324"/>
      <c r="IY63" s="324"/>
      <c r="IZ63" s="115" t="s">
        <v>78</v>
      </c>
      <c r="JA63" s="341"/>
      <c r="JB63" s="341"/>
      <c r="JC63" s="341"/>
      <c r="JD63" s="115" t="s">
        <v>84</v>
      </c>
      <c r="JE63" s="115" t="s">
        <v>79</v>
      </c>
      <c r="JF63" s="115" t="s">
        <v>78</v>
      </c>
      <c r="JG63" s="341"/>
      <c r="JH63" s="341"/>
      <c r="JI63" s="341"/>
      <c r="JJ63" s="115" t="s">
        <v>84</v>
      </c>
      <c r="JK63" s="115" t="s">
        <v>79</v>
      </c>
      <c r="JL63" s="115"/>
      <c r="JM63" s="115" t="s">
        <v>78</v>
      </c>
      <c r="JN63" s="341"/>
      <c r="JO63" s="341"/>
      <c r="JP63" s="341"/>
      <c r="JQ63" s="115" t="s">
        <v>84</v>
      </c>
      <c r="JR63" s="115" t="s">
        <v>79</v>
      </c>
      <c r="JS63" s="115"/>
      <c r="JT63" s="115" t="s">
        <v>78</v>
      </c>
      <c r="JU63" s="341"/>
      <c r="JV63" s="341"/>
      <c r="JW63" s="341"/>
      <c r="JX63" s="115" t="s">
        <v>84</v>
      </c>
      <c r="JY63" s="115" t="s">
        <v>79</v>
      </c>
      <c r="JZ63" s="115"/>
      <c r="KA63" s="115"/>
      <c r="KB63" s="324" t="s">
        <v>135</v>
      </c>
      <c r="KC63" s="324"/>
      <c r="KD63" s="324"/>
      <c r="KE63" s="324"/>
      <c r="KF63" s="324"/>
      <c r="KG63" s="324"/>
      <c r="KH63" s="324"/>
      <c r="KI63" s="324"/>
      <c r="KJ63" s="115" t="s">
        <v>78</v>
      </c>
      <c r="KK63" s="341"/>
      <c r="KL63" s="341"/>
      <c r="KM63" s="341"/>
      <c r="KN63" s="115" t="s">
        <v>84</v>
      </c>
      <c r="KO63" s="115" t="s">
        <v>79</v>
      </c>
      <c r="KP63" s="115" t="s">
        <v>78</v>
      </c>
      <c r="KQ63" s="341"/>
      <c r="KR63" s="341"/>
      <c r="KS63" s="341"/>
      <c r="KT63" s="115" t="s">
        <v>84</v>
      </c>
      <c r="KU63" s="115" t="s">
        <v>79</v>
      </c>
      <c r="KV63" s="115"/>
      <c r="KW63" s="115" t="s">
        <v>78</v>
      </c>
      <c r="KX63" s="341"/>
      <c r="KY63" s="341"/>
      <c r="KZ63" s="341"/>
      <c r="LA63" s="115" t="s">
        <v>84</v>
      </c>
      <c r="LB63" s="115" t="s">
        <v>79</v>
      </c>
      <c r="LC63" s="115"/>
      <c r="LD63" s="115" t="s">
        <v>78</v>
      </c>
      <c r="LE63" s="341"/>
      <c r="LF63" s="341"/>
      <c r="LG63" s="341"/>
      <c r="LH63" s="115" t="s">
        <v>84</v>
      </c>
      <c r="LI63" s="115" t="s">
        <v>79</v>
      </c>
      <c r="LJ63" s="115"/>
      <c r="LK63" s="115"/>
      <c r="LL63" s="324" t="s">
        <v>135</v>
      </c>
      <c r="LM63" s="324"/>
      <c r="LN63" s="324"/>
      <c r="LO63" s="324"/>
      <c r="LP63" s="324"/>
      <c r="LQ63" s="324"/>
      <c r="LR63" s="324"/>
      <c r="LS63" s="324"/>
      <c r="LT63" s="115" t="s">
        <v>78</v>
      </c>
      <c r="LU63" s="341"/>
      <c r="LV63" s="341"/>
      <c r="LW63" s="341"/>
      <c r="LX63" s="115" t="s">
        <v>84</v>
      </c>
      <c r="LY63" s="115" t="s">
        <v>79</v>
      </c>
      <c r="LZ63" s="115" t="s">
        <v>78</v>
      </c>
      <c r="MA63" s="341"/>
      <c r="MB63" s="341"/>
      <c r="MC63" s="341"/>
      <c r="MD63" s="115" t="s">
        <v>84</v>
      </c>
      <c r="ME63" s="115" t="s">
        <v>79</v>
      </c>
      <c r="MF63" s="115"/>
      <c r="MG63" s="115" t="s">
        <v>78</v>
      </c>
      <c r="MH63" s="341"/>
      <c r="MI63" s="341"/>
      <c r="MJ63" s="341"/>
      <c r="MK63" s="115" t="s">
        <v>84</v>
      </c>
      <c r="ML63" s="115" t="s">
        <v>79</v>
      </c>
      <c r="MM63" s="115"/>
      <c r="MN63" s="115" t="s">
        <v>78</v>
      </c>
      <c r="MO63" s="341"/>
      <c r="MP63" s="341"/>
      <c r="MQ63" s="341"/>
      <c r="MR63" s="115" t="s">
        <v>84</v>
      </c>
      <c r="MS63" s="115" t="s">
        <v>79</v>
      </c>
      <c r="MT63" s="115"/>
      <c r="MU63" s="115"/>
      <c r="MV63" s="324" t="s">
        <v>135</v>
      </c>
      <c r="MW63" s="324"/>
      <c r="MX63" s="324"/>
      <c r="MY63" s="324"/>
      <c r="MZ63" s="324"/>
      <c r="NA63" s="324"/>
      <c r="NB63" s="324"/>
      <c r="NC63" s="324"/>
      <c r="ND63" s="115" t="s">
        <v>78</v>
      </c>
      <c r="NE63" s="341"/>
      <c r="NF63" s="341"/>
      <c r="NG63" s="341"/>
      <c r="NH63" s="115" t="s">
        <v>84</v>
      </c>
      <c r="NI63" s="115" t="s">
        <v>79</v>
      </c>
      <c r="NJ63" s="115" t="s">
        <v>78</v>
      </c>
      <c r="NK63" s="341"/>
      <c r="NL63" s="341"/>
      <c r="NM63" s="341"/>
      <c r="NN63" s="115" t="s">
        <v>84</v>
      </c>
      <c r="NO63" s="115" t="s">
        <v>79</v>
      </c>
      <c r="NP63" s="115"/>
      <c r="NQ63" s="115" t="s">
        <v>78</v>
      </c>
      <c r="NR63" s="341"/>
      <c r="NS63" s="341"/>
      <c r="NT63" s="341"/>
      <c r="NU63" s="115" t="s">
        <v>84</v>
      </c>
      <c r="NV63" s="115" t="s">
        <v>79</v>
      </c>
      <c r="NW63" s="115"/>
      <c r="NX63" s="115" t="s">
        <v>78</v>
      </c>
      <c r="NY63" s="341"/>
      <c r="NZ63" s="341"/>
      <c r="OA63" s="341"/>
      <c r="OB63" s="115" t="s">
        <v>84</v>
      </c>
      <c r="OC63" s="115" t="s">
        <v>79</v>
      </c>
      <c r="OD63" s="115"/>
    </row>
    <row r="64" spans="1:394" ht="15" customHeight="1">
      <c r="A64" s="115"/>
      <c r="B64" s="324"/>
      <c r="C64" s="324"/>
      <c r="D64" s="324"/>
      <c r="E64" s="324"/>
      <c r="F64" s="324"/>
      <c r="G64" s="324"/>
      <c r="H64" s="324"/>
      <c r="I64" s="324"/>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5"/>
      <c r="AK64" s="115"/>
      <c r="AL64" s="141"/>
      <c r="AQ64" s="141"/>
      <c r="AR64" s="115"/>
      <c r="AS64" s="324"/>
      <c r="AT64" s="324"/>
      <c r="AU64" s="324"/>
      <c r="AV64" s="324"/>
      <c r="AW64" s="324"/>
      <c r="AX64" s="324"/>
      <c r="AY64" s="324"/>
      <c r="AZ64" s="324"/>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5"/>
      <c r="CB64" s="115"/>
      <c r="CC64" s="141"/>
      <c r="CD64" s="259"/>
      <c r="CE64" s="259"/>
      <c r="CF64" s="259"/>
      <c r="CG64" s="259"/>
      <c r="CH64" s="141"/>
      <c r="CI64" s="115"/>
      <c r="CJ64" s="115"/>
      <c r="CK64" s="324"/>
      <c r="CL64" s="324"/>
      <c r="CM64" s="324"/>
      <c r="CN64" s="324"/>
      <c r="CO64" s="324"/>
      <c r="CP64" s="324"/>
      <c r="CQ64" s="324"/>
      <c r="CR64" s="324"/>
      <c r="CS64" s="116"/>
      <c r="CT64" s="116"/>
      <c r="CU64" s="116"/>
      <c r="CV64" s="116"/>
      <c r="CW64" s="116"/>
      <c r="CX64" s="116"/>
      <c r="CY64" s="116"/>
      <c r="CZ64" s="116"/>
      <c r="DA64" s="116"/>
      <c r="DB64" s="116"/>
      <c r="DC64" s="116"/>
      <c r="DD64" s="116"/>
      <c r="DE64" s="116"/>
      <c r="DF64" s="116"/>
      <c r="DG64" s="116"/>
      <c r="DH64" s="116"/>
      <c r="DI64" s="116"/>
      <c r="DJ64" s="116"/>
      <c r="DK64" s="116"/>
      <c r="DL64" s="116"/>
      <c r="DM64" s="116"/>
      <c r="DN64" s="116"/>
      <c r="DO64" s="116"/>
      <c r="DP64" s="116"/>
      <c r="DQ64" s="116"/>
      <c r="DR64" s="116"/>
      <c r="DS64" s="115"/>
      <c r="DT64" s="115"/>
      <c r="DU64" s="273"/>
      <c r="DV64" s="273"/>
      <c r="DW64" s="273"/>
      <c r="DX64" s="273"/>
      <c r="DY64" s="273"/>
      <c r="DZ64" s="115"/>
      <c r="EA64" s="115"/>
      <c r="EB64" s="324"/>
      <c r="EC64" s="324"/>
      <c r="ED64" s="324"/>
      <c r="EE64" s="324"/>
      <c r="EF64" s="324"/>
      <c r="EG64" s="324"/>
      <c r="EH64" s="324"/>
      <c r="EI64" s="324"/>
      <c r="EJ64" s="116"/>
      <c r="EK64" s="116"/>
      <c r="EL64" s="116"/>
      <c r="EM64" s="116"/>
      <c r="EN64" s="116"/>
      <c r="EO64" s="116"/>
      <c r="EP64" s="116"/>
      <c r="EQ64" s="116"/>
      <c r="ER64" s="116"/>
      <c r="ES64" s="116"/>
      <c r="ET64" s="116"/>
      <c r="EU64" s="116"/>
      <c r="EV64" s="116"/>
      <c r="EW64" s="116"/>
      <c r="EX64" s="116"/>
      <c r="EY64" s="116"/>
      <c r="EZ64" s="116"/>
      <c r="FA64" s="116"/>
      <c r="FB64" s="116"/>
      <c r="FC64" s="116"/>
      <c r="FD64" s="116"/>
      <c r="FE64" s="116"/>
      <c r="FF64" s="116"/>
      <c r="FG64" s="116"/>
      <c r="FH64" s="116"/>
      <c r="FI64" s="116"/>
      <c r="FJ64" s="115"/>
      <c r="FK64" s="115"/>
      <c r="FL64" s="273"/>
      <c r="FM64" s="273"/>
      <c r="FN64" s="273"/>
      <c r="FO64" s="273"/>
      <c r="FP64" s="115"/>
      <c r="FQ64" s="115"/>
      <c r="FR64" s="324"/>
      <c r="FS64" s="324"/>
      <c r="FT64" s="324"/>
      <c r="FU64" s="324"/>
      <c r="FV64" s="324"/>
      <c r="FW64" s="324"/>
      <c r="FX64" s="324"/>
      <c r="FY64" s="324"/>
      <c r="FZ64" s="116"/>
      <c r="GA64" s="116"/>
      <c r="GB64" s="116"/>
      <c r="GC64" s="116"/>
      <c r="GD64" s="116"/>
      <c r="GE64" s="116"/>
      <c r="GF64" s="116"/>
      <c r="GG64" s="116"/>
      <c r="GH64" s="116"/>
      <c r="GI64" s="116"/>
      <c r="GJ64" s="116"/>
      <c r="GK64" s="116"/>
      <c r="GL64" s="116"/>
      <c r="GM64" s="116"/>
      <c r="GN64" s="116"/>
      <c r="GO64" s="116"/>
      <c r="GP64" s="116"/>
      <c r="GQ64" s="116"/>
      <c r="GR64" s="116"/>
      <c r="GS64" s="116"/>
      <c r="GT64" s="116"/>
      <c r="GU64" s="116"/>
      <c r="GV64" s="116"/>
      <c r="GW64" s="116"/>
      <c r="GX64" s="116"/>
      <c r="GY64" s="116"/>
      <c r="GZ64" s="115"/>
      <c r="HA64" s="115"/>
      <c r="HB64" s="273"/>
      <c r="HC64" s="273"/>
      <c r="HD64" s="273"/>
      <c r="HE64" s="273"/>
      <c r="HF64" s="115"/>
      <c r="HG64" s="115"/>
      <c r="HH64" s="324"/>
      <c r="HI64" s="324"/>
      <c r="HJ64" s="324"/>
      <c r="HK64" s="324"/>
      <c r="HL64" s="324"/>
      <c r="HM64" s="324"/>
      <c r="HN64" s="324"/>
      <c r="HO64" s="324"/>
      <c r="HP64" s="116"/>
      <c r="HQ64" s="116"/>
      <c r="HR64" s="116"/>
      <c r="HS64" s="116"/>
      <c r="HT64" s="116"/>
      <c r="HU64" s="116"/>
      <c r="HV64" s="116"/>
      <c r="HW64" s="116"/>
      <c r="HX64" s="116"/>
      <c r="HY64" s="116"/>
      <c r="HZ64" s="116"/>
      <c r="IA64" s="116"/>
      <c r="IB64" s="116"/>
      <c r="IC64" s="116"/>
      <c r="ID64" s="116"/>
      <c r="IE64" s="116"/>
      <c r="IF64" s="116"/>
      <c r="IG64" s="116"/>
      <c r="IH64" s="116"/>
      <c r="II64" s="116"/>
      <c r="IJ64" s="116"/>
      <c r="IK64" s="116"/>
      <c r="IL64" s="116"/>
      <c r="IM64" s="116"/>
      <c r="IN64" s="116"/>
      <c r="IO64" s="116"/>
      <c r="IP64" s="115"/>
      <c r="IQ64" s="115"/>
      <c r="IR64" s="324"/>
      <c r="IS64" s="324"/>
      <c r="IT64" s="324"/>
      <c r="IU64" s="324"/>
      <c r="IV64" s="324"/>
      <c r="IW64" s="324"/>
      <c r="IX64" s="324"/>
      <c r="IY64" s="324"/>
      <c r="IZ64" s="116"/>
      <c r="JA64" s="116"/>
      <c r="JB64" s="116"/>
      <c r="JC64" s="116"/>
      <c r="JD64" s="116"/>
      <c r="JE64" s="116"/>
      <c r="JF64" s="116"/>
      <c r="JG64" s="116"/>
      <c r="JH64" s="116"/>
      <c r="JI64" s="116"/>
      <c r="JJ64" s="116"/>
      <c r="JK64" s="116"/>
      <c r="JL64" s="116"/>
      <c r="JM64" s="116"/>
      <c r="JN64" s="116"/>
      <c r="JO64" s="116"/>
      <c r="JP64" s="116"/>
      <c r="JQ64" s="116"/>
      <c r="JR64" s="116"/>
      <c r="JS64" s="116"/>
      <c r="JT64" s="116"/>
      <c r="JU64" s="116"/>
      <c r="JV64" s="116"/>
      <c r="JW64" s="116"/>
      <c r="JX64" s="116"/>
      <c r="JY64" s="116"/>
      <c r="JZ64" s="115"/>
      <c r="KA64" s="115"/>
      <c r="KB64" s="324"/>
      <c r="KC64" s="324"/>
      <c r="KD64" s="324"/>
      <c r="KE64" s="324"/>
      <c r="KF64" s="324"/>
      <c r="KG64" s="324"/>
      <c r="KH64" s="324"/>
      <c r="KI64" s="324"/>
      <c r="KJ64" s="116"/>
      <c r="KK64" s="116"/>
      <c r="KL64" s="116"/>
      <c r="KM64" s="116"/>
      <c r="KN64" s="116"/>
      <c r="KO64" s="116"/>
      <c r="KP64" s="116"/>
      <c r="KQ64" s="116"/>
      <c r="KR64" s="116"/>
      <c r="KS64" s="116"/>
      <c r="KT64" s="116"/>
      <c r="KU64" s="116"/>
      <c r="KV64" s="116"/>
      <c r="KW64" s="116"/>
      <c r="KX64" s="116"/>
      <c r="KY64" s="116"/>
      <c r="KZ64" s="116"/>
      <c r="LA64" s="116"/>
      <c r="LB64" s="116"/>
      <c r="LC64" s="116"/>
      <c r="LD64" s="116"/>
      <c r="LE64" s="116"/>
      <c r="LF64" s="116"/>
      <c r="LG64" s="116"/>
      <c r="LH64" s="116"/>
      <c r="LI64" s="116"/>
      <c r="LJ64" s="115"/>
      <c r="LK64" s="115"/>
      <c r="LL64" s="324"/>
      <c r="LM64" s="324"/>
      <c r="LN64" s="324"/>
      <c r="LO64" s="324"/>
      <c r="LP64" s="324"/>
      <c r="LQ64" s="324"/>
      <c r="LR64" s="324"/>
      <c r="LS64" s="324"/>
      <c r="LT64" s="116"/>
      <c r="LU64" s="116"/>
      <c r="LV64" s="116"/>
      <c r="LW64" s="116"/>
      <c r="LX64" s="116"/>
      <c r="LY64" s="116"/>
      <c r="LZ64" s="116"/>
      <c r="MA64" s="116"/>
      <c r="MB64" s="116"/>
      <c r="MC64" s="116"/>
      <c r="MD64" s="116"/>
      <c r="ME64" s="116"/>
      <c r="MF64" s="116"/>
      <c r="MG64" s="116"/>
      <c r="MH64" s="116"/>
      <c r="MI64" s="116"/>
      <c r="MJ64" s="116"/>
      <c r="MK64" s="116"/>
      <c r="ML64" s="116"/>
      <c r="MM64" s="116"/>
      <c r="MN64" s="116"/>
      <c r="MO64" s="116"/>
      <c r="MP64" s="116"/>
      <c r="MQ64" s="116"/>
      <c r="MR64" s="116"/>
      <c r="MS64" s="116"/>
      <c r="MT64" s="115"/>
      <c r="MU64" s="115"/>
      <c r="MV64" s="324"/>
      <c r="MW64" s="324"/>
      <c r="MX64" s="324"/>
      <c r="MY64" s="324"/>
      <c r="MZ64" s="324"/>
      <c r="NA64" s="324"/>
      <c r="NB64" s="324"/>
      <c r="NC64" s="324"/>
      <c r="ND64" s="116"/>
      <c r="NE64" s="116"/>
      <c r="NF64" s="116"/>
      <c r="NG64" s="116"/>
      <c r="NH64" s="116"/>
      <c r="NI64" s="116"/>
      <c r="NJ64" s="116"/>
      <c r="NK64" s="116"/>
      <c r="NL64" s="116"/>
      <c r="NM64" s="116"/>
      <c r="NN64" s="116"/>
      <c r="NO64" s="116"/>
      <c r="NP64" s="116"/>
      <c r="NQ64" s="116"/>
      <c r="NR64" s="116"/>
      <c r="NS64" s="116"/>
      <c r="NT64" s="116"/>
      <c r="NU64" s="116"/>
      <c r="NV64" s="116"/>
      <c r="NW64" s="116"/>
      <c r="NX64" s="116"/>
      <c r="NY64" s="116"/>
      <c r="NZ64" s="116"/>
      <c r="OA64" s="116"/>
      <c r="OB64" s="116"/>
      <c r="OC64" s="116"/>
      <c r="OD64" s="115"/>
    </row>
    <row r="65" spans="1:531" ht="15" customHeight="1">
      <c r="A65" s="115"/>
      <c r="B65" s="117"/>
      <c r="C65" s="117"/>
      <c r="D65" s="117"/>
      <c r="E65" s="117"/>
      <c r="F65" s="117"/>
      <c r="G65" s="117"/>
      <c r="H65" s="117"/>
      <c r="I65" s="117"/>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5"/>
      <c r="AK65" s="115"/>
      <c r="AL65" s="141"/>
      <c r="AQ65" s="141"/>
      <c r="AR65" s="115"/>
      <c r="AS65" s="119"/>
      <c r="AT65" s="119"/>
      <c r="AU65" s="119"/>
      <c r="AV65" s="119"/>
      <c r="AW65" s="119"/>
      <c r="AX65" s="119"/>
      <c r="AY65" s="119"/>
      <c r="AZ65" s="119"/>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5"/>
      <c r="CB65" s="115"/>
      <c r="CC65" s="141"/>
      <c r="CD65" s="259"/>
      <c r="CE65" s="259"/>
      <c r="CF65" s="259"/>
      <c r="CG65" s="259"/>
      <c r="CH65" s="141"/>
      <c r="CI65" s="115"/>
      <c r="CJ65" s="115"/>
      <c r="CK65" s="119"/>
      <c r="CL65" s="119"/>
      <c r="CM65" s="119"/>
      <c r="CN65" s="119"/>
      <c r="CO65" s="119"/>
      <c r="CP65" s="119"/>
      <c r="CQ65" s="119"/>
      <c r="CR65" s="119"/>
      <c r="CS65" s="116"/>
      <c r="CT65" s="116"/>
      <c r="CU65" s="116"/>
      <c r="CV65" s="116"/>
      <c r="CW65" s="116"/>
      <c r="CX65" s="116"/>
      <c r="CY65" s="116"/>
      <c r="CZ65" s="116"/>
      <c r="DA65" s="116"/>
      <c r="DB65" s="116"/>
      <c r="DC65" s="116"/>
      <c r="DD65" s="116"/>
      <c r="DE65" s="116"/>
      <c r="DF65" s="116"/>
      <c r="DG65" s="116"/>
      <c r="DH65" s="116"/>
      <c r="DI65" s="116"/>
      <c r="DJ65" s="116"/>
      <c r="DK65" s="116"/>
      <c r="DL65" s="116"/>
      <c r="DM65" s="116"/>
      <c r="DN65" s="116"/>
      <c r="DO65" s="116"/>
      <c r="DP65" s="116"/>
      <c r="DQ65" s="116"/>
      <c r="DR65" s="116"/>
      <c r="DS65" s="115"/>
      <c r="DT65" s="115"/>
      <c r="DU65" s="273"/>
      <c r="DV65" s="273"/>
      <c r="DW65" s="273"/>
      <c r="DX65" s="273"/>
      <c r="DY65" s="273"/>
      <c r="DZ65" s="115"/>
      <c r="EA65" s="115"/>
      <c r="EB65" s="119"/>
      <c r="EC65" s="119"/>
      <c r="ED65" s="119"/>
      <c r="EE65" s="119"/>
      <c r="EF65" s="119"/>
      <c r="EG65" s="119"/>
      <c r="EH65" s="119"/>
      <c r="EI65" s="119"/>
      <c r="EJ65" s="116"/>
      <c r="EK65" s="116"/>
      <c r="EL65" s="116"/>
      <c r="EM65" s="116"/>
      <c r="EN65" s="116"/>
      <c r="EO65" s="116"/>
      <c r="EP65" s="116"/>
      <c r="EQ65" s="116"/>
      <c r="ER65" s="116"/>
      <c r="ES65" s="116"/>
      <c r="ET65" s="116"/>
      <c r="EU65" s="116"/>
      <c r="EV65" s="116"/>
      <c r="EW65" s="116"/>
      <c r="EX65" s="116"/>
      <c r="EY65" s="116"/>
      <c r="EZ65" s="116"/>
      <c r="FA65" s="116"/>
      <c r="FB65" s="116"/>
      <c r="FC65" s="116"/>
      <c r="FD65" s="116"/>
      <c r="FE65" s="116"/>
      <c r="FF65" s="116"/>
      <c r="FG65" s="116"/>
      <c r="FH65" s="116"/>
      <c r="FI65" s="116"/>
      <c r="FJ65" s="115"/>
      <c r="FK65" s="115"/>
      <c r="FL65" s="273"/>
      <c r="FM65" s="273"/>
      <c r="FN65" s="273"/>
      <c r="FO65" s="273"/>
      <c r="FP65" s="115"/>
      <c r="FQ65" s="115"/>
      <c r="FR65" s="119"/>
      <c r="FS65" s="119"/>
      <c r="FT65" s="119"/>
      <c r="FU65" s="119"/>
      <c r="FV65" s="119"/>
      <c r="FW65" s="119"/>
      <c r="FX65" s="119"/>
      <c r="FY65" s="119"/>
      <c r="FZ65" s="116"/>
      <c r="GA65" s="116"/>
      <c r="GB65" s="116"/>
      <c r="GC65" s="116"/>
      <c r="GD65" s="116"/>
      <c r="GE65" s="116"/>
      <c r="GF65" s="116"/>
      <c r="GG65" s="116"/>
      <c r="GH65" s="116"/>
      <c r="GI65" s="116"/>
      <c r="GJ65" s="116"/>
      <c r="GK65" s="116"/>
      <c r="GL65" s="116"/>
      <c r="GM65" s="116"/>
      <c r="GN65" s="116"/>
      <c r="GO65" s="116"/>
      <c r="GP65" s="116"/>
      <c r="GQ65" s="116"/>
      <c r="GR65" s="116"/>
      <c r="GS65" s="116"/>
      <c r="GT65" s="116"/>
      <c r="GU65" s="116"/>
      <c r="GV65" s="116"/>
      <c r="GW65" s="116"/>
      <c r="GX65" s="116"/>
      <c r="GY65" s="116"/>
      <c r="GZ65" s="115"/>
      <c r="HA65" s="115"/>
      <c r="HB65" s="273"/>
      <c r="HC65" s="273"/>
      <c r="HD65" s="273"/>
      <c r="HE65" s="273"/>
      <c r="HF65" s="115"/>
      <c r="HG65" s="115"/>
      <c r="HH65" s="119"/>
      <c r="HI65" s="119"/>
      <c r="HJ65" s="119"/>
      <c r="HK65" s="119"/>
      <c r="HL65" s="119"/>
      <c r="HM65" s="119"/>
      <c r="HN65" s="119"/>
      <c r="HO65" s="119"/>
      <c r="HP65" s="116"/>
      <c r="HQ65" s="116"/>
      <c r="HR65" s="116"/>
      <c r="HS65" s="116"/>
      <c r="HT65" s="116"/>
      <c r="HU65" s="116"/>
      <c r="HV65" s="116"/>
      <c r="HW65" s="116"/>
      <c r="HX65" s="116"/>
      <c r="HY65" s="116"/>
      <c r="HZ65" s="116"/>
      <c r="IA65" s="116"/>
      <c r="IB65" s="116"/>
      <c r="IC65" s="116"/>
      <c r="ID65" s="116"/>
      <c r="IE65" s="116"/>
      <c r="IF65" s="116"/>
      <c r="IG65" s="116"/>
      <c r="IH65" s="116"/>
      <c r="II65" s="116"/>
      <c r="IJ65" s="116"/>
      <c r="IK65" s="116"/>
      <c r="IL65" s="116"/>
      <c r="IM65" s="116"/>
      <c r="IN65" s="116"/>
      <c r="IO65" s="116"/>
      <c r="IP65" s="115"/>
      <c r="IQ65" s="115"/>
      <c r="IR65" s="119"/>
      <c r="IS65" s="119"/>
      <c r="IT65" s="119"/>
      <c r="IU65" s="119"/>
      <c r="IV65" s="119"/>
      <c r="IW65" s="119"/>
      <c r="IX65" s="119"/>
      <c r="IY65" s="119"/>
      <c r="IZ65" s="116"/>
      <c r="JA65" s="116"/>
      <c r="JB65" s="116"/>
      <c r="JC65" s="116"/>
      <c r="JD65" s="116"/>
      <c r="JE65" s="116"/>
      <c r="JF65" s="116"/>
      <c r="JG65" s="116"/>
      <c r="JH65" s="116"/>
      <c r="JI65" s="116"/>
      <c r="JJ65" s="116"/>
      <c r="JK65" s="116"/>
      <c r="JL65" s="116"/>
      <c r="JM65" s="116"/>
      <c r="JN65" s="116"/>
      <c r="JO65" s="116"/>
      <c r="JP65" s="116"/>
      <c r="JQ65" s="116"/>
      <c r="JR65" s="116"/>
      <c r="JS65" s="116"/>
      <c r="JT65" s="116"/>
      <c r="JU65" s="116"/>
      <c r="JV65" s="116"/>
      <c r="JW65" s="116"/>
      <c r="JX65" s="116"/>
      <c r="JY65" s="116"/>
      <c r="JZ65" s="115"/>
      <c r="KA65" s="115"/>
      <c r="KB65" s="119"/>
      <c r="KC65" s="119"/>
      <c r="KD65" s="119"/>
      <c r="KE65" s="119"/>
      <c r="KF65" s="119"/>
      <c r="KG65" s="119"/>
      <c r="KH65" s="119"/>
      <c r="KI65" s="119"/>
      <c r="KJ65" s="116"/>
      <c r="KK65" s="116"/>
      <c r="KL65" s="116"/>
      <c r="KM65" s="116"/>
      <c r="KN65" s="116"/>
      <c r="KO65" s="116"/>
      <c r="KP65" s="116"/>
      <c r="KQ65" s="116"/>
      <c r="KR65" s="116"/>
      <c r="KS65" s="116"/>
      <c r="KT65" s="116"/>
      <c r="KU65" s="116"/>
      <c r="KV65" s="116"/>
      <c r="KW65" s="116"/>
      <c r="KX65" s="116"/>
      <c r="KY65" s="116"/>
      <c r="KZ65" s="116"/>
      <c r="LA65" s="116"/>
      <c r="LB65" s="116"/>
      <c r="LC65" s="116"/>
      <c r="LD65" s="116"/>
      <c r="LE65" s="116"/>
      <c r="LF65" s="116"/>
      <c r="LG65" s="116"/>
      <c r="LH65" s="116"/>
      <c r="LI65" s="116"/>
      <c r="LJ65" s="115"/>
      <c r="LK65" s="115"/>
      <c r="LL65" s="119"/>
      <c r="LM65" s="119"/>
      <c r="LN65" s="119"/>
      <c r="LO65" s="119"/>
      <c r="LP65" s="119"/>
      <c r="LQ65" s="119"/>
      <c r="LR65" s="119"/>
      <c r="LS65" s="119"/>
      <c r="LT65" s="116"/>
      <c r="LU65" s="116"/>
      <c r="LV65" s="116"/>
      <c r="LW65" s="116"/>
      <c r="LX65" s="116"/>
      <c r="LY65" s="116"/>
      <c r="LZ65" s="116"/>
      <c r="MA65" s="116"/>
      <c r="MB65" s="116"/>
      <c r="MC65" s="116"/>
      <c r="MD65" s="116"/>
      <c r="ME65" s="116"/>
      <c r="MF65" s="116"/>
      <c r="MG65" s="116"/>
      <c r="MH65" s="116"/>
      <c r="MI65" s="116"/>
      <c r="MJ65" s="116"/>
      <c r="MK65" s="116"/>
      <c r="ML65" s="116"/>
      <c r="MM65" s="116"/>
      <c r="MN65" s="116"/>
      <c r="MO65" s="116"/>
      <c r="MP65" s="116"/>
      <c r="MQ65" s="116"/>
      <c r="MR65" s="116"/>
      <c r="MS65" s="116"/>
      <c r="MT65" s="115"/>
      <c r="MU65" s="115"/>
      <c r="MV65" s="119"/>
      <c r="MW65" s="119"/>
      <c r="MX65" s="119"/>
      <c r="MY65" s="119"/>
      <c r="MZ65" s="119"/>
      <c r="NA65" s="119"/>
      <c r="NB65" s="119"/>
      <c r="NC65" s="119"/>
      <c r="ND65" s="116"/>
      <c r="NE65" s="116"/>
      <c r="NF65" s="116"/>
      <c r="NG65" s="116"/>
      <c r="NH65" s="116"/>
      <c r="NI65" s="116"/>
      <c r="NJ65" s="116"/>
      <c r="NK65" s="116"/>
      <c r="NL65" s="116"/>
      <c r="NM65" s="116"/>
      <c r="NN65" s="116"/>
      <c r="NO65" s="116"/>
      <c r="NP65" s="116"/>
      <c r="NQ65" s="116"/>
      <c r="NR65" s="116"/>
      <c r="NS65" s="116"/>
      <c r="NT65" s="116"/>
      <c r="NU65" s="116"/>
      <c r="NV65" s="116"/>
      <c r="NW65" s="116"/>
      <c r="NX65" s="116"/>
      <c r="NY65" s="116"/>
      <c r="NZ65" s="116"/>
      <c r="OA65" s="116"/>
      <c r="OB65" s="116"/>
      <c r="OC65" s="116"/>
      <c r="OD65" s="115"/>
    </row>
    <row r="66" spans="1:531" ht="15" customHeight="1">
      <c r="A66" s="115"/>
      <c r="B66" s="326" t="s">
        <v>67</v>
      </c>
      <c r="C66" s="326"/>
      <c r="D66" s="326"/>
      <c r="E66" s="326"/>
      <c r="F66" s="326"/>
      <c r="G66" s="326"/>
      <c r="H66" s="115"/>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115"/>
      <c r="AK66" s="115"/>
      <c r="AL66" s="141"/>
      <c r="AQ66" s="141"/>
      <c r="AR66" s="115"/>
      <c r="AS66" s="326" t="s">
        <v>67</v>
      </c>
      <c r="AT66" s="326"/>
      <c r="AU66" s="326"/>
      <c r="AV66" s="326"/>
      <c r="AW66" s="326"/>
      <c r="AX66" s="326"/>
      <c r="AY66" s="115"/>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115"/>
      <c r="CB66" s="115"/>
      <c r="CC66" s="141"/>
      <c r="CD66" s="259"/>
      <c r="CE66" s="259"/>
      <c r="CF66" s="259"/>
      <c r="CG66" s="259"/>
      <c r="CH66" s="141"/>
      <c r="CI66" s="115"/>
      <c r="CJ66" s="115"/>
      <c r="CK66" s="326" t="s">
        <v>67</v>
      </c>
      <c r="CL66" s="326"/>
      <c r="CM66" s="326"/>
      <c r="CN66" s="326"/>
      <c r="CO66" s="326"/>
      <c r="CP66" s="326"/>
      <c r="CQ66" s="115"/>
      <c r="CR66" s="327"/>
      <c r="CS66" s="327"/>
      <c r="CT66" s="327"/>
      <c r="CU66" s="327"/>
      <c r="CV66" s="327"/>
      <c r="CW66" s="327"/>
      <c r="CX66" s="327"/>
      <c r="CY66" s="327"/>
      <c r="CZ66" s="327"/>
      <c r="DA66" s="327"/>
      <c r="DB66" s="327"/>
      <c r="DC66" s="327"/>
      <c r="DD66" s="327"/>
      <c r="DE66" s="327"/>
      <c r="DF66" s="327"/>
      <c r="DG66" s="327"/>
      <c r="DH66" s="327"/>
      <c r="DI66" s="327"/>
      <c r="DJ66" s="327"/>
      <c r="DK66" s="327"/>
      <c r="DL66" s="327"/>
      <c r="DM66" s="327"/>
      <c r="DN66" s="327"/>
      <c r="DO66" s="327"/>
      <c r="DP66" s="327"/>
      <c r="DQ66" s="327"/>
      <c r="DR66" s="327"/>
      <c r="DS66" s="115"/>
      <c r="DT66" s="115"/>
      <c r="DU66" s="273"/>
      <c r="DV66" s="273"/>
      <c r="DW66" s="273"/>
      <c r="DX66" s="273"/>
      <c r="DY66" s="273"/>
      <c r="DZ66" s="115"/>
      <c r="EA66" s="115"/>
      <c r="EB66" s="326" t="s">
        <v>67</v>
      </c>
      <c r="EC66" s="326"/>
      <c r="ED66" s="326"/>
      <c r="EE66" s="326"/>
      <c r="EF66" s="326"/>
      <c r="EG66" s="326"/>
      <c r="EH66" s="115"/>
      <c r="EI66" s="327">
        <v>1</v>
      </c>
      <c r="EJ66" s="327"/>
      <c r="EK66" s="327"/>
      <c r="EL66" s="327"/>
      <c r="EM66" s="327"/>
      <c r="EN66" s="327"/>
      <c r="EO66" s="327"/>
      <c r="EP66" s="327"/>
      <c r="EQ66" s="327"/>
      <c r="ER66" s="327"/>
      <c r="ES66" s="327"/>
      <c r="ET66" s="327"/>
      <c r="EU66" s="327"/>
      <c r="EV66" s="327"/>
      <c r="EW66" s="327"/>
      <c r="EX66" s="327"/>
      <c r="EY66" s="327"/>
      <c r="EZ66" s="327"/>
      <c r="FA66" s="327"/>
      <c r="FB66" s="327"/>
      <c r="FC66" s="327"/>
      <c r="FD66" s="327"/>
      <c r="FE66" s="327"/>
      <c r="FF66" s="327"/>
      <c r="FG66" s="327"/>
      <c r="FH66" s="327"/>
      <c r="FI66" s="327"/>
      <c r="FJ66" s="115"/>
      <c r="FK66" s="115"/>
      <c r="FL66" s="273"/>
      <c r="FM66" s="273"/>
      <c r="FN66" s="273"/>
      <c r="FO66" s="273"/>
      <c r="FP66" s="115"/>
      <c r="FQ66" s="115"/>
      <c r="FR66" s="326" t="s">
        <v>67</v>
      </c>
      <c r="FS66" s="326"/>
      <c r="FT66" s="326"/>
      <c r="FU66" s="326"/>
      <c r="FV66" s="326"/>
      <c r="FW66" s="326"/>
      <c r="FX66" s="115"/>
      <c r="FY66" s="327"/>
      <c r="FZ66" s="327"/>
      <c r="GA66" s="327"/>
      <c r="GB66" s="327"/>
      <c r="GC66" s="327"/>
      <c r="GD66" s="327"/>
      <c r="GE66" s="327"/>
      <c r="GF66" s="327"/>
      <c r="GG66" s="327"/>
      <c r="GH66" s="327"/>
      <c r="GI66" s="327"/>
      <c r="GJ66" s="327"/>
      <c r="GK66" s="327"/>
      <c r="GL66" s="327"/>
      <c r="GM66" s="327"/>
      <c r="GN66" s="327"/>
      <c r="GO66" s="327"/>
      <c r="GP66" s="327"/>
      <c r="GQ66" s="327"/>
      <c r="GR66" s="327"/>
      <c r="GS66" s="327"/>
      <c r="GT66" s="327"/>
      <c r="GU66" s="327"/>
      <c r="GV66" s="327"/>
      <c r="GW66" s="327"/>
      <c r="GX66" s="327"/>
      <c r="GY66" s="327"/>
      <c r="GZ66" s="115"/>
      <c r="HA66" s="115"/>
      <c r="HB66" s="273"/>
      <c r="HC66" s="273"/>
      <c r="HD66" s="273"/>
      <c r="HE66" s="273"/>
      <c r="HF66" s="115"/>
      <c r="HG66" s="115"/>
      <c r="HH66" s="326" t="s">
        <v>67</v>
      </c>
      <c r="HI66" s="326"/>
      <c r="HJ66" s="326"/>
      <c r="HK66" s="326"/>
      <c r="HL66" s="326"/>
      <c r="HM66" s="326"/>
      <c r="HN66" s="115"/>
      <c r="HO66" s="327"/>
      <c r="HP66" s="327"/>
      <c r="HQ66" s="327"/>
      <c r="HR66" s="327"/>
      <c r="HS66" s="327"/>
      <c r="HT66" s="327"/>
      <c r="HU66" s="327"/>
      <c r="HV66" s="327"/>
      <c r="HW66" s="327"/>
      <c r="HX66" s="327"/>
      <c r="HY66" s="327"/>
      <c r="HZ66" s="327"/>
      <c r="IA66" s="327"/>
      <c r="IB66" s="327"/>
      <c r="IC66" s="327"/>
      <c r="ID66" s="327"/>
      <c r="IE66" s="327"/>
      <c r="IF66" s="327"/>
      <c r="IG66" s="327"/>
      <c r="IH66" s="327"/>
      <c r="II66" s="327"/>
      <c r="IJ66" s="327"/>
      <c r="IK66" s="327"/>
      <c r="IL66" s="327"/>
      <c r="IM66" s="327"/>
      <c r="IN66" s="327"/>
      <c r="IO66" s="327"/>
      <c r="IP66" s="115"/>
      <c r="IQ66" s="115"/>
      <c r="IR66" s="326" t="s">
        <v>67</v>
      </c>
      <c r="IS66" s="326"/>
      <c r="IT66" s="326"/>
      <c r="IU66" s="326"/>
      <c r="IV66" s="326"/>
      <c r="IW66" s="326"/>
      <c r="IX66" s="115"/>
      <c r="IY66" s="327"/>
      <c r="IZ66" s="327"/>
      <c r="JA66" s="327"/>
      <c r="JB66" s="327"/>
      <c r="JC66" s="327"/>
      <c r="JD66" s="327"/>
      <c r="JE66" s="327"/>
      <c r="JF66" s="327"/>
      <c r="JG66" s="327"/>
      <c r="JH66" s="327"/>
      <c r="JI66" s="327"/>
      <c r="JJ66" s="327"/>
      <c r="JK66" s="327"/>
      <c r="JL66" s="327"/>
      <c r="JM66" s="327"/>
      <c r="JN66" s="327"/>
      <c r="JO66" s="327"/>
      <c r="JP66" s="327"/>
      <c r="JQ66" s="327"/>
      <c r="JR66" s="327"/>
      <c r="JS66" s="327"/>
      <c r="JT66" s="327"/>
      <c r="JU66" s="327"/>
      <c r="JV66" s="327"/>
      <c r="JW66" s="327"/>
      <c r="JX66" s="327"/>
      <c r="JY66" s="327"/>
      <c r="JZ66" s="115"/>
      <c r="KA66" s="115"/>
      <c r="KB66" s="326" t="s">
        <v>67</v>
      </c>
      <c r="KC66" s="326"/>
      <c r="KD66" s="326"/>
      <c r="KE66" s="326"/>
      <c r="KF66" s="326"/>
      <c r="KG66" s="326"/>
      <c r="KH66" s="115"/>
      <c r="KI66" s="327"/>
      <c r="KJ66" s="327"/>
      <c r="KK66" s="327"/>
      <c r="KL66" s="327"/>
      <c r="KM66" s="327"/>
      <c r="KN66" s="327"/>
      <c r="KO66" s="327"/>
      <c r="KP66" s="327"/>
      <c r="KQ66" s="327"/>
      <c r="KR66" s="327"/>
      <c r="KS66" s="327"/>
      <c r="KT66" s="327"/>
      <c r="KU66" s="327"/>
      <c r="KV66" s="327"/>
      <c r="KW66" s="327"/>
      <c r="KX66" s="327"/>
      <c r="KY66" s="327"/>
      <c r="KZ66" s="327"/>
      <c r="LA66" s="327"/>
      <c r="LB66" s="327"/>
      <c r="LC66" s="327"/>
      <c r="LD66" s="327"/>
      <c r="LE66" s="327"/>
      <c r="LF66" s="327"/>
      <c r="LG66" s="327"/>
      <c r="LH66" s="327"/>
      <c r="LI66" s="327"/>
      <c r="LJ66" s="115"/>
      <c r="LK66" s="115"/>
      <c r="LL66" s="326" t="s">
        <v>67</v>
      </c>
      <c r="LM66" s="326"/>
      <c r="LN66" s="326"/>
      <c r="LO66" s="326"/>
      <c r="LP66" s="326"/>
      <c r="LQ66" s="326"/>
      <c r="LR66" s="115"/>
      <c r="LS66" s="327"/>
      <c r="LT66" s="327"/>
      <c r="LU66" s="327"/>
      <c r="LV66" s="327"/>
      <c r="LW66" s="327"/>
      <c r="LX66" s="327"/>
      <c r="LY66" s="327"/>
      <c r="LZ66" s="327"/>
      <c r="MA66" s="327"/>
      <c r="MB66" s="327"/>
      <c r="MC66" s="327"/>
      <c r="MD66" s="327"/>
      <c r="ME66" s="327"/>
      <c r="MF66" s="327"/>
      <c r="MG66" s="327"/>
      <c r="MH66" s="327"/>
      <c r="MI66" s="327"/>
      <c r="MJ66" s="327"/>
      <c r="MK66" s="327"/>
      <c r="ML66" s="327"/>
      <c r="MM66" s="327"/>
      <c r="MN66" s="327"/>
      <c r="MO66" s="327"/>
      <c r="MP66" s="327"/>
      <c r="MQ66" s="327"/>
      <c r="MR66" s="327"/>
      <c r="MS66" s="327"/>
      <c r="MT66" s="115"/>
      <c r="MU66" s="115"/>
      <c r="MV66" s="326" t="s">
        <v>67</v>
      </c>
      <c r="MW66" s="326"/>
      <c r="MX66" s="326"/>
      <c r="MY66" s="326"/>
      <c r="MZ66" s="326"/>
      <c r="NA66" s="326"/>
      <c r="NB66" s="115"/>
      <c r="NC66" s="327"/>
      <c r="ND66" s="327"/>
      <c r="NE66" s="327"/>
      <c r="NF66" s="327"/>
      <c r="NG66" s="327"/>
      <c r="NH66" s="327"/>
      <c r="NI66" s="327"/>
      <c r="NJ66" s="327"/>
      <c r="NK66" s="327"/>
      <c r="NL66" s="327"/>
      <c r="NM66" s="327"/>
      <c r="NN66" s="327"/>
      <c r="NO66" s="327"/>
      <c r="NP66" s="327"/>
      <c r="NQ66" s="327"/>
      <c r="NR66" s="327"/>
      <c r="NS66" s="327"/>
      <c r="NT66" s="327"/>
      <c r="NU66" s="327"/>
      <c r="NV66" s="327"/>
      <c r="NW66" s="327"/>
      <c r="NX66" s="327"/>
      <c r="NY66" s="327"/>
      <c r="NZ66" s="327"/>
      <c r="OA66" s="327"/>
      <c r="OB66" s="327"/>
      <c r="OC66" s="327"/>
      <c r="OD66" s="115"/>
    </row>
    <row r="67" spans="1:531" ht="15" customHeight="1">
      <c r="A67" s="115"/>
      <c r="B67" s="326" t="s">
        <v>103</v>
      </c>
      <c r="C67" s="326"/>
      <c r="D67" s="326"/>
      <c r="E67" s="326"/>
      <c r="F67" s="326"/>
      <c r="G67" s="326"/>
      <c r="H67" s="326"/>
      <c r="I67" s="326"/>
      <c r="J67" s="326"/>
      <c r="K67" s="326"/>
      <c r="L67" s="115"/>
      <c r="M67" s="326" t="s">
        <v>108</v>
      </c>
      <c r="N67" s="326"/>
      <c r="O67" s="326"/>
      <c r="P67" s="326"/>
      <c r="Q67" s="115" t="s">
        <v>64</v>
      </c>
      <c r="R67" s="115"/>
      <c r="S67" s="325" t="s">
        <v>104</v>
      </c>
      <c r="T67" s="325"/>
      <c r="U67" s="115"/>
      <c r="V67" s="325" t="s">
        <v>105</v>
      </c>
      <c r="W67" s="325"/>
      <c r="X67" s="115"/>
      <c r="Y67" s="325" t="s">
        <v>106</v>
      </c>
      <c r="Z67" s="325"/>
      <c r="AA67" s="115" t="s">
        <v>65</v>
      </c>
      <c r="AB67" s="115"/>
      <c r="AC67" s="115"/>
      <c r="AD67" s="115"/>
      <c r="AE67" s="115"/>
      <c r="AF67" s="115"/>
      <c r="AG67" s="115"/>
      <c r="AH67" s="115"/>
      <c r="AI67" s="115"/>
      <c r="AJ67" s="115"/>
      <c r="AK67" s="115"/>
      <c r="AL67" s="141"/>
      <c r="AM67" s="259" t="b">
        <v>0</v>
      </c>
      <c r="AN67" s="259" t="b">
        <v>0</v>
      </c>
      <c r="AO67" s="259" t="b">
        <v>0</v>
      </c>
      <c r="AQ67" s="141"/>
      <c r="AR67" s="115"/>
      <c r="AS67" s="326" t="s">
        <v>103</v>
      </c>
      <c r="AT67" s="326"/>
      <c r="AU67" s="326"/>
      <c r="AV67" s="326"/>
      <c r="AW67" s="326"/>
      <c r="AX67" s="326"/>
      <c r="AY67" s="326"/>
      <c r="AZ67" s="326"/>
      <c r="BA67" s="326"/>
      <c r="BB67" s="326"/>
      <c r="BC67" s="115"/>
      <c r="BD67" s="326" t="s">
        <v>108</v>
      </c>
      <c r="BE67" s="326"/>
      <c r="BF67" s="326"/>
      <c r="BG67" s="326"/>
      <c r="BH67" s="115" t="s">
        <v>64</v>
      </c>
      <c r="BI67" s="115"/>
      <c r="BJ67" s="325" t="s">
        <v>104</v>
      </c>
      <c r="BK67" s="325"/>
      <c r="BL67" s="115"/>
      <c r="BM67" s="325" t="s">
        <v>105</v>
      </c>
      <c r="BN67" s="325"/>
      <c r="BO67" s="115"/>
      <c r="BP67" s="325" t="s">
        <v>106</v>
      </c>
      <c r="BQ67" s="325"/>
      <c r="BR67" s="115" t="s">
        <v>65</v>
      </c>
      <c r="BS67" s="115"/>
      <c r="BT67" s="115"/>
      <c r="BU67" s="115"/>
      <c r="BV67" s="115"/>
      <c r="BW67" s="115"/>
      <c r="BX67" s="115"/>
      <c r="BY67" s="115"/>
      <c r="BZ67" s="115"/>
      <c r="CA67" s="115"/>
      <c r="CB67" s="115"/>
      <c r="CC67" s="141"/>
      <c r="CD67" s="259" t="b">
        <v>0</v>
      </c>
      <c r="CE67" s="259" t="b">
        <v>0</v>
      </c>
      <c r="CF67" s="259" t="b">
        <v>0</v>
      </c>
      <c r="CG67" s="259"/>
      <c r="CH67" s="141"/>
      <c r="CI67" s="115"/>
      <c r="CJ67" s="115"/>
      <c r="CK67" s="326" t="s">
        <v>103</v>
      </c>
      <c r="CL67" s="326"/>
      <c r="CM67" s="326"/>
      <c r="CN67" s="326"/>
      <c r="CO67" s="326"/>
      <c r="CP67" s="326"/>
      <c r="CQ67" s="326"/>
      <c r="CR67" s="326"/>
      <c r="CS67" s="326"/>
      <c r="CT67" s="326"/>
      <c r="CU67" s="115"/>
      <c r="CV67" s="326" t="s">
        <v>108</v>
      </c>
      <c r="CW67" s="326"/>
      <c r="CX67" s="326"/>
      <c r="CY67" s="326"/>
      <c r="CZ67" s="115" t="s">
        <v>64</v>
      </c>
      <c r="DA67" s="115"/>
      <c r="DB67" s="325" t="s">
        <v>104</v>
      </c>
      <c r="DC67" s="325"/>
      <c r="DD67" s="115"/>
      <c r="DE67" s="325" t="s">
        <v>105</v>
      </c>
      <c r="DF67" s="325"/>
      <c r="DG67" s="115"/>
      <c r="DH67" s="325" t="s">
        <v>106</v>
      </c>
      <c r="DI67" s="325"/>
      <c r="DJ67" s="115" t="s">
        <v>65</v>
      </c>
      <c r="DK67" s="115"/>
      <c r="DL67" s="115"/>
      <c r="DM67" s="115"/>
      <c r="DN67" s="115"/>
      <c r="DO67" s="115"/>
      <c r="DP67" s="115"/>
      <c r="DQ67" s="115"/>
      <c r="DR67" s="115"/>
      <c r="DS67" s="115"/>
      <c r="DT67" s="115"/>
      <c r="DU67" s="273" t="b">
        <v>0</v>
      </c>
      <c r="DV67" s="273" t="b">
        <v>0</v>
      </c>
      <c r="DW67" s="273" t="b">
        <v>0</v>
      </c>
      <c r="DX67" s="273"/>
      <c r="DY67" s="273"/>
      <c r="DZ67" s="115"/>
      <c r="EA67" s="115"/>
      <c r="EB67" s="326" t="s">
        <v>103</v>
      </c>
      <c r="EC67" s="326"/>
      <c r="ED67" s="326"/>
      <c r="EE67" s="326"/>
      <c r="EF67" s="326"/>
      <c r="EG67" s="326"/>
      <c r="EH67" s="326"/>
      <c r="EI67" s="326"/>
      <c r="EJ67" s="326"/>
      <c r="EK67" s="326"/>
      <c r="EL67" s="115"/>
      <c r="EM67" s="326" t="s">
        <v>108</v>
      </c>
      <c r="EN67" s="326"/>
      <c r="EO67" s="326"/>
      <c r="EP67" s="326"/>
      <c r="EQ67" s="115" t="s">
        <v>64</v>
      </c>
      <c r="ER67" s="115"/>
      <c r="ES67" s="325" t="s">
        <v>104</v>
      </c>
      <c r="ET67" s="325"/>
      <c r="EU67" s="115"/>
      <c r="EV67" s="325" t="s">
        <v>105</v>
      </c>
      <c r="EW67" s="325"/>
      <c r="EX67" s="115"/>
      <c r="EY67" s="325" t="s">
        <v>106</v>
      </c>
      <c r="EZ67" s="325"/>
      <c r="FA67" s="115" t="s">
        <v>65</v>
      </c>
      <c r="FB67" s="115"/>
      <c r="FC67" s="115"/>
      <c r="FD67" s="115"/>
      <c r="FE67" s="115"/>
      <c r="FF67" s="115"/>
      <c r="FG67" s="115"/>
      <c r="FH67" s="115"/>
      <c r="FI67" s="115"/>
      <c r="FJ67" s="115"/>
      <c r="FK67" s="115"/>
      <c r="FL67" s="273" t="b">
        <v>1</v>
      </c>
      <c r="FM67" s="273" t="b">
        <v>0</v>
      </c>
      <c r="FN67" s="273" t="b">
        <v>0</v>
      </c>
      <c r="FO67" s="273"/>
      <c r="FP67" s="115"/>
      <c r="FQ67" s="115"/>
      <c r="FR67" s="326" t="s">
        <v>103</v>
      </c>
      <c r="FS67" s="326"/>
      <c r="FT67" s="326"/>
      <c r="FU67" s="326"/>
      <c r="FV67" s="326"/>
      <c r="FW67" s="326"/>
      <c r="FX67" s="326"/>
      <c r="FY67" s="326"/>
      <c r="FZ67" s="326"/>
      <c r="GA67" s="326"/>
      <c r="GB67" s="115"/>
      <c r="GC67" s="326" t="s">
        <v>108</v>
      </c>
      <c r="GD67" s="326"/>
      <c r="GE67" s="326"/>
      <c r="GF67" s="326"/>
      <c r="GG67" s="115" t="s">
        <v>64</v>
      </c>
      <c r="GH67" s="115"/>
      <c r="GI67" s="325" t="s">
        <v>104</v>
      </c>
      <c r="GJ67" s="325"/>
      <c r="GK67" s="115"/>
      <c r="GL67" s="325" t="s">
        <v>105</v>
      </c>
      <c r="GM67" s="325"/>
      <c r="GN67" s="115"/>
      <c r="GO67" s="325" t="s">
        <v>106</v>
      </c>
      <c r="GP67" s="325"/>
      <c r="GQ67" s="115" t="s">
        <v>65</v>
      </c>
      <c r="GR67" s="115"/>
      <c r="GS67" s="115"/>
      <c r="GT67" s="115"/>
      <c r="GU67" s="115"/>
      <c r="GV67" s="115"/>
      <c r="GW67" s="115"/>
      <c r="GX67" s="115"/>
      <c r="GY67" s="115"/>
      <c r="GZ67" s="115"/>
      <c r="HA67" s="115"/>
      <c r="HB67" s="273"/>
      <c r="HC67" s="273"/>
      <c r="HD67" s="273"/>
      <c r="HE67" s="273"/>
      <c r="HF67" s="115"/>
      <c r="HG67" s="115"/>
      <c r="HH67" s="326" t="s">
        <v>103</v>
      </c>
      <c r="HI67" s="326"/>
      <c r="HJ67" s="326"/>
      <c r="HK67" s="326"/>
      <c r="HL67" s="326"/>
      <c r="HM67" s="326"/>
      <c r="HN67" s="326"/>
      <c r="HO67" s="326"/>
      <c r="HP67" s="326"/>
      <c r="HQ67" s="326"/>
      <c r="HR67" s="115"/>
      <c r="HS67" s="326" t="s">
        <v>108</v>
      </c>
      <c r="HT67" s="326"/>
      <c r="HU67" s="326"/>
      <c r="HV67" s="326"/>
      <c r="HW67" s="115" t="s">
        <v>64</v>
      </c>
      <c r="HX67" s="115"/>
      <c r="HY67" s="325" t="s">
        <v>104</v>
      </c>
      <c r="HZ67" s="325"/>
      <c r="IA67" s="115"/>
      <c r="IB67" s="325" t="s">
        <v>105</v>
      </c>
      <c r="IC67" s="325"/>
      <c r="ID67" s="115"/>
      <c r="IE67" s="325" t="s">
        <v>106</v>
      </c>
      <c r="IF67" s="325"/>
      <c r="IG67" s="115" t="s">
        <v>65</v>
      </c>
      <c r="IH67" s="115"/>
      <c r="II67" s="115"/>
      <c r="IJ67" s="115"/>
      <c r="IK67" s="115"/>
      <c r="IL67" s="115"/>
      <c r="IM67" s="115"/>
      <c r="IN67" s="115"/>
      <c r="IO67" s="115"/>
      <c r="IP67" s="115"/>
      <c r="IQ67" s="115"/>
      <c r="IR67" s="326" t="s">
        <v>103</v>
      </c>
      <c r="IS67" s="326"/>
      <c r="IT67" s="326"/>
      <c r="IU67" s="326"/>
      <c r="IV67" s="326"/>
      <c r="IW67" s="326"/>
      <c r="IX67" s="326"/>
      <c r="IY67" s="326"/>
      <c r="IZ67" s="326"/>
      <c r="JA67" s="326"/>
      <c r="JB67" s="115"/>
      <c r="JC67" s="326" t="s">
        <v>108</v>
      </c>
      <c r="JD67" s="326"/>
      <c r="JE67" s="326"/>
      <c r="JF67" s="326"/>
      <c r="JG67" s="115" t="s">
        <v>64</v>
      </c>
      <c r="JH67" s="115"/>
      <c r="JI67" s="325" t="s">
        <v>104</v>
      </c>
      <c r="JJ67" s="325"/>
      <c r="JK67" s="115"/>
      <c r="JL67" s="325" t="s">
        <v>105</v>
      </c>
      <c r="JM67" s="325"/>
      <c r="JN67" s="115"/>
      <c r="JO67" s="325" t="s">
        <v>106</v>
      </c>
      <c r="JP67" s="325"/>
      <c r="JQ67" s="115" t="s">
        <v>65</v>
      </c>
      <c r="JR67" s="115"/>
      <c r="JS67" s="115"/>
      <c r="JT67" s="115"/>
      <c r="JU67" s="115"/>
      <c r="JV67" s="115"/>
      <c r="JW67" s="115"/>
      <c r="JX67" s="115"/>
      <c r="JY67" s="115"/>
      <c r="JZ67" s="115"/>
      <c r="KA67" s="115"/>
      <c r="KB67" s="326" t="s">
        <v>103</v>
      </c>
      <c r="KC67" s="326"/>
      <c r="KD67" s="326"/>
      <c r="KE67" s="326"/>
      <c r="KF67" s="326"/>
      <c r="KG67" s="326"/>
      <c r="KH67" s="326"/>
      <c r="KI67" s="326"/>
      <c r="KJ67" s="326"/>
      <c r="KK67" s="326"/>
      <c r="KL67" s="115"/>
      <c r="KM67" s="326" t="s">
        <v>108</v>
      </c>
      <c r="KN67" s="326"/>
      <c r="KO67" s="326"/>
      <c r="KP67" s="326"/>
      <c r="KQ67" s="115" t="s">
        <v>64</v>
      </c>
      <c r="KR67" s="115"/>
      <c r="KS67" s="325" t="s">
        <v>104</v>
      </c>
      <c r="KT67" s="325"/>
      <c r="KU67" s="115"/>
      <c r="KV67" s="325" t="s">
        <v>105</v>
      </c>
      <c r="KW67" s="325"/>
      <c r="KX67" s="115"/>
      <c r="KY67" s="325" t="s">
        <v>106</v>
      </c>
      <c r="KZ67" s="325"/>
      <c r="LA67" s="115" t="s">
        <v>65</v>
      </c>
      <c r="LB67" s="115"/>
      <c r="LC67" s="115"/>
      <c r="LD67" s="115"/>
      <c r="LE67" s="115"/>
      <c r="LF67" s="115"/>
      <c r="LG67" s="115"/>
      <c r="LH67" s="115"/>
      <c r="LI67" s="115"/>
      <c r="LJ67" s="115"/>
      <c r="LK67" s="115"/>
      <c r="LL67" s="326" t="s">
        <v>103</v>
      </c>
      <c r="LM67" s="326"/>
      <c r="LN67" s="326"/>
      <c r="LO67" s="326"/>
      <c r="LP67" s="326"/>
      <c r="LQ67" s="326"/>
      <c r="LR67" s="326"/>
      <c r="LS67" s="326"/>
      <c r="LT67" s="326"/>
      <c r="LU67" s="326"/>
      <c r="LV67" s="115"/>
      <c r="LW67" s="326" t="s">
        <v>108</v>
      </c>
      <c r="LX67" s="326"/>
      <c r="LY67" s="326"/>
      <c r="LZ67" s="326"/>
      <c r="MA67" s="115" t="s">
        <v>64</v>
      </c>
      <c r="MB67" s="115"/>
      <c r="MC67" s="325" t="s">
        <v>104</v>
      </c>
      <c r="MD67" s="325"/>
      <c r="ME67" s="115"/>
      <c r="MF67" s="325" t="s">
        <v>105</v>
      </c>
      <c r="MG67" s="325"/>
      <c r="MH67" s="115"/>
      <c r="MI67" s="325" t="s">
        <v>106</v>
      </c>
      <c r="MJ67" s="325"/>
      <c r="MK67" s="115" t="s">
        <v>65</v>
      </c>
      <c r="ML67" s="115"/>
      <c r="MM67" s="115"/>
      <c r="MN67" s="115"/>
      <c r="MO67" s="115"/>
      <c r="MP67" s="115"/>
      <c r="MQ67" s="115"/>
      <c r="MR67" s="115"/>
      <c r="MS67" s="115"/>
      <c r="MT67" s="115"/>
      <c r="MU67" s="115"/>
      <c r="MV67" s="326" t="s">
        <v>103</v>
      </c>
      <c r="MW67" s="326"/>
      <c r="MX67" s="326"/>
      <c r="MY67" s="326"/>
      <c r="MZ67" s="326"/>
      <c r="NA67" s="326"/>
      <c r="NB67" s="326"/>
      <c r="NC67" s="326"/>
      <c r="ND67" s="326"/>
      <c r="NE67" s="326"/>
      <c r="NF67" s="115"/>
      <c r="NG67" s="326" t="s">
        <v>108</v>
      </c>
      <c r="NH67" s="326"/>
      <c r="NI67" s="326"/>
      <c r="NJ67" s="326"/>
      <c r="NK67" s="115" t="s">
        <v>64</v>
      </c>
      <c r="NL67" s="115"/>
      <c r="NM67" s="325" t="s">
        <v>104</v>
      </c>
      <c r="NN67" s="325"/>
      <c r="NO67" s="115"/>
      <c r="NP67" s="325" t="s">
        <v>105</v>
      </c>
      <c r="NQ67" s="325"/>
      <c r="NR67" s="115"/>
      <c r="NS67" s="325" t="s">
        <v>106</v>
      </c>
      <c r="NT67" s="325"/>
      <c r="NU67" s="115" t="s">
        <v>65</v>
      </c>
      <c r="NV67" s="115"/>
      <c r="NW67" s="115"/>
      <c r="NX67" s="115"/>
      <c r="NY67" s="115"/>
      <c r="NZ67" s="115"/>
      <c r="OA67" s="115"/>
      <c r="OB67" s="115"/>
      <c r="OC67" s="115"/>
      <c r="OD67" s="115"/>
    </row>
    <row r="68" spans="1:531" ht="15" customHeight="1">
      <c r="A68" s="115"/>
      <c r="B68" s="115"/>
      <c r="C68" s="115"/>
      <c r="D68" s="115"/>
      <c r="E68" s="115"/>
      <c r="F68" s="115"/>
      <c r="G68" s="115"/>
      <c r="H68" s="115"/>
      <c r="I68" s="115"/>
      <c r="J68" s="115"/>
      <c r="K68" s="115"/>
      <c r="L68" s="115"/>
      <c r="M68" s="326" t="s">
        <v>109</v>
      </c>
      <c r="N68" s="326"/>
      <c r="O68" s="326"/>
      <c r="P68" s="326"/>
      <c r="Q68" s="115" t="s">
        <v>64</v>
      </c>
      <c r="R68" s="115"/>
      <c r="S68" s="115"/>
      <c r="T68" s="115"/>
      <c r="U68" s="115"/>
      <c r="V68" s="325" t="s">
        <v>105</v>
      </c>
      <c r="W68" s="325"/>
      <c r="X68" s="115"/>
      <c r="Y68" s="325" t="s">
        <v>106</v>
      </c>
      <c r="Z68" s="325"/>
      <c r="AA68" s="115" t="s">
        <v>65</v>
      </c>
      <c r="AB68" s="115"/>
      <c r="AC68" s="115"/>
      <c r="AD68" s="115"/>
      <c r="AE68" s="115"/>
      <c r="AF68" s="115"/>
      <c r="AG68" s="115"/>
      <c r="AH68" s="115"/>
      <c r="AI68" s="115"/>
      <c r="AJ68" s="115"/>
      <c r="AK68" s="115"/>
      <c r="AL68" s="141"/>
      <c r="AN68" s="259" t="b">
        <v>0</v>
      </c>
      <c r="AO68" s="259" t="b">
        <v>0</v>
      </c>
      <c r="AQ68" s="141"/>
      <c r="AR68" s="115"/>
      <c r="AS68" s="115"/>
      <c r="AT68" s="115"/>
      <c r="AU68" s="115"/>
      <c r="AV68" s="115"/>
      <c r="AW68" s="115"/>
      <c r="AX68" s="115"/>
      <c r="AY68" s="115"/>
      <c r="AZ68" s="115"/>
      <c r="BA68" s="115"/>
      <c r="BB68" s="115"/>
      <c r="BC68" s="115"/>
      <c r="BD68" s="326" t="s">
        <v>109</v>
      </c>
      <c r="BE68" s="326"/>
      <c r="BF68" s="326"/>
      <c r="BG68" s="326"/>
      <c r="BH68" s="115" t="s">
        <v>64</v>
      </c>
      <c r="BI68" s="115"/>
      <c r="BJ68" s="115"/>
      <c r="BK68" s="115"/>
      <c r="BL68" s="115"/>
      <c r="BM68" s="325" t="s">
        <v>105</v>
      </c>
      <c r="BN68" s="325"/>
      <c r="BO68" s="115"/>
      <c r="BP68" s="325" t="s">
        <v>106</v>
      </c>
      <c r="BQ68" s="325"/>
      <c r="BR68" s="115" t="s">
        <v>65</v>
      </c>
      <c r="BS68" s="115"/>
      <c r="BT68" s="115"/>
      <c r="BU68" s="115"/>
      <c r="BV68" s="115"/>
      <c r="BW68" s="115"/>
      <c r="BX68" s="115"/>
      <c r="BY68" s="115"/>
      <c r="BZ68" s="115"/>
      <c r="CA68" s="115"/>
      <c r="CB68" s="115"/>
      <c r="CC68" s="141"/>
      <c r="CD68" s="259"/>
      <c r="CE68" s="259" t="b">
        <v>0</v>
      </c>
      <c r="CF68" s="259" t="b">
        <v>0</v>
      </c>
      <c r="CG68" s="259"/>
      <c r="CH68" s="141"/>
      <c r="CI68" s="115"/>
      <c r="CJ68" s="115"/>
      <c r="CK68" s="115"/>
      <c r="CL68" s="115"/>
      <c r="CM68" s="115"/>
      <c r="CN68" s="115"/>
      <c r="CO68" s="115"/>
      <c r="CP68" s="115"/>
      <c r="CQ68" s="115"/>
      <c r="CR68" s="115"/>
      <c r="CS68" s="115"/>
      <c r="CT68" s="115"/>
      <c r="CU68" s="115"/>
      <c r="CV68" s="326" t="s">
        <v>109</v>
      </c>
      <c r="CW68" s="326"/>
      <c r="CX68" s="326"/>
      <c r="CY68" s="326"/>
      <c r="CZ68" s="115" t="s">
        <v>64</v>
      </c>
      <c r="DA68" s="115"/>
      <c r="DB68" s="115"/>
      <c r="DC68" s="115"/>
      <c r="DD68" s="115"/>
      <c r="DE68" s="325" t="s">
        <v>105</v>
      </c>
      <c r="DF68" s="325"/>
      <c r="DG68" s="115"/>
      <c r="DH68" s="325" t="s">
        <v>106</v>
      </c>
      <c r="DI68" s="325"/>
      <c r="DJ68" s="115" t="s">
        <v>65</v>
      </c>
      <c r="DK68" s="115"/>
      <c r="DL68" s="115"/>
      <c r="DM68" s="115"/>
      <c r="DN68" s="115"/>
      <c r="DO68" s="115"/>
      <c r="DP68" s="115"/>
      <c r="DQ68" s="115"/>
      <c r="DR68" s="115"/>
      <c r="DS68" s="115"/>
      <c r="DT68" s="115"/>
      <c r="DU68" s="273"/>
      <c r="DV68" s="273" t="b">
        <v>0</v>
      </c>
      <c r="DW68" s="273" t="b">
        <v>0</v>
      </c>
      <c r="DX68" s="273"/>
      <c r="DY68" s="273"/>
      <c r="DZ68" s="115"/>
      <c r="EA68" s="115"/>
      <c r="EB68" s="115"/>
      <c r="EC68" s="115"/>
      <c r="ED68" s="115"/>
      <c r="EE68" s="115"/>
      <c r="EF68" s="115"/>
      <c r="EG68" s="115"/>
      <c r="EH68" s="115"/>
      <c r="EI68" s="115"/>
      <c r="EJ68" s="115"/>
      <c r="EK68" s="115"/>
      <c r="EL68" s="115"/>
      <c r="EM68" s="326" t="s">
        <v>109</v>
      </c>
      <c r="EN68" s="326"/>
      <c r="EO68" s="326"/>
      <c r="EP68" s="326"/>
      <c r="EQ68" s="115" t="s">
        <v>64</v>
      </c>
      <c r="ER68" s="115"/>
      <c r="ES68" s="115"/>
      <c r="ET68" s="115"/>
      <c r="EU68" s="115"/>
      <c r="EV68" s="325" t="s">
        <v>105</v>
      </c>
      <c r="EW68" s="325"/>
      <c r="EX68" s="115"/>
      <c r="EY68" s="325" t="s">
        <v>106</v>
      </c>
      <c r="EZ68" s="325"/>
      <c r="FA68" s="115" t="s">
        <v>65</v>
      </c>
      <c r="FB68" s="115"/>
      <c r="FC68" s="115"/>
      <c r="FD68" s="115"/>
      <c r="FE68" s="115"/>
      <c r="FF68" s="115"/>
      <c r="FG68" s="115"/>
      <c r="FH68" s="115"/>
      <c r="FI68" s="115"/>
      <c r="FJ68" s="115"/>
      <c r="FK68" s="115"/>
      <c r="FL68" s="273"/>
      <c r="FM68" s="273" t="b">
        <v>0</v>
      </c>
      <c r="FN68" s="273" t="b">
        <v>0</v>
      </c>
      <c r="FO68" s="273"/>
      <c r="FP68" s="115"/>
      <c r="FQ68" s="115"/>
      <c r="FR68" s="115"/>
      <c r="FS68" s="115"/>
      <c r="FT68" s="115"/>
      <c r="FU68" s="115"/>
      <c r="FV68" s="115"/>
      <c r="FW68" s="115"/>
      <c r="FX68" s="115"/>
      <c r="FY68" s="115"/>
      <c r="FZ68" s="115"/>
      <c r="GA68" s="115"/>
      <c r="GB68" s="115"/>
      <c r="GC68" s="326" t="s">
        <v>109</v>
      </c>
      <c r="GD68" s="326"/>
      <c r="GE68" s="326"/>
      <c r="GF68" s="326"/>
      <c r="GG68" s="115" t="s">
        <v>64</v>
      </c>
      <c r="GH68" s="115"/>
      <c r="GI68" s="115"/>
      <c r="GJ68" s="115"/>
      <c r="GK68" s="115"/>
      <c r="GL68" s="325" t="s">
        <v>105</v>
      </c>
      <c r="GM68" s="325"/>
      <c r="GN68" s="115"/>
      <c r="GO68" s="325" t="s">
        <v>106</v>
      </c>
      <c r="GP68" s="325"/>
      <c r="GQ68" s="115" t="s">
        <v>65</v>
      </c>
      <c r="GR68" s="115"/>
      <c r="GS68" s="115"/>
      <c r="GT68" s="115"/>
      <c r="GU68" s="115"/>
      <c r="GV68" s="115"/>
      <c r="GW68" s="115"/>
      <c r="GX68" s="115"/>
      <c r="GY68" s="115"/>
      <c r="GZ68" s="115"/>
      <c r="HA68" s="115"/>
      <c r="HB68" s="273"/>
      <c r="HC68" s="273"/>
      <c r="HD68" s="273"/>
      <c r="HE68" s="273"/>
      <c r="HF68" s="115"/>
      <c r="HG68" s="115"/>
      <c r="HH68" s="115"/>
      <c r="HI68" s="115"/>
      <c r="HJ68" s="115"/>
      <c r="HK68" s="115"/>
      <c r="HL68" s="115"/>
      <c r="HM68" s="115"/>
      <c r="HN68" s="115"/>
      <c r="HO68" s="115"/>
      <c r="HP68" s="115"/>
      <c r="HQ68" s="115"/>
      <c r="HR68" s="115"/>
      <c r="HS68" s="326" t="s">
        <v>109</v>
      </c>
      <c r="HT68" s="326"/>
      <c r="HU68" s="326"/>
      <c r="HV68" s="326"/>
      <c r="HW68" s="115" t="s">
        <v>64</v>
      </c>
      <c r="HX68" s="115"/>
      <c r="HY68" s="115"/>
      <c r="HZ68" s="115"/>
      <c r="IA68" s="115"/>
      <c r="IB68" s="325" t="s">
        <v>105</v>
      </c>
      <c r="IC68" s="325"/>
      <c r="ID68" s="115"/>
      <c r="IE68" s="325" t="s">
        <v>106</v>
      </c>
      <c r="IF68" s="325"/>
      <c r="IG68" s="115" t="s">
        <v>65</v>
      </c>
      <c r="IH68" s="115"/>
      <c r="II68" s="115"/>
      <c r="IJ68" s="115"/>
      <c r="IK68" s="115"/>
      <c r="IL68" s="115"/>
      <c r="IM68" s="115"/>
      <c r="IN68" s="115"/>
      <c r="IO68" s="115"/>
      <c r="IP68" s="115"/>
      <c r="IQ68" s="115"/>
      <c r="IR68" s="115"/>
      <c r="IS68" s="115"/>
      <c r="IT68" s="115"/>
      <c r="IU68" s="115"/>
      <c r="IV68" s="115"/>
      <c r="IW68" s="115"/>
      <c r="IX68" s="115"/>
      <c r="IY68" s="115"/>
      <c r="IZ68" s="115"/>
      <c r="JA68" s="115"/>
      <c r="JB68" s="115"/>
      <c r="JC68" s="326" t="s">
        <v>109</v>
      </c>
      <c r="JD68" s="326"/>
      <c r="JE68" s="326"/>
      <c r="JF68" s="326"/>
      <c r="JG68" s="115" t="s">
        <v>64</v>
      </c>
      <c r="JH68" s="115"/>
      <c r="JI68" s="115"/>
      <c r="JJ68" s="115"/>
      <c r="JK68" s="115"/>
      <c r="JL68" s="325" t="s">
        <v>105</v>
      </c>
      <c r="JM68" s="325"/>
      <c r="JN68" s="115"/>
      <c r="JO68" s="325" t="s">
        <v>106</v>
      </c>
      <c r="JP68" s="325"/>
      <c r="JQ68" s="115" t="s">
        <v>65</v>
      </c>
      <c r="JR68" s="115"/>
      <c r="JS68" s="115"/>
      <c r="JT68" s="115"/>
      <c r="JU68" s="115"/>
      <c r="JV68" s="115"/>
      <c r="JW68" s="115"/>
      <c r="JX68" s="115"/>
      <c r="JY68" s="115"/>
      <c r="JZ68" s="115"/>
      <c r="KA68" s="115"/>
      <c r="KB68" s="115"/>
      <c r="KC68" s="115"/>
      <c r="KD68" s="115"/>
      <c r="KE68" s="115"/>
      <c r="KF68" s="115"/>
      <c r="KG68" s="115"/>
      <c r="KH68" s="115"/>
      <c r="KI68" s="115"/>
      <c r="KJ68" s="115"/>
      <c r="KK68" s="115"/>
      <c r="KL68" s="115"/>
      <c r="KM68" s="326" t="s">
        <v>109</v>
      </c>
      <c r="KN68" s="326"/>
      <c r="KO68" s="326"/>
      <c r="KP68" s="326"/>
      <c r="KQ68" s="115" t="s">
        <v>64</v>
      </c>
      <c r="KR68" s="115"/>
      <c r="KS68" s="115"/>
      <c r="KT68" s="115"/>
      <c r="KU68" s="115"/>
      <c r="KV68" s="325" t="s">
        <v>105</v>
      </c>
      <c r="KW68" s="325"/>
      <c r="KX68" s="115"/>
      <c r="KY68" s="325" t="s">
        <v>106</v>
      </c>
      <c r="KZ68" s="325"/>
      <c r="LA68" s="115" t="s">
        <v>65</v>
      </c>
      <c r="LB68" s="115"/>
      <c r="LC68" s="115"/>
      <c r="LD68" s="115"/>
      <c r="LE68" s="115"/>
      <c r="LF68" s="115"/>
      <c r="LG68" s="115"/>
      <c r="LH68" s="115"/>
      <c r="LI68" s="115"/>
      <c r="LJ68" s="115"/>
      <c r="LK68" s="115"/>
      <c r="LL68" s="115"/>
      <c r="LM68" s="115"/>
      <c r="LN68" s="115"/>
      <c r="LO68" s="115"/>
      <c r="LP68" s="115"/>
      <c r="LQ68" s="115"/>
      <c r="LR68" s="115"/>
      <c r="LS68" s="115"/>
      <c r="LT68" s="115"/>
      <c r="LU68" s="115"/>
      <c r="LV68" s="115"/>
      <c r="LW68" s="326" t="s">
        <v>109</v>
      </c>
      <c r="LX68" s="326"/>
      <c r="LY68" s="326"/>
      <c r="LZ68" s="326"/>
      <c r="MA68" s="115" t="s">
        <v>64</v>
      </c>
      <c r="MB68" s="115"/>
      <c r="MC68" s="115"/>
      <c r="MD68" s="115"/>
      <c r="ME68" s="115"/>
      <c r="MF68" s="325" t="s">
        <v>105</v>
      </c>
      <c r="MG68" s="325"/>
      <c r="MH68" s="115"/>
      <c r="MI68" s="325" t="s">
        <v>106</v>
      </c>
      <c r="MJ68" s="325"/>
      <c r="MK68" s="115" t="s">
        <v>65</v>
      </c>
      <c r="ML68" s="115"/>
      <c r="MM68" s="115"/>
      <c r="MN68" s="115"/>
      <c r="MO68" s="115"/>
      <c r="MP68" s="115"/>
      <c r="MQ68" s="115"/>
      <c r="MR68" s="115"/>
      <c r="MS68" s="115"/>
      <c r="MT68" s="115"/>
      <c r="MU68" s="115"/>
      <c r="MV68" s="115"/>
      <c r="MW68" s="115"/>
      <c r="MX68" s="115"/>
      <c r="MY68" s="115"/>
      <c r="MZ68" s="115"/>
      <c r="NA68" s="115"/>
      <c r="NB68" s="115"/>
      <c r="NC68" s="115"/>
      <c r="ND68" s="115"/>
      <c r="NE68" s="115"/>
      <c r="NF68" s="115"/>
      <c r="NG68" s="326" t="s">
        <v>109</v>
      </c>
      <c r="NH68" s="326"/>
      <c r="NI68" s="326"/>
      <c r="NJ68" s="326"/>
      <c r="NK68" s="115" t="s">
        <v>64</v>
      </c>
      <c r="NL68" s="115"/>
      <c r="NM68" s="115"/>
      <c r="NN68" s="115"/>
      <c r="NO68" s="115"/>
      <c r="NP68" s="325" t="s">
        <v>105</v>
      </c>
      <c r="NQ68" s="325"/>
      <c r="NR68" s="115"/>
      <c r="NS68" s="325" t="s">
        <v>106</v>
      </c>
      <c r="NT68" s="325"/>
      <c r="NU68" s="115" t="s">
        <v>65</v>
      </c>
      <c r="NV68" s="115"/>
      <c r="NW68" s="115"/>
      <c r="NX68" s="115"/>
      <c r="NY68" s="115"/>
      <c r="NZ68" s="115"/>
      <c r="OA68" s="115"/>
      <c r="OB68" s="115"/>
      <c r="OC68" s="115"/>
      <c r="OD68" s="115"/>
    </row>
    <row r="69" spans="1:531" ht="15" customHeight="1">
      <c r="A69" s="115"/>
      <c r="B69" s="326" t="s">
        <v>107</v>
      </c>
      <c r="C69" s="326"/>
      <c r="D69" s="326"/>
      <c r="E69" s="326"/>
      <c r="F69" s="326"/>
      <c r="G69" s="326"/>
      <c r="H69" s="326"/>
      <c r="I69" s="326"/>
      <c r="J69" s="115"/>
      <c r="K69" s="326" t="s">
        <v>110</v>
      </c>
      <c r="L69" s="326"/>
      <c r="M69" s="326"/>
      <c r="N69" s="326"/>
      <c r="O69" s="326"/>
      <c r="P69" s="326"/>
      <c r="Q69" s="115"/>
      <c r="R69" s="115"/>
      <c r="S69" s="326" t="s">
        <v>111</v>
      </c>
      <c r="T69" s="326"/>
      <c r="U69" s="326"/>
      <c r="V69" s="326"/>
      <c r="W69" s="326"/>
      <c r="X69" s="115"/>
      <c r="Y69" s="115"/>
      <c r="Z69" s="326" t="s">
        <v>112</v>
      </c>
      <c r="AA69" s="326"/>
      <c r="AB69" s="326"/>
      <c r="AC69" s="326"/>
      <c r="AD69" s="326"/>
      <c r="AE69" s="326"/>
      <c r="AF69" s="326"/>
      <c r="AG69" s="326"/>
      <c r="AH69" s="326"/>
      <c r="AI69" s="326"/>
      <c r="AJ69" s="115"/>
      <c r="AK69" s="115"/>
      <c r="AL69" s="141"/>
      <c r="AM69" s="259" t="b">
        <v>0</v>
      </c>
      <c r="AN69" s="259" t="b">
        <v>0</v>
      </c>
      <c r="AO69" s="259" t="b">
        <v>0</v>
      </c>
      <c r="AQ69" s="141"/>
      <c r="AR69" s="115"/>
      <c r="AS69" s="326" t="s">
        <v>107</v>
      </c>
      <c r="AT69" s="326"/>
      <c r="AU69" s="326"/>
      <c r="AV69" s="326"/>
      <c r="AW69" s="326"/>
      <c r="AX69" s="326"/>
      <c r="AY69" s="326"/>
      <c r="AZ69" s="326"/>
      <c r="BA69" s="115"/>
      <c r="BB69" s="326" t="s">
        <v>110</v>
      </c>
      <c r="BC69" s="326"/>
      <c r="BD69" s="326"/>
      <c r="BE69" s="326"/>
      <c r="BF69" s="326"/>
      <c r="BG69" s="326"/>
      <c r="BH69" s="115"/>
      <c r="BI69" s="115"/>
      <c r="BJ69" s="326" t="s">
        <v>111</v>
      </c>
      <c r="BK69" s="326"/>
      <c r="BL69" s="326"/>
      <c r="BM69" s="326"/>
      <c r="BN69" s="326"/>
      <c r="BO69" s="115"/>
      <c r="BP69" s="115"/>
      <c r="BQ69" s="326" t="s">
        <v>112</v>
      </c>
      <c r="BR69" s="326"/>
      <c r="BS69" s="326"/>
      <c r="BT69" s="326"/>
      <c r="BU69" s="326"/>
      <c r="BV69" s="326"/>
      <c r="BW69" s="326"/>
      <c r="BX69" s="326"/>
      <c r="BY69" s="326"/>
      <c r="BZ69" s="326"/>
      <c r="CA69" s="115"/>
      <c r="CB69" s="115"/>
      <c r="CC69" s="141"/>
      <c r="CD69" s="259" t="b">
        <v>0</v>
      </c>
      <c r="CE69" s="259" t="b">
        <v>0</v>
      </c>
      <c r="CF69" s="259" t="b">
        <v>0</v>
      </c>
      <c r="CG69" s="259"/>
      <c r="CH69" s="141"/>
      <c r="CI69" s="115"/>
      <c r="CJ69" s="115"/>
      <c r="CK69" s="326" t="s">
        <v>107</v>
      </c>
      <c r="CL69" s="326"/>
      <c r="CM69" s="326"/>
      <c r="CN69" s="326"/>
      <c r="CO69" s="326"/>
      <c r="CP69" s="326"/>
      <c r="CQ69" s="326"/>
      <c r="CR69" s="326"/>
      <c r="CS69" s="115"/>
      <c r="CT69" s="326" t="s">
        <v>110</v>
      </c>
      <c r="CU69" s="326"/>
      <c r="CV69" s="326"/>
      <c r="CW69" s="326"/>
      <c r="CX69" s="326"/>
      <c r="CY69" s="326"/>
      <c r="CZ69" s="115"/>
      <c r="DA69" s="115"/>
      <c r="DB69" s="326" t="s">
        <v>111</v>
      </c>
      <c r="DC69" s="326"/>
      <c r="DD69" s="326"/>
      <c r="DE69" s="326"/>
      <c r="DF69" s="326"/>
      <c r="DG69" s="115"/>
      <c r="DH69" s="115"/>
      <c r="DI69" s="326" t="s">
        <v>112</v>
      </c>
      <c r="DJ69" s="326"/>
      <c r="DK69" s="326"/>
      <c r="DL69" s="326"/>
      <c r="DM69" s="326"/>
      <c r="DN69" s="326"/>
      <c r="DO69" s="326"/>
      <c r="DP69" s="326"/>
      <c r="DQ69" s="326"/>
      <c r="DR69" s="326"/>
      <c r="DS69" s="115"/>
      <c r="DT69" s="115"/>
      <c r="DU69" s="273" t="b">
        <v>0</v>
      </c>
      <c r="DV69" s="273" t="b">
        <v>0</v>
      </c>
      <c r="DW69" s="273" t="b">
        <v>0</v>
      </c>
      <c r="DX69" s="273"/>
      <c r="DY69" s="273"/>
      <c r="DZ69" s="115"/>
      <c r="EA69" s="115"/>
      <c r="EB69" s="326" t="s">
        <v>107</v>
      </c>
      <c r="EC69" s="326"/>
      <c r="ED69" s="326"/>
      <c r="EE69" s="326"/>
      <c r="EF69" s="326"/>
      <c r="EG69" s="326"/>
      <c r="EH69" s="326"/>
      <c r="EI69" s="326"/>
      <c r="EJ69" s="115"/>
      <c r="EK69" s="326" t="s">
        <v>110</v>
      </c>
      <c r="EL69" s="326"/>
      <c r="EM69" s="326"/>
      <c r="EN69" s="326"/>
      <c r="EO69" s="326"/>
      <c r="EP69" s="326"/>
      <c r="EQ69" s="115"/>
      <c r="ER69" s="115"/>
      <c r="ES69" s="326" t="s">
        <v>111</v>
      </c>
      <c r="ET69" s="326"/>
      <c r="EU69" s="326"/>
      <c r="EV69" s="326"/>
      <c r="EW69" s="326"/>
      <c r="EX69" s="115"/>
      <c r="EY69" s="115"/>
      <c r="EZ69" s="326" t="s">
        <v>112</v>
      </c>
      <c r="FA69" s="326"/>
      <c r="FB69" s="326"/>
      <c r="FC69" s="326"/>
      <c r="FD69" s="326"/>
      <c r="FE69" s="326"/>
      <c r="FF69" s="326"/>
      <c r="FG69" s="326"/>
      <c r="FH69" s="326"/>
      <c r="FI69" s="326"/>
      <c r="FJ69" s="115"/>
      <c r="FK69" s="115"/>
      <c r="FL69" s="273" t="b">
        <v>0</v>
      </c>
      <c r="FM69" s="273" t="b">
        <v>0</v>
      </c>
      <c r="FN69" s="273" t="b">
        <v>0</v>
      </c>
      <c r="FO69" s="273"/>
      <c r="FP69" s="115"/>
      <c r="FQ69" s="115"/>
      <c r="FR69" s="326" t="s">
        <v>107</v>
      </c>
      <c r="FS69" s="326"/>
      <c r="FT69" s="326"/>
      <c r="FU69" s="326"/>
      <c r="FV69" s="326"/>
      <c r="FW69" s="326"/>
      <c r="FX69" s="326"/>
      <c r="FY69" s="326"/>
      <c r="FZ69" s="115"/>
      <c r="GA69" s="326" t="s">
        <v>110</v>
      </c>
      <c r="GB69" s="326"/>
      <c r="GC69" s="326"/>
      <c r="GD69" s="326"/>
      <c r="GE69" s="326"/>
      <c r="GF69" s="326"/>
      <c r="GG69" s="115"/>
      <c r="GH69" s="115"/>
      <c r="GI69" s="326" t="s">
        <v>111</v>
      </c>
      <c r="GJ69" s="326"/>
      <c r="GK69" s="326"/>
      <c r="GL69" s="326"/>
      <c r="GM69" s="326"/>
      <c r="GN69" s="115"/>
      <c r="GO69" s="115"/>
      <c r="GP69" s="326" t="s">
        <v>112</v>
      </c>
      <c r="GQ69" s="326"/>
      <c r="GR69" s="326"/>
      <c r="GS69" s="326"/>
      <c r="GT69" s="326"/>
      <c r="GU69" s="326"/>
      <c r="GV69" s="326"/>
      <c r="GW69" s="326"/>
      <c r="GX69" s="326"/>
      <c r="GY69" s="326"/>
      <c r="GZ69" s="115"/>
      <c r="HA69" s="115"/>
      <c r="HB69" s="273"/>
      <c r="HC69" s="273"/>
      <c r="HD69" s="273"/>
      <c r="HE69" s="273"/>
      <c r="HF69" s="115"/>
      <c r="HG69" s="115"/>
      <c r="HH69" s="326" t="s">
        <v>107</v>
      </c>
      <c r="HI69" s="326"/>
      <c r="HJ69" s="326"/>
      <c r="HK69" s="326"/>
      <c r="HL69" s="326"/>
      <c r="HM69" s="326"/>
      <c r="HN69" s="326"/>
      <c r="HO69" s="326"/>
      <c r="HP69" s="115"/>
      <c r="HQ69" s="326" t="s">
        <v>110</v>
      </c>
      <c r="HR69" s="326"/>
      <c r="HS69" s="326"/>
      <c r="HT69" s="326"/>
      <c r="HU69" s="326"/>
      <c r="HV69" s="326"/>
      <c r="HW69" s="115"/>
      <c r="HX69" s="115"/>
      <c r="HY69" s="326" t="s">
        <v>111</v>
      </c>
      <c r="HZ69" s="326"/>
      <c r="IA69" s="326"/>
      <c r="IB69" s="326"/>
      <c r="IC69" s="326"/>
      <c r="ID69" s="115"/>
      <c r="IE69" s="115"/>
      <c r="IF69" s="326" t="s">
        <v>112</v>
      </c>
      <c r="IG69" s="326"/>
      <c r="IH69" s="326"/>
      <c r="II69" s="326"/>
      <c r="IJ69" s="326"/>
      <c r="IK69" s="326"/>
      <c r="IL69" s="326"/>
      <c r="IM69" s="326"/>
      <c r="IN69" s="326"/>
      <c r="IO69" s="326"/>
      <c r="IP69" s="115"/>
      <c r="IQ69" s="115"/>
      <c r="IR69" s="326" t="s">
        <v>107</v>
      </c>
      <c r="IS69" s="326"/>
      <c r="IT69" s="326"/>
      <c r="IU69" s="326"/>
      <c r="IV69" s="326"/>
      <c r="IW69" s="326"/>
      <c r="IX69" s="326"/>
      <c r="IY69" s="326"/>
      <c r="IZ69" s="115"/>
      <c r="JA69" s="326" t="s">
        <v>110</v>
      </c>
      <c r="JB69" s="326"/>
      <c r="JC69" s="326"/>
      <c r="JD69" s="326"/>
      <c r="JE69" s="326"/>
      <c r="JF69" s="326"/>
      <c r="JG69" s="115"/>
      <c r="JH69" s="115"/>
      <c r="JI69" s="326" t="s">
        <v>111</v>
      </c>
      <c r="JJ69" s="326"/>
      <c r="JK69" s="326"/>
      <c r="JL69" s="326"/>
      <c r="JM69" s="326"/>
      <c r="JN69" s="115"/>
      <c r="JO69" s="115"/>
      <c r="JP69" s="326" t="s">
        <v>112</v>
      </c>
      <c r="JQ69" s="326"/>
      <c r="JR69" s="326"/>
      <c r="JS69" s="326"/>
      <c r="JT69" s="326"/>
      <c r="JU69" s="326"/>
      <c r="JV69" s="326"/>
      <c r="JW69" s="326"/>
      <c r="JX69" s="326"/>
      <c r="JY69" s="326"/>
      <c r="JZ69" s="115"/>
      <c r="KA69" s="115"/>
      <c r="KB69" s="326" t="s">
        <v>107</v>
      </c>
      <c r="KC69" s="326"/>
      <c r="KD69" s="326"/>
      <c r="KE69" s="326"/>
      <c r="KF69" s="326"/>
      <c r="KG69" s="326"/>
      <c r="KH69" s="326"/>
      <c r="KI69" s="326"/>
      <c r="KJ69" s="115"/>
      <c r="KK69" s="326" t="s">
        <v>110</v>
      </c>
      <c r="KL69" s="326"/>
      <c r="KM69" s="326"/>
      <c r="KN69" s="326"/>
      <c r="KO69" s="326"/>
      <c r="KP69" s="326"/>
      <c r="KQ69" s="115"/>
      <c r="KR69" s="115"/>
      <c r="KS69" s="326" t="s">
        <v>111</v>
      </c>
      <c r="KT69" s="326"/>
      <c r="KU69" s="326"/>
      <c r="KV69" s="326"/>
      <c r="KW69" s="326"/>
      <c r="KX69" s="115"/>
      <c r="KY69" s="115"/>
      <c r="KZ69" s="326" t="s">
        <v>112</v>
      </c>
      <c r="LA69" s="326"/>
      <c r="LB69" s="326"/>
      <c r="LC69" s="326"/>
      <c r="LD69" s="326"/>
      <c r="LE69" s="326"/>
      <c r="LF69" s="326"/>
      <c r="LG69" s="326"/>
      <c r="LH69" s="326"/>
      <c r="LI69" s="326"/>
      <c r="LJ69" s="115"/>
      <c r="LK69" s="115"/>
      <c r="LL69" s="326" t="s">
        <v>107</v>
      </c>
      <c r="LM69" s="326"/>
      <c r="LN69" s="326"/>
      <c r="LO69" s="326"/>
      <c r="LP69" s="326"/>
      <c r="LQ69" s="326"/>
      <c r="LR69" s="326"/>
      <c r="LS69" s="326"/>
      <c r="LT69" s="115"/>
      <c r="LU69" s="326" t="s">
        <v>110</v>
      </c>
      <c r="LV69" s="326"/>
      <c r="LW69" s="326"/>
      <c r="LX69" s="326"/>
      <c r="LY69" s="326"/>
      <c r="LZ69" s="326"/>
      <c r="MA69" s="115"/>
      <c r="MB69" s="115"/>
      <c r="MC69" s="326" t="s">
        <v>111</v>
      </c>
      <c r="MD69" s="326"/>
      <c r="ME69" s="326"/>
      <c r="MF69" s="326"/>
      <c r="MG69" s="326"/>
      <c r="MH69" s="115"/>
      <c r="MI69" s="115"/>
      <c r="MJ69" s="326" t="s">
        <v>112</v>
      </c>
      <c r="MK69" s="326"/>
      <c r="ML69" s="326"/>
      <c r="MM69" s="326"/>
      <c r="MN69" s="326"/>
      <c r="MO69" s="326"/>
      <c r="MP69" s="326"/>
      <c r="MQ69" s="326"/>
      <c r="MR69" s="326"/>
      <c r="MS69" s="326"/>
      <c r="MT69" s="115"/>
      <c r="MU69" s="115"/>
      <c r="MV69" s="326" t="s">
        <v>107</v>
      </c>
      <c r="MW69" s="326"/>
      <c r="MX69" s="326"/>
      <c r="MY69" s="326"/>
      <c r="MZ69" s="326"/>
      <c r="NA69" s="326"/>
      <c r="NB69" s="326"/>
      <c r="NC69" s="326"/>
      <c r="ND69" s="115"/>
      <c r="NE69" s="326" t="s">
        <v>110</v>
      </c>
      <c r="NF69" s="326"/>
      <c r="NG69" s="326"/>
      <c r="NH69" s="326"/>
      <c r="NI69" s="326"/>
      <c r="NJ69" s="326"/>
      <c r="NK69" s="115"/>
      <c r="NL69" s="115"/>
      <c r="NM69" s="326" t="s">
        <v>111</v>
      </c>
      <c r="NN69" s="326"/>
      <c r="NO69" s="326"/>
      <c r="NP69" s="326"/>
      <c r="NQ69" s="326"/>
      <c r="NR69" s="115"/>
      <c r="NS69" s="115"/>
      <c r="NT69" s="326" t="s">
        <v>112</v>
      </c>
      <c r="NU69" s="326"/>
      <c r="NV69" s="326"/>
      <c r="NW69" s="326"/>
      <c r="NX69" s="326"/>
      <c r="NY69" s="326"/>
      <c r="NZ69" s="326"/>
      <c r="OA69" s="326"/>
      <c r="OB69" s="326"/>
      <c r="OC69" s="326"/>
      <c r="OD69" s="115"/>
    </row>
    <row r="70" spans="1:531" ht="15" customHeight="1">
      <c r="A70" s="115"/>
      <c r="B70" s="115"/>
      <c r="C70" s="115"/>
      <c r="D70" s="115"/>
      <c r="E70" s="115"/>
      <c r="F70" s="115"/>
      <c r="G70" s="115"/>
      <c r="H70" s="115"/>
      <c r="I70" s="115"/>
      <c r="J70" s="115"/>
      <c r="K70" s="326" t="s">
        <v>113</v>
      </c>
      <c r="L70" s="326"/>
      <c r="M70" s="326"/>
      <c r="N70" s="326"/>
      <c r="O70" s="326"/>
      <c r="P70" s="326"/>
      <c r="Q70" s="326"/>
      <c r="R70" s="326"/>
      <c r="S70" s="115"/>
      <c r="T70" s="115"/>
      <c r="U70" s="326" t="s">
        <v>114</v>
      </c>
      <c r="V70" s="326"/>
      <c r="W70" s="326"/>
      <c r="X70" s="326"/>
      <c r="Y70" s="115"/>
      <c r="Z70" s="115"/>
      <c r="AA70" s="115"/>
      <c r="AB70" s="115"/>
      <c r="AC70" s="115"/>
      <c r="AD70" s="115"/>
      <c r="AE70" s="115"/>
      <c r="AF70" s="115"/>
      <c r="AG70" s="115"/>
      <c r="AH70" s="115"/>
      <c r="AI70" s="115"/>
      <c r="AJ70" s="115"/>
      <c r="AK70" s="115"/>
      <c r="AL70" s="141"/>
      <c r="AM70" s="259" t="b">
        <v>0</v>
      </c>
      <c r="AN70" s="259" t="b">
        <v>0</v>
      </c>
      <c r="AQ70" s="141"/>
      <c r="AR70" s="115"/>
      <c r="AS70" s="115"/>
      <c r="AT70" s="115"/>
      <c r="AU70" s="115"/>
      <c r="AV70" s="115"/>
      <c r="AW70" s="115"/>
      <c r="AX70" s="115"/>
      <c r="AY70" s="115"/>
      <c r="AZ70" s="115"/>
      <c r="BA70" s="115"/>
      <c r="BB70" s="326" t="s">
        <v>113</v>
      </c>
      <c r="BC70" s="326"/>
      <c r="BD70" s="326"/>
      <c r="BE70" s="326"/>
      <c r="BF70" s="326"/>
      <c r="BG70" s="326"/>
      <c r="BH70" s="326"/>
      <c r="BI70" s="326"/>
      <c r="BJ70" s="115"/>
      <c r="BK70" s="115"/>
      <c r="BL70" s="326" t="s">
        <v>114</v>
      </c>
      <c r="BM70" s="326"/>
      <c r="BN70" s="326"/>
      <c r="BO70" s="326"/>
      <c r="BP70" s="115"/>
      <c r="BQ70" s="115"/>
      <c r="BR70" s="115"/>
      <c r="BS70" s="115"/>
      <c r="BT70" s="115"/>
      <c r="BU70" s="115"/>
      <c r="BV70" s="115"/>
      <c r="BW70" s="115"/>
      <c r="BX70" s="115"/>
      <c r="BY70" s="115"/>
      <c r="BZ70" s="115"/>
      <c r="CA70" s="115"/>
      <c r="CB70" s="115"/>
      <c r="CC70" s="141"/>
      <c r="CD70" s="259" t="b">
        <v>0</v>
      </c>
      <c r="CE70" s="259" t="b">
        <v>0</v>
      </c>
      <c r="CF70" s="259"/>
      <c r="CG70" s="259"/>
      <c r="CH70" s="141"/>
      <c r="CI70" s="115"/>
      <c r="CJ70" s="115"/>
      <c r="CK70" s="115"/>
      <c r="CL70" s="115"/>
      <c r="CM70" s="115"/>
      <c r="CN70" s="115"/>
      <c r="CO70" s="115"/>
      <c r="CP70" s="115"/>
      <c r="CQ70" s="115"/>
      <c r="CR70" s="115"/>
      <c r="CS70" s="115"/>
      <c r="CT70" s="326" t="s">
        <v>113</v>
      </c>
      <c r="CU70" s="326"/>
      <c r="CV70" s="326"/>
      <c r="CW70" s="326"/>
      <c r="CX70" s="326"/>
      <c r="CY70" s="326"/>
      <c r="CZ70" s="326"/>
      <c r="DA70" s="326"/>
      <c r="DB70" s="115"/>
      <c r="DC70" s="115"/>
      <c r="DD70" s="326" t="s">
        <v>114</v>
      </c>
      <c r="DE70" s="326"/>
      <c r="DF70" s="326"/>
      <c r="DG70" s="326"/>
      <c r="DH70" s="115"/>
      <c r="DI70" s="115"/>
      <c r="DJ70" s="115"/>
      <c r="DK70" s="115"/>
      <c r="DL70" s="115"/>
      <c r="DM70" s="115"/>
      <c r="DN70" s="115"/>
      <c r="DO70" s="115"/>
      <c r="DP70" s="115"/>
      <c r="DQ70" s="115"/>
      <c r="DR70" s="115"/>
      <c r="DS70" s="115"/>
      <c r="DT70" s="115"/>
      <c r="DU70" s="273" t="b">
        <v>0</v>
      </c>
      <c r="DV70" s="273" t="b">
        <v>0</v>
      </c>
      <c r="DW70" s="273"/>
      <c r="DX70" s="273"/>
      <c r="DY70" s="273"/>
      <c r="DZ70" s="115"/>
      <c r="EA70" s="115"/>
      <c r="EB70" s="115"/>
      <c r="EC70" s="115"/>
      <c r="ED70" s="115"/>
      <c r="EE70" s="115"/>
      <c r="EF70" s="115"/>
      <c r="EG70" s="115"/>
      <c r="EH70" s="115"/>
      <c r="EI70" s="115"/>
      <c r="EJ70" s="115"/>
      <c r="EK70" s="326" t="s">
        <v>113</v>
      </c>
      <c r="EL70" s="326"/>
      <c r="EM70" s="326"/>
      <c r="EN70" s="326"/>
      <c r="EO70" s="326"/>
      <c r="EP70" s="326"/>
      <c r="EQ70" s="326"/>
      <c r="ER70" s="326"/>
      <c r="ES70" s="115"/>
      <c r="ET70" s="115"/>
      <c r="EU70" s="326" t="s">
        <v>114</v>
      </c>
      <c r="EV70" s="326"/>
      <c r="EW70" s="326"/>
      <c r="EX70" s="326"/>
      <c r="EY70" s="115"/>
      <c r="EZ70" s="115"/>
      <c r="FA70" s="115"/>
      <c r="FB70" s="115"/>
      <c r="FC70" s="115"/>
      <c r="FD70" s="115"/>
      <c r="FE70" s="115"/>
      <c r="FF70" s="115"/>
      <c r="FG70" s="115"/>
      <c r="FH70" s="115"/>
      <c r="FI70" s="115"/>
      <c r="FJ70" s="115"/>
      <c r="FK70" s="115"/>
      <c r="FL70" s="273" t="b">
        <v>0</v>
      </c>
      <c r="FM70" s="273" t="b">
        <v>0</v>
      </c>
      <c r="FN70" s="273"/>
      <c r="FO70" s="273"/>
      <c r="FP70" s="115"/>
      <c r="FQ70" s="115"/>
      <c r="FR70" s="115"/>
      <c r="FS70" s="115"/>
      <c r="FT70" s="115"/>
      <c r="FU70" s="115"/>
      <c r="FV70" s="115"/>
      <c r="FW70" s="115"/>
      <c r="FX70" s="115"/>
      <c r="FY70" s="115"/>
      <c r="FZ70" s="115"/>
      <c r="GA70" s="326" t="s">
        <v>113</v>
      </c>
      <c r="GB70" s="326"/>
      <c r="GC70" s="326"/>
      <c r="GD70" s="326"/>
      <c r="GE70" s="326"/>
      <c r="GF70" s="326"/>
      <c r="GG70" s="326"/>
      <c r="GH70" s="326"/>
      <c r="GI70" s="115"/>
      <c r="GJ70" s="115"/>
      <c r="GK70" s="326" t="s">
        <v>114</v>
      </c>
      <c r="GL70" s="326"/>
      <c r="GM70" s="326"/>
      <c r="GN70" s="326"/>
      <c r="GO70" s="115"/>
      <c r="GP70" s="115"/>
      <c r="GQ70" s="115"/>
      <c r="GR70" s="115"/>
      <c r="GS70" s="115"/>
      <c r="GT70" s="115"/>
      <c r="GU70" s="115"/>
      <c r="GV70" s="115"/>
      <c r="GW70" s="115"/>
      <c r="GX70" s="115"/>
      <c r="GY70" s="115"/>
      <c r="GZ70" s="115"/>
      <c r="HA70" s="115"/>
      <c r="HB70" s="273"/>
      <c r="HC70" s="273"/>
      <c r="HD70" s="273"/>
      <c r="HE70" s="273"/>
      <c r="HF70" s="115"/>
      <c r="HG70" s="115"/>
      <c r="HH70" s="115"/>
      <c r="HI70" s="115"/>
      <c r="HJ70" s="115"/>
      <c r="HK70" s="115"/>
      <c r="HL70" s="115"/>
      <c r="HM70" s="115"/>
      <c r="HN70" s="115"/>
      <c r="HO70" s="115"/>
      <c r="HP70" s="115"/>
      <c r="HQ70" s="326" t="s">
        <v>113</v>
      </c>
      <c r="HR70" s="326"/>
      <c r="HS70" s="326"/>
      <c r="HT70" s="326"/>
      <c r="HU70" s="326"/>
      <c r="HV70" s="326"/>
      <c r="HW70" s="326"/>
      <c r="HX70" s="326"/>
      <c r="HY70" s="115"/>
      <c r="HZ70" s="115"/>
      <c r="IA70" s="326" t="s">
        <v>114</v>
      </c>
      <c r="IB70" s="326"/>
      <c r="IC70" s="326"/>
      <c r="ID70" s="326"/>
      <c r="IE70" s="115"/>
      <c r="IF70" s="115"/>
      <c r="IG70" s="115"/>
      <c r="IH70" s="115"/>
      <c r="II70" s="115"/>
      <c r="IJ70" s="115"/>
      <c r="IK70" s="115"/>
      <c r="IL70" s="115"/>
      <c r="IM70" s="115"/>
      <c r="IN70" s="115"/>
      <c r="IO70" s="115"/>
      <c r="IP70" s="115"/>
      <c r="IQ70" s="115"/>
      <c r="IR70" s="115"/>
      <c r="IS70" s="115"/>
      <c r="IT70" s="115"/>
      <c r="IU70" s="115"/>
      <c r="IV70" s="115"/>
      <c r="IW70" s="115"/>
      <c r="IX70" s="115"/>
      <c r="IY70" s="115"/>
      <c r="IZ70" s="115"/>
      <c r="JA70" s="326" t="s">
        <v>113</v>
      </c>
      <c r="JB70" s="326"/>
      <c r="JC70" s="326"/>
      <c r="JD70" s="326"/>
      <c r="JE70" s="326"/>
      <c r="JF70" s="326"/>
      <c r="JG70" s="326"/>
      <c r="JH70" s="326"/>
      <c r="JI70" s="115"/>
      <c r="JJ70" s="115"/>
      <c r="JK70" s="326" t="s">
        <v>114</v>
      </c>
      <c r="JL70" s="326"/>
      <c r="JM70" s="326"/>
      <c r="JN70" s="326"/>
      <c r="JO70" s="115"/>
      <c r="JP70" s="115"/>
      <c r="JQ70" s="115"/>
      <c r="JR70" s="115"/>
      <c r="JS70" s="115"/>
      <c r="JT70" s="115"/>
      <c r="JU70" s="115"/>
      <c r="JV70" s="115"/>
      <c r="JW70" s="115"/>
      <c r="JX70" s="115"/>
      <c r="JY70" s="115"/>
      <c r="JZ70" s="115"/>
      <c r="KA70" s="115"/>
      <c r="KB70" s="115"/>
      <c r="KC70" s="115"/>
      <c r="KD70" s="115"/>
      <c r="KE70" s="115"/>
      <c r="KF70" s="115"/>
      <c r="KG70" s="115"/>
      <c r="KH70" s="115"/>
      <c r="KI70" s="115"/>
      <c r="KJ70" s="115"/>
      <c r="KK70" s="326" t="s">
        <v>113</v>
      </c>
      <c r="KL70" s="326"/>
      <c r="KM70" s="326"/>
      <c r="KN70" s="326"/>
      <c r="KO70" s="326"/>
      <c r="KP70" s="326"/>
      <c r="KQ70" s="326"/>
      <c r="KR70" s="326"/>
      <c r="KS70" s="115"/>
      <c r="KT70" s="115"/>
      <c r="KU70" s="326" t="s">
        <v>114</v>
      </c>
      <c r="KV70" s="326"/>
      <c r="KW70" s="326"/>
      <c r="KX70" s="326"/>
      <c r="KY70" s="115"/>
      <c r="KZ70" s="115"/>
      <c r="LA70" s="115"/>
      <c r="LB70" s="115"/>
      <c r="LC70" s="115"/>
      <c r="LD70" s="115"/>
      <c r="LE70" s="115"/>
      <c r="LF70" s="115"/>
      <c r="LG70" s="115"/>
      <c r="LH70" s="115"/>
      <c r="LI70" s="115"/>
      <c r="LJ70" s="115"/>
      <c r="LK70" s="115"/>
      <c r="LL70" s="115"/>
      <c r="LM70" s="115"/>
      <c r="LN70" s="115"/>
      <c r="LO70" s="115"/>
      <c r="LP70" s="115"/>
      <c r="LQ70" s="115"/>
      <c r="LR70" s="115"/>
      <c r="LS70" s="115"/>
      <c r="LT70" s="115"/>
      <c r="LU70" s="326" t="s">
        <v>113</v>
      </c>
      <c r="LV70" s="326"/>
      <c r="LW70" s="326"/>
      <c r="LX70" s="326"/>
      <c r="LY70" s="326"/>
      <c r="LZ70" s="326"/>
      <c r="MA70" s="326"/>
      <c r="MB70" s="326"/>
      <c r="MC70" s="115"/>
      <c r="MD70" s="115"/>
      <c r="ME70" s="326" t="s">
        <v>114</v>
      </c>
      <c r="MF70" s="326"/>
      <c r="MG70" s="326"/>
      <c r="MH70" s="326"/>
      <c r="MI70" s="115"/>
      <c r="MJ70" s="115"/>
      <c r="MK70" s="115"/>
      <c r="ML70" s="115"/>
      <c r="MM70" s="115"/>
      <c r="MN70" s="115"/>
      <c r="MO70" s="115"/>
      <c r="MP70" s="115"/>
      <c r="MQ70" s="115"/>
      <c r="MR70" s="115"/>
      <c r="MS70" s="115"/>
      <c r="MT70" s="115"/>
      <c r="MU70" s="115"/>
      <c r="MV70" s="115"/>
      <c r="MW70" s="115"/>
      <c r="MX70" s="115"/>
      <c r="MY70" s="115"/>
      <c r="MZ70" s="115"/>
      <c r="NA70" s="115"/>
      <c r="NB70" s="115"/>
      <c r="NC70" s="115"/>
      <c r="ND70" s="115"/>
      <c r="NE70" s="326" t="s">
        <v>113</v>
      </c>
      <c r="NF70" s="326"/>
      <c r="NG70" s="326"/>
      <c r="NH70" s="326"/>
      <c r="NI70" s="326"/>
      <c r="NJ70" s="326"/>
      <c r="NK70" s="326"/>
      <c r="NL70" s="326"/>
      <c r="NM70" s="115"/>
      <c r="NN70" s="115"/>
      <c r="NO70" s="326" t="s">
        <v>114</v>
      </c>
      <c r="NP70" s="326"/>
      <c r="NQ70" s="326"/>
      <c r="NR70" s="326"/>
      <c r="NS70" s="115"/>
      <c r="NT70" s="115"/>
      <c r="NU70" s="115"/>
      <c r="NV70" s="115"/>
      <c r="NW70" s="115"/>
      <c r="NX70" s="115"/>
      <c r="NY70" s="115"/>
      <c r="NZ70" s="115"/>
      <c r="OA70" s="115"/>
      <c r="OB70" s="115"/>
      <c r="OC70" s="115"/>
      <c r="OD70" s="115"/>
    </row>
    <row r="71" spans="1:531" ht="15" customHeight="1">
      <c r="A71" s="115"/>
      <c r="B71" s="326" t="s">
        <v>115</v>
      </c>
      <c r="C71" s="326"/>
      <c r="D71" s="326"/>
      <c r="E71" s="326"/>
      <c r="F71" s="326"/>
      <c r="G71" s="326"/>
      <c r="H71" s="326"/>
      <c r="I71" s="326"/>
      <c r="J71" s="115"/>
      <c r="K71" s="326" t="s">
        <v>116</v>
      </c>
      <c r="L71" s="326"/>
      <c r="M71" s="326"/>
      <c r="N71" s="326"/>
      <c r="O71" s="326"/>
      <c r="P71" s="115"/>
      <c r="Q71" s="326" t="s">
        <v>117</v>
      </c>
      <c r="R71" s="326"/>
      <c r="S71" s="326"/>
      <c r="T71" s="326"/>
      <c r="U71" s="326"/>
      <c r="V71" s="326"/>
      <c r="W71" s="115"/>
      <c r="X71" s="326" t="s">
        <v>118</v>
      </c>
      <c r="Y71" s="326"/>
      <c r="Z71" s="326"/>
      <c r="AA71" s="326"/>
      <c r="AB71" s="326"/>
      <c r="AC71" s="326"/>
      <c r="AD71" s="115"/>
      <c r="AE71" s="115"/>
      <c r="AF71" s="115"/>
      <c r="AG71" s="115"/>
      <c r="AH71" s="115"/>
      <c r="AI71" s="116"/>
      <c r="AJ71" s="115"/>
      <c r="AK71" s="115"/>
      <c r="AL71" s="141"/>
      <c r="AM71" s="259" t="b">
        <v>0</v>
      </c>
      <c r="AN71" s="259" t="b">
        <v>0</v>
      </c>
      <c r="AO71" s="259" t="b">
        <v>0</v>
      </c>
      <c r="AQ71" s="141"/>
      <c r="AR71" s="115"/>
      <c r="AS71" s="326" t="s">
        <v>115</v>
      </c>
      <c r="AT71" s="326"/>
      <c r="AU71" s="326"/>
      <c r="AV71" s="326"/>
      <c r="AW71" s="326"/>
      <c r="AX71" s="326"/>
      <c r="AY71" s="326"/>
      <c r="AZ71" s="326"/>
      <c r="BA71" s="115"/>
      <c r="BB71" s="326" t="s">
        <v>116</v>
      </c>
      <c r="BC71" s="326"/>
      <c r="BD71" s="326"/>
      <c r="BE71" s="326"/>
      <c r="BF71" s="326"/>
      <c r="BG71" s="115"/>
      <c r="BH71" s="326" t="s">
        <v>117</v>
      </c>
      <c r="BI71" s="326"/>
      <c r="BJ71" s="326"/>
      <c r="BK71" s="326"/>
      <c r="BL71" s="326"/>
      <c r="BM71" s="326"/>
      <c r="BN71" s="115"/>
      <c r="BO71" s="326" t="s">
        <v>118</v>
      </c>
      <c r="BP71" s="326"/>
      <c r="BQ71" s="326"/>
      <c r="BR71" s="326"/>
      <c r="BS71" s="326"/>
      <c r="BT71" s="326"/>
      <c r="BU71" s="115"/>
      <c r="BV71" s="115"/>
      <c r="BW71" s="115"/>
      <c r="BX71" s="115"/>
      <c r="BY71" s="115"/>
      <c r="BZ71" s="116"/>
      <c r="CA71" s="115"/>
      <c r="CB71" s="115"/>
      <c r="CC71" s="141"/>
      <c r="CD71" s="259" t="b">
        <v>0</v>
      </c>
      <c r="CE71" s="259" t="b">
        <v>0</v>
      </c>
      <c r="CF71" s="259" t="b">
        <v>0</v>
      </c>
      <c r="CG71" s="259"/>
      <c r="CH71" s="141"/>
      <c r="CI71" s="115"/>
      <c r="CJ71" s="115"/>
      <c r="CK71" s="326" t="s">
        <v>115</v>
      </c>
      <c r="CL71" s="326"/>
      <c r="CM71" s="326"/>
      <c r="CN71" s="326"/>
      <c r="CO71" s="326"/>
      <c r="CP71" s="326"/>
      <c r="CQ71" s="326"/>
      <c r="CR71" s="326"/>
      <c r="CS71" s="115"/>
      <c r="CT71" s="326" t="s">
        <v>116</v>
      </c>
      <c r="CU71" s="326"/>
      <c r="CV71" s="326"/>
      <c r="CW71" s="326"/>
      <c r="CX71" s="326"/>
      <c r="CY71" s="115"/>
      <c r="CZ71" s="326" t="s">
        <v>117</v>
      </c>
      <c r="DA71" s="326"/>
      <c r="DB71" s="326"/>
      <c r="DC71" s="326"/>
      <c r="DD71" s="326"/>
      <c r="DE71" s="326"/>
      <c r="DF71" s="115"/>
      <c r="DG71" s="326" t="s">
        <v>118</v>
      </c>
      <c r="DH71" s="326"/>
      <c r="DI71" s="326"/>
      <c r="DJ71" s="326"/>
      <c r="DK71" s="326"/>
      <c r="DL71" s="326"/>
      <c r="DM71" s="115"/>
      <c r="DN71" s="115"/>
      <c r="DO71" s="115"/>
      <c r="DP71" s="115"/>
      <c r="DQ71" s="115"/>
      <c r="DR71" s="116"/>
      <c r="DS71" s="115"/>
      <c r="DT71" s="115"/>
      <c r="DU71" s="273" t="b">
        <v>0</v>
      </c>
      <c r="DV71" s="273" t="b">
        <v>0</v>
      </c>
      <c r="DW71" s="273" t="b">
        <v>0</v>
      </c>
      <c r="DX71" s="273"/>
      <c r="DY71" s="273"/>
      <c r="DZ71" s="115"/>
      <c r="EA71" s="115"/>
      <c r="EB71" s="326" t="s">
        <v>115</v>
      </c>
      <c r="EC71" s="326"/>
      <c r="ED71" s="326"/>
      <c r="EE71" s="326"/>
      <c r="EF71" s="326"/>
      <c r="EG71" s="326"/>
      <c r="EH71" s="326"/>
      <c r="EI71" s="326"/>
      <c r="EJ71" s="115"/>
      <c r="EK71" s="326" t="s">
        <v>116</v>
      </c>
      <c r="EL71" s="326"/>
      <c r="EM71" s="326"/>
      <c r="EN71" s="326"/>
      <c r="EO71" s="326"/>
      <c r="EP71" s="115"/>
      <c r="EQ71" s="326" t="s">
        <v>117</v>
      </c>
      <c r="ER71" s="326"/>
      <c r="ES71" s="326"/>
      <c r="ET71" s="326"/>
      <c r="EU71" s="326"/>
      <c r="EV71" s="326"/>
      <c r="EW71" s="115"/>
      <c r="EX71" s="326" t="s">
        <v>118</v>
      </c>
      <c r="EY71" s="326"/>
      <c r="EZ71" s="326"/>
      <c r="FA71" s="326"/>
      <c r="FB71" s="326"/>
      <c r="FC71" s="326"/>
      <c r="FD71" s="115"/>
      <c r="FE71" s="115"/>
      <c r="FF71" s="115"/>
      <c r="FG71" s="115"/>
      <c r="FH71" s="115"/>
      <c r="FI71" s="116"/>
      <c r="FJ71" s="115"/>
      <c r="FK71" s="115"/>
      <c r="FL71" s="273" t="b">
        <v>0</v>
      </c>
      <c r="FM71" s="273" t="b">
        <v>0</v>
      </c>
      <c r="FN71" s="273" t="b">
        <v>0</v>
      </c>
      <c r="FO71" s="273"/>
      <c r="FP71" s="115"/>
      <c r="FQ71" s="115"/>
      <c r="FR71" s="326" t="s">
        <v>115</v>
      </c>
      <c r="FS71" s="326"/>
      <c r="FT71" s="326"/>
      <c r="FU71" s="326"/>
      <c r="FV71" s="326"/>
      <c r="FW71" s="326"/>
      <c r="FX71" s="326"/>
      <c r="FY71" s="326"/>
      <c r="FZ71" s="115"/>
      <c r="GA71" s="326" t="s">
        <v>116</v>
      </c>
      <c r="GB71" s="326"/>
      <c r="GC71" s="326"/>
      <c r="GD71" s="326"/>
      <c r="GE71" s="326"/>
      <c r="GF71" s="115"/>
      <c r="GG71" s="326" t="s">
        <v>117</v>
      </c>
      <c r="GH71" s="326"/>
      <c r="GI71" s="326"/>
      <c r="GJ71" s="326"/>
      <c r="GK71" s="326"/>
      <c r="GL71" s="326"/>
      <c r="GM71" s="115"/>
      <c r="GN71" s="326" t="s">
        <v>118</v>
      </c>
      <c r="GO71" s="326"/>
      <c r="GP71" s="326"/>
      <c r="GQ71" s="326"/>
      <c r="GR71" s="326"/>
      <c r="GS71" s="326"/>
      <c r="GT71" s="115"/>
      <c r="GU71" s="115"/>
      <c r="GV71" s="115"/>
      <c r="GW71" s="115"/>
      <c r="GX71" s="115"/>
      <c r="GY71" s="116"/>
      <c r="GZ71" s="115"/>
      <c r="HA71" s="115"/>
      <c r="HB71" s="273"/>
      <c r="HC71" s="273"/>
      <c r="HD71" s="273"/>
      <c r="HE71" s="273"/>
      <c r="HF71" s="115"/>
      <c r="HG71" s="115"/>
      <c r="HH71" s="326" t="s">
        <v>115</v>
      </c>
      <c r="HI71" s="326"/>
      <c r="HJ71" s="326"/>
      <c r="HK71" s="326"/>
      <c r="HL71" s="326"/>
      <c r="HM71" s="326"/>
      <c r="HN71" s="326"/>
      <c r="HO71" s="326"/>
      <c r="HP71" s="115"/>
      <c r="HQ71" s="326" t="s">
        <v>116</v>
      </c>
      <c r="HR71" s="326"/>
      <c r="HS71" s="326"/>
      <c r="HT71" s="326"/>
      <c r="HU71" s="326"/>
      <c r="HV71" s="115"/>
      <c r="HW71" s="326" t="s">
        <v>117</v>
      </c>
      <c r="HX71" s="326"/>
      <c r="HY71" s="326"/>
      <c r="HZ71" s="326"/>
      <c r="IA71" s="326"/>
      <c r="IB71" s="326"/>
      <c r="IC71" s="115"/>
      <c r="ID71" s="326" t="s">
        <v>118</v>
      </c>
      <c r="IE71" s="326"/>
      <c r="IF71" s="326"/>
      <c r="IG71" s="326"/>
      <c r="IH71" s="326"/>
      <c r="II71" s="326"/>
      <c r="IJ71" s="115"/>
      <c r="IK71" s="115"/>
      <c r="IL71" s="115"/>
      <c r="IM71" s="115"/>
      <c r="IN71" s="115"/>
      <c r="IO71" s="116"/>
      <c r="IP71" s="115"/>
      <c r="IQ71" s="115"/>
      <c r="IR71" s="326" t="s">
        <v>115</v>
      </c>
      <c r="IS71" s="326"/>
      <c r="IT71" s="326"/>
      <c r="IU71" s="326"/>
      <c r="IV71" s="326"/>
      <c r="IW71" s="326"/>
      <c r="IX71" s="326"/>
      <c r="IY71" s="326"/>
      <c r="IZ71" s="115"/>
      <c r="JA71" s="326" t="s">
        <v>116</v>
      </c>
      <c r="JB71" s="326"/>
      <c r="JC71" s="326"/>
      <c r="JD71" s="326"/>
      <c r="JE71" s="326"/>
      <c r="JF71" s="115"/>
      <c r="JG71" s="326" t="s">
        <v>117</v>
      </c>
      <c r="JH71" s="326"/>
      <c r="JI71" s="326"/>
      <c r="JJ71" s="326"/>
      <c r="JK71" s="326"/>
      <c r="JL71" s="326"/>
      <c r="JM71" s="115"/>
      <c r="JN71" s="326" t="s">
        <v>118</v>
      </c>
      <c r="JO71" s="326"/>
      <c r="JP71" s="326"/>
      <c r="JQ71" s="326"/>
      <c r="JR71" s="326"/>
      <c r="JS71" s="326"/>
      <c r="JT71" s="115"/>
      <c r="JU71" s="115"/>
      <c r="JV71" s="115"/>
      <c r="JW71" s="115"/>
      <c r="JX71" s="115"/>
      <c r="JY71" s="116"/>
      <c r="JZ71" s="115"/>
      <c r="KA71" s="115"/>
      <c r="KB71" s="326" t="s">
        <v>115</v>
      </c>
      <c r="KC71" s="326"/>
      <c r="KD71" s="326"/>
      <c r="KE71" s="326"/>
      <c r="KF71" s="326"/>
      <c r="KG71" s="326"/>
      <c r="KH71" s="326"/>
      <c r="KI71" s="326"/>
      <c r="KJ71" s="115"/>
      <c r="KK71" s="326" t="s">
        <v>116</v>
      </c>
      <c r="KL71" s="326"/>
      <c r="KM71" s="326"/>
      <c r="KN71" s="326"/>
      <c r="KO71" s="326"/>
      <c r="KP71" s="115"/>
      <c r="KQ71" s="326" t="s">
        <v>117</v>
      </c>
      <c r="KR71" s="326"/>
      <c r="KS71" s="326"/>
      <c r="KT71" s="326"/>
      <c r="KU71" s="326"/>
      <c r="KV71" s="326"/>
      <c r="KW71" s="115"/>
      <c r="KX71" s="326" t="s">
        <v>118</v>
      </c>
      <c r="KY71" s="326"/>
      <c r="KZ71" s="326"/>
      <c r="LA71" s="326"/>
      <c r="LB71" s="326"/>
      <c r="LC71" s="326"/>
      <c r="LD71" s="115"/>
      <c r="LE71" s="115"/>
      <c r="LF71" s="115"/>
      <c r="LG71" s="115"/>
      <c r="LH71" s="115"/>
      <c r="LI71" s="116"/>
      <c r="LJ71" s="115"/>
      <c r="LK71" s="115"/>
      <c r="LL71" s="326" t="s">
        <v>115</v>
      </c>
      <c r="LM71" s="326"/>
      <c r="LN71" s="326"/>
      <c r="LO71" s="326"/>
      <c r="LP71" s="326"/>
      <c r="LQ71" s="326"/>
      <c r="LR71" s="326"/>
      <c r="LS71" s="326"/>
      <c r="LT71" s="115"/>
      <c r="LU71" s="326" t="s">
        <v>116</v>
      </c>
      <c r="LV71" s="326"/>
      <c r="LW71" s="326"/>
      <c r="LX71" s="326"/>
      <c r="LY71" s="326"/>
      <c r="LZ71" s="115"/>
      <c r="MA71" s="326" t="s">
        <v>117</v>
      </c>
      <c r="MB71" s="326"/>
      <c r="MC71" s="326"/>
      <c r="MD71" s="326"/>
      <c r="ME71" s="326"/>
      <c r="MF71" s="326"/>
      <c r="MG71" s="115"/>
      <c r="MH71" s="326" t="s">
        <v>118</v>
      </c>
      <c r="MI71" s="326"/>
      <c r="MJ71" s="326"/>
      <c r="MK71" s="326"/>
      <c r="ML71" s="326"/>
      <c r="MM71" s="326"/>
      <c r="MN71" s="115"/>
      <c r="MO71" s="115"/>
      <c r="MP71" s="115"/>
      <c r="MQ71" s="115"/>
      <c r="MR71" s="115"/>
      <c r="MS71" s="116"/>
      <c r="MT71" s="115"/>
      <c r="MU71" s="115"/>
      <c r="MV71" s="326" t="s">
        <v>115</v>
      </c>
      <c r="MW71" s="326"/>
      <c r="MX71" s="326"/>
      <c r="MY71" s="326"/>
      <c r="MZ71" s="326"/>
      <c r="NA71" s="326"/>
      <c r="NB71" s="326"/>
      <c r="NC71" s="326"/>
      <c r="ND71" s="115"/>
      <c r="NE71" s="326" t="s">
        <v>116</v>
      </c>
      <c r="NF71" s="326"/>
      <c r="NG71" s="326"/>
      <c r="NH71" s="326"/>
      <c r="NI71" s="326"/>
      <c r="NJ71" s="115"/>
      <c r="NK71" s="326" t="s">
        <v>117</v>
      </c>
      <c r="NL71" s="326"/>
      <c r="NM71" s="326"/>
      <c r="NN71" s="326"/>
      <c r="NO71" s="326"/>
      <c r="NP71" s="326"/>
      <c r="NQ71" s="115"/>
      <c r="NR71" s="326" t="s">
        <v>118</v>
      </c>
      <c r="NS71" s="326"/>
      <c r="NT71" s="326"/>
      <c r="NU71" s="326"/>
      <c r="NV71" s="326"/>
      <c r="NW71" s="326"/>
      <c r="NX71" s="115"/>
      <c r="NY71" s="115"/>
      <c r="NZ71" s="115"/>
      <c r="OA71" s="115"/>
      <c r="OB71" s="115"/>
      <c r="OC71" s="116"/>
      <c r="OD71" s="115"/>
    </row>
    <row r="72" spans="1:531" ht="15" customHeight="1">
      <c r="A72" s="115"/>
      <c r="B72" s="326" t="s">
        <v>119</v>
      </c>
      <c r="C72" s="326"/>
      <c r="D72" s="326"/>
      <c r="E72" s="326"/>
      <c r="F72" s="326"/>
      <c r="G72" s="326"/>
      <c r="H72" s="326"/>
      <c r="I72" s="326"/>
      <c r="J72" s="115"/>
      <c r="K72" s="326" t="s">
        <v>120</v>
      </c>
      <c r="L72" s="326"/>
      <c r="M72" s="326"/>
      <c r="N72" s="326"/>
      <c r="O72" s="326"/>
      <c r="P72" s="115"/>
      <c r="Q72" s="326" t="s">
        <v>121</v>
      </c>
      <c r="R72" s="326"/>
      <c r="S72" s="326"/>
      <c r="T72" s="326"/>
      <c r="U72" s="326"/>
      <c r="V72" s="326"/>
      <c r="W72" s="115"/>
      <c r="X72" s="326" t="s">
        <v>122</v>
      </c>
      <c r="Y72" s="326"/>
      <c r="Z72" s="326"/>
      <c r="AA72" s="326"/>
      <c r="AB72" s="326"/>
      <c r="AC72" s="326"/>
      <c r="AD72" s="115"/>
      <c r="AE72" s="115"/>
      <c r="AF72" s="115"/>
      <c r="AG72" s="115"/>
      <c r="AH72" s="115"/>
      <c r="AI72" s="116"/>
      <c r="AJ72" s="115"/>
      <c r="AK72" s="115"/>
      <c r="AL72" s="141"/>
      <c r="AM72" s="259" t="b">
        <v>0</v>
      </c>
      <c r="AN72" s="259" t="b">
        <v>0</v>
      </c>
      <c r="AO72" s="259" t="b">
        <v>0</v>
      </c>
      <c r="AQ72" s="141"/>
      <c r="AR72" s="115"/>
      <c r="AS72" s="326" t="s">
        <v>119</v>
      </c>
      <c r="AT72" s="326"/>
      <c r="AU72" s="326"/>
      <c r="AV72" s="326"/>
      <c r="AW72" s="326"/>
      <c r="AX72" s="326"/>
      <c r="AY72" s="326"/>
      <c r="AZ72" s="326"/>
      <c r="BA72" s="115"/>
      <c r="BB72" s="326" t="s">
        <v>120</v>
      </c>
      <c r="BC72" s="326"/>
      <c r="BD72" s="326"/>
      <c r="BE72" s="326"/>
      <c r="BF72" s="326"/>
      <c r="BG72" s="115"/>
      <c r="BH72" s="326" t="s">
        <v>121</v>
      </c>
      <c r="BI72" s="326"/>
      <c r="BJ72" s="326"/>
      <c r="BK72" s="326"/>
      <c r="BL72" s="326"/>
      <c r="BM72" s="326"/>
      <c r="BN72" s="115"/>
      <c r="BO72" s="326" t="s">
        <v>122</v>
      </c>
      <c r="BP72" s="326"/>
      <c r="BQ72" s="326"/>
      <c r="BR72" s="326"/>
      <c r="BS72" s="326"/>
      <c r="BT72" s="326"/>
      <c r="BU72" s="115"/>
      <c r="BV72" s="115"/>
      <c r="BW72" s="115"/>
      <c r="BX72" s="115"/>
      <c r="BY72" s="115"/>
      <c r="BZ72" s="116"/>
      <c r="CA72" s="115"/>
      <c r="CB72" s="115"/>
      <c r="CC72" s="141"/>
      <c r="CD72" s="259" t="b">
        <v>0</v>
      </c>
      <c r="CE72" s="259" t="b">
        <v>0</v>
      </c>
      <c r="CF72" s="259" t="b">
        <v>0</v>
      </c>
      <c r="CG72" s="259"/>
      <c r="CH72" s="141"/>
      <c r="CI72" s="115"/>
      <c r="CJ72" s="115"/>
      <c r="CK72" s="326" t="s">
        <v>119</v>
      </c>
      <c r="CL72" s="326"/>
      <c r="CM72" s="326"/>
      <c r="CN72" s="326"/>
      <c r="CO72" s="326"/>
      <c r="CP72" s="326"/>
      <c r="CQ72" s="326"/>
      <c r="CR72" s="326"/>
      <c r="CS72" s="115"/>
      <c r="CT72" s="326" t="s">
        <v>120</v>
      </c>
      <c r="CU72" s="326"/>
      <c r="CV72" s="326"/>
      <c r="CW72" s="326"/>
      <c r="CX72" s="326"/>
      <c r="CY72" s="115"/>
      <c r="CZ72" s="326" t="s">
        <v>121</v>
      </c>
      <c r="DA72" s="326"/>
      <c r="DB72" s="326"/>
      <c r="DC72" s="326"/>
      <c r="DD72" s="326"/>
      <c r="DE72" s="326"/>
      <c r="DF72" s="115"/>
      <c r="DG72" s="326" t="s">
        <v>122</v>
      </c>
      <c r="DH72" s="326"/>
      <c r="DI72" s="326"/>
      <c r="DJ72" s="326"/>
      <c r="DK72" s="326"/>
      <c r="DL72" s="326"/>
      <c r="DM72" s="115"/>
      <c r="DN72" s="115"/>
      <c r="DO72" s="115"/>
      <c r="DP72" s="115"/>
      <c r="DQ72" s="115"/>
      <c r="DR72" s="116"/>
      <c r="DS72" s="115"/>
      <c r="DT72" s="115"/>
      <c r="DU72" s="273" t="b">
        <v>0</v>
      </c>
      <c r="DV72" s="273" t="b">
        <v>0</v>
      </c>
      <c r="DW72" s="273" t="b">
        <v>0</v>
      </c>
      <c r="DX72" s="273"/>
      <c r="DY72" s="273"/>
      <c r="DZ72" s="115"/>
      <c r="EA72" s="115"/>
      <c r="EB72" s="326" t="s">
        <v>119</v>
      </c>
      <c r="EC72" s="326"/>
      <c r="ED72" s="326"/>
      <c r="EE72" s="326"/>
      <c r="EF72" s="326"/>
      <c r="EG72" s="326"/>
      <c r="EH72" s="326"/>
      <c r="EI72" s="326"/>
      <c r="EJ72" s="115"/>
      <c r="EK72" s="326" t="s">
        <v>120</v>
      </c>
      <c r="EL72" s="326"/>
      <c r="EM72" s="326"/>
      <c r="EN72" s="326"/>
      <c r="EO72" s="326"/>
      <c r="EP72" s="115"/>
      <c r="EQ72" s="326" t="s">
        <v>121</v>
      </c>
      <c r="ER72" s="326"/>
      <c r="ES72" s="326"/>
      <c r="ET72" s="326"/>
      <c r="EU72" s="326"/>
      <c r="EV72" s="326"/>
      <c r="EW72" s="115"/>
      <c r="EX72" s="326" t="s">
        <v>122</v>
      </c>
      <c r="EY72" s="326"/>
      <c r="EZ72" s="326"/>
      <c r="FA72" s="326"/>
      <c r="FB72" s="326"/>
      <c r="FC72" s="326"/>
      <c r="FD72" s="115"/>
      <c r="FE72" s="115"/>
      <c r="FF72" s="115"/>
      <c r="FG72" s="115"/>
      <c r="FH72" s="115"/>
      <c r="FI72" s="116"/>
      <c r="FJ72" s="115"/>
      <c r="FK72" s="115"/>
      <c r="FL72" s="273" t="b">
        <v>0</v>
      </c>
      <c r="FM72" s="273" t="b">
        <v>0</v>
      </c>
      <c r="FN72" s="273" t="b">
        <v>0</v>
      </c>
      <c r="FO72" s="273"/>
      <c r="FP72" s="115"/>
      <c r="FQ72" s="115"/>
      <c r="FR72" s="326" t="s">
        <v>119</v>
      </c>
      <c r="FS72" s="326"/>
      <c r="FT72" s="326"/>
      <c r="FU72" s="326"/>
      <c r="FV72" s="326"/>
      <c r="FW72" s="326"/>
      <c r="FX72" s="326"/>
      <c r="FY72" s="326"/>
      <c r="FZ72" s="115"/>
      <c r="GA72" s="326" t="s">
        <v>120</v>
      </c>
      <c r="GB72" s="326"/>
      <c r="GC72" s="326"/>
      <c r="GD72" s="326"/>
      <c r="GE72" s="326"/>
      <c r="GF72" s="115"/>
      <c r="GG72" s="326" t="s">
        <v>121</v>
      </c>
      <c r="GH72" s="326"/>
      <c r="GI72" s="326"/>
      <c r="GJ72" s="326"/>
      <c r="GK72" s="326"/>
      <c r="GL72" s="326"/>
      <c r="GM72" s="115"/>
      <c r="GN72" s="326" t="s">
        <v>122</v>
      </c>
      <c r="GO72" s="326"/>
      <c r="GP72" s="326"/>
      <c r="GQ72" s="326"/>
      <c r="GR72" s="326"/>
      <c r="GS72" s="326"/>
      <c r="GT72" s="115"/>
      <c r="GU72" s="115"/>
      <c r="GV72" s="115"/>
      <c r="GW72" s="115"/>
      <c r="GX72" s="115"/>
      <c r="GY72" s="116"/>
      <c r="GZ72" s="115"/>
      <c r="HA72" s="115"/>
      <c r="HB72" s="273"/>
      <c r="HC72" s="273"/>
      <c r="HD72" s="273"/>
      <c r="HE72" s="273"/>
      <c r="HF72" s="115"/>
      <c r="HG72" s="115"/>
      <c r="HH72" s="326" t="s">
        <v>119</v>
      </c>
      <c r="HI72" s="326"/>
      <c r="HJ72" s="326"/>
      <c r="HK72" s="326"/>
      <c r="HL72" s="326"/>
      <c r="HM72" s="326"/>
      <c r="HN72" s="326"/>
      <c r="HO72" s="326"/>
      <c r="HP72" s="115"/>
      <c r="HQ72" s="326" t="s">
        <v>120</v>
      </c>
      <c r="HR72" s="326"/>
      <c r="HS72" s="326"/>
      <c r="HT72" s="326"/>
      <c r="HU72" s="326"/>
      <c r="HV72" s="115"/>
      <c r="HW72" s="326" t="s">
        <v>121</v>
      </c>
      <c r="HX72" s="326"/>
      <c r="HY72" s="326"/>
      <c r="HZ72" s="326"/>
      <c r="IA72" s="326"/>
      <c r="IB72" s="326"/>
      <c r="IC72" s="115"/>
      <c r="ID72" s="326" t="s">
        <v>122</v>
      </c>
      <c r="IE72" s="326"/>
      <c r="IF72" s="326"/>
      <c r="IG72" s="326"/>
      <c r="IH72" s="326"/>
      <c r="II72" s="326"/>
      <c r="IJ72" s="115"/>
      <c r="IK72" s="115"/>
      <c r="IL72" s="115"/>
      <c r="IM72" s="115"/>
      <c r="IN72" s="115"/>
      <c r="IO72" s="116"/>
      <c r="IP72" s="115"/>
      <c r="IQ72" s="115"/>
      <c r="IR72" s="326" t="s">
        <v>119</v>
      </c>
      <c r="IS72" s="326"/>
      <c r="IT72" s="326"/>
      <c r="IU72" s="326"/>
      <c r="IV72" s="326"/>
      <c r="IW72" s="326"/>
      <c r="IX72" s="326"/>
      <c r="IY72" s="326"/>
      <c r="IZ72" s="115"/>
      <c r="JA72" s="326" t="s">
        <v>120</v>
      </c>
      <c r="JB72" s="326"/>
      <c r="JC72" s="326"/>
      <c r="JD72" s="326"/>
      <c r="JE72" s="326"/>
      <c r="JF72" s="115"/>
      <c r="JG72" s="326" t="s">
        <v>121</v>
      </c>
      <c r="JH72" s="326"/>
      <c r="JI72" s="326"/>
      <c r="JJ72" s="326"/>
      <c r="JK72" s="326"/>
      <c r="JL72" s="326"/>
      <c r="JM72" s="115"/>
      <c r="JN72" s="326" t="s">
        <v>122</v>
      </c>
      <c r="JO72" s="326"/>
      <c r="JP72" s="326"/>
      <c r="JQ72" s="326"/>
      <c r="JR72" s="326"/>
      <c r="JS72" s="326"/>
      <c r="JT72" s="115"/>
      <c r="JU72" s="115"/>
      <c r="JV72" s="115"/>
      <c r="JW72" s="115"/>
      <c r="JX72" s="115"/>
      <c r="JY72" s="116"/>
      <c r="JZ72" s="115"/>
      <c r="KA72" s="115"/>
      <c r="KB72" s="326" t="s">
        <v>119</v>
      </c>
      <c r="KC72" s="326"/>
      <c r="KD72" s="326"/>
      <c r="KE72" s="326"/>
      <c r="KF72" s="326"/>
      <c r="KG72" s="326"/>
      <c r="KH72" s="326"/>
      <c r="KI72" s="326"/>
      <c r="KJ72" s="115"/>
      <c r="KK72" s="326" t="s">
        <v>120</v>
      </c>
      <c r="KL72" s="326"/>
      <c r="KM72" s="326"/>
      <c r="KN72" s="326"/>
      <c r="KO72" s="326"/>
      <c r="KP72" s="115"/>
      <c r="KQ72" s="326" t="s">
        <v>121</v>
      </c>
      <c r="KR72" s="326"/>
      <c r="KS72" s="326"/>
      <c r="KT72" s="326"/>
      <c r="KU72" s="326"/>
      <c r="KV72" s="326"/>
      <c r="KW72" s="115"/>
      <c r="KX72" s="326" t="s">
        <v>122</v>
      </c>
      <c r="KY72" s="326"/>
      <c r="KZ72" s="326"/>
      <c r="LA72" s="326"/>
      <c r="LB72" s="326"/>
      <c r="LC72" s="326"/>
      <c r="LD72" s="115"/>
      <c r="LE72" s="115"/>
      <c r="LF72" s="115"/>
      <c r="LG72" s="115"/>
      <c r="LH72" s="115"/>
      <c r="LI72" s="116"/>
      <c r="LJ72" s="115"/>
      <c r="LK72" s="115"/>
      <c r="LL72" s="326" t="s">
        <v>119</v>
      </c>
      <c r="LM72" s="326"/>
      <c r="LN72" s="326"/>
      <c r="LO72" s="326"/>
      <c r="LP72" s="326"/>
      <c r="LQ72" s="326"/>
      <c r="LR72" s="326"/>
      <c r="LS72" s="326"/>
      <c r="LT72" s="115"/>
      <c r="LU72" s="326" t="s">
        <v>120</v>
      </c>
      <c r="LV72" s="326"/>
      <c r="LW72" s="326"/>
      <c r="LX72" s="326"/>
      <c r="LY72" s="326"/>
      <c r="LZ72" s="115"/>
      <c r="MA72" s="326" t="s">
        <v>121</v>
      </c>
      <c r="MB72" s="326"/>
      <c r="MC72" s="326"/>
      <c r="MD72" s="326"/>
      <c r="ME72" s="326"/>
      <c r="MF72" s="326"/>
      <c r="MG72" s="115"/>
      <c r="MH72" s="326" t="s">
        <v>122</v>
      </c>
      <c r="MI72" s="326"/>
      <c r="MJ72" s="326"/>
      <c r="MK72" s="326"/>
      <c r="ML72" s="326"/>
      <c r="MM72" s="326"/>
      <c r="MN72" s="115"/>
      <c r="MO72" s="115"/>
      <c r="MP72" s="115"/>
      <c r="MQ72" s="115"/>
      <c r="MR72" s="115"/>
      <c r="MS72" s="116"/>
      <c r="MT72" s="115"/>
      <c r="MU72" s="115"/>
      <c r="MV72" s="326" t="s">
        <v>119</v>
      </c>
      <c r="MW72" s="326"/>
      <c r="MX72" s="326"/>
      <c r="MY72" s="326"/>
      <c r="MZ72" s="326"/>
      <c r="NA72" s="326"/>
      <c r="NB72" s="326"/>
      <c r="NC72" s="326"/>
      <c r="ND72" s="115"/>
      <c r="NE72" s="326" t="s">
        <v>120</v>
      </c>
      <c r="NF72" s="326"/>
      <c r="NG72" s="326"/>
      <c r="NH72" s="326"/>
      <c r="NI72" s="326"/>
      <c r="NJ72" s="115"/>
      <c r="NK72" s="326" t="s">
        <v>121</v>
      </c>
      <c r="NL72" s="326"/>
      <c r="NM72" s="326"/>
      <c r="NN72" s="326"/>
      <c r="NO72" s="326"/>
      <c r="NP72" s="326"/>
      <c r="NQ72" s="115"/>
      <c r="NR72" s="326" t="s">
        <v>122</v>
      </c>
      <c r="NS72" s="326"/>
      <c r="NT72" s="326"/>
      <c r="NU72" s="326"/>
      <c r="NV72" s="326"/>
      <c r="NW72" s="326"/>
      <c r="NX72" s="115"/>
      <c r="NY72" s="115"/>
      <c r="NZ72" s="115"/>
      <c r="OA72" s="115"/>
      <c r="OB72" s="115"/>
      <c r="OC72" s="116"/>
      <c r="OD72" s="115"/>
    </row>
    <row r="73" spans="1:531" ht="15" customHeight="1">
      <c r="A73" s="115"/>
      <c r="B73" s="326" t="s">
        <v>253</v>
      </c>
      <c r="C73" s="326"/>
      <c r="D73" s="326"/>
      <c r="E73" s="326"/>
      <c r="F73" s="326"/>
      <c r="G73" s="326"/>
      <c r="H73" s="326"/>
      <c r="I73" s="326"/>
      <c r="J73" s="115"/>
      <c r="K73" s="326" t="s">
        <v>123</v>
      </c>
      <c r="L73" s="326"/>
      <c r="M73" s="326"/>
      <c r="N73" s="326"/>
      <c r="O73" s="326"/>
      <c r="P73" s="115"/>
      <c r="Q73" s="326" t="s">
        <v>124</v>
      </c>
      <c r="R73" s="326"/>
      <c r="S73" s="326"/>
      <c r="T73" s="326"/>
      <c r="U73" s="326"/>
      <c r="V73" s="326"/>
      <c r="W73" s="115"/>
      <c r="X73" s="326" t="s">
        <v>125</v>
      </c>
      <c r="Y73" s="326"/>
      <c r="Z73" s="326"/>
      <c r="AA73" s="326"/>
      <c r="AB73" s="326"/>
      <c r="AC73" s="115"/>
      <c r="AD73" s="115"/>
      <c r="AE73" s="325"/>
      <c r="AF73" s="325"/>
      <c r="AG73" s="325"/>
      <c r="AH73" s="325"/>
      <c r="AI73" s="325"/>
      <c r="AJ73" s="115"/>
      <c r="AK73" s="115"/>
      <c r="AL73" s="141"/>
      <c r="AM73" s="259" t="b">
        <v>0</v>
      </c>
      <c r="AN73" s="259" t="b">
        <v>0</v>
      </c>
      <c r="AO73" s="259" t="b">
        <v>0</v>
      </c>
      <c r="AQ73" s="141"/>
      <c r="AR73" s="115"/>
      <c r="AS73" s="326" t="s">
        <v>253</v>
      </c>
      <c r="AT73" s="326"/>
      <c r="AU73" s="326"/>
      <c r="AV73" s="326"/>
      <c r="AW73" s="326"/>
      <c r="AX73" s="326"/>
      <c r="AY73" s="326"/>
      <c r="AZ73" s="326"/>
      <c r="BA73" s="115"/>
      <c r="BB73" s="326" t="s">
        <v>123</v>
      </c>
      <c r="BC73" s="326"/>
      <c r="BD73" s="326"/>
      <c r="BE73" s="326"/>
      <c r="BF73" s="326"/>
      <c r="BG73" s="115"/>
      <c r="BH73" s="326" t="s">
        <v>124</v>
      </c>
      <c r="BI73" s="326"/>
      <c r="BJ73" s="326"/>
      <c r="BK73" s="326"/>
      <c r="BL73" s="326"/>
      <c r="BM73" s="326"/>
      <c r="BN73" s="115"/>
      <c r="BO73" s="326" t="s">
        <v>125</v>
      </c>
      <c r="BP73" s="326"/>
      <c r="BQ73" s="326"/>
      <c r="BR73" s="326"/>
      <c r="BS73" s="326"/>
      <c r="BT73" s="115"/>
      <c r="BU73" s="115"/>
      <c r="BV73" s="325"/>
      <c r="BW73" s="325"/>
      <c r="BX73" s="325"/>
      <c r="BY73" s="325"/>
      <c r="BZ73" s="325"/>
      <c r="CA73" s="115"/>
      <c r="CB73" s="115"/>
      <c r="CC73" s="141"/>
      <c r="CD73" s="259" t="b">
        <v>0</v>
      </c>
      <c r="CE73" s="259" t="b">
        <v>0</v>
      </c>
      <c r="CF73" s="259" t="b">
        <v>0</v>
      </c>
      <c r="CG73" s="259"/>
      <c r="CH73" s="141"/>
      <c r="CI73" s="115"/>
      <c r="CJ73" s="115"/>
      <c r="CK73" s="326" t="s">
        <v>253</v>
      </c>
      <c r="CL73" s="326"/>
      <c r="CM73" s="326"/>
      <c r="CN73" s="326"/>
      <c r="CO73" s="326"/>
      <c r="CP73" s="326"/>
      <c r="CQ73" s="326"/>
      <c r="CR73" s="326"/>
      <c r="CS73" s="115"/>
      <c r="CT73" s="326" t="s">
        <v>123</v>
      </c>
      <c r="CU73" s="326"/>
      <c r="CV73" s="326"/>
      <c r="CW73" s="326"/>
      <c r="CX73" s="326"/>
      <c r="CY73" s="115"/>
      <c r="CZ73" s="326" t="s">
        <v>124</v>
      </c>
      <c r="DA73" s="326"/>
      <c r="DB73" s="326"/>
      <c r="DC73" s="326"/>
      <c r="DD73" s="326"/>
      <c r="DE73" s="326"/>
      <c r="DF73" s="115"/>
      <c r="DG73" s="326" t="s">
        <v>125</v>
      </c>
      <c r="DH73" s="326"/>
      <c r="DI73" s="326"/>
      <c r="DJ73" s="326"/>
      <c r="DK73" s="326"/>
      <c r="DL73" s="115"/>
      <c r="DM73" s="115"/>
      <c r="DN73" s="325"/>
      <c r="DO73" s="325"/>
      <c r="DP73" s="325"/>
      <c r="DQ73" s="325"/>
      <c r="DR73" s="325"/>
      <c r="DS73" s="115"/>
      <c r="DT73" s="115"/>
      <c r="DU73" s="273" t="b">
        <v>0</v>
      </c>
      <c r="DV73" s="273" t="b">
        <v>0</v>
      </c>
      <c r="DW73" s="273" t="b">
        <v>0</v>
      </c>
      <c r="DX73" s="273"/>
      <c r="DY73" s="273"/>
      <c r="DZ73" s="115"/>
      <c r="EA73" s="115"/>
      <c r="EB73" s="326" t="s">
        <v>253</v>
      </c>
      <c r="EC73" s="326"/>
      <c r="ED73" s="326"/>
      <c r="EE73" s="326"/>
      <c r="EF73" s="326"/>
      <c r="EG73" s="326"/>
      <c r="EH73" s="326"/>
      <c r="EI73" s="326"/>
      <c r="EJ73" s="115"/>
      <c r="EK73" s="326" t="s">
        <v>123</v>
      </c>
      <c r="EL73" s="326"/>
      <c r="EM73" s="326"/>
      <c r="EN73" s="326"/>
      <c r="EO73" s="326"/>
      <c r="EP73" s="115"/>
      <c r="EQ73" s="326" t="s">
        <v>124</v>
      </c>
      <c r="ER73" s="326"/>
      <c r="ES73" s="326"/>
      <c r="ET73" s="326"/>
      <c r="EU73" s="326"/>
      <c r="EV73" s="326"/>
      <c r="EW73" s="115"/>
      <c r="EX73" s="326" t="s">
        <v>125</v>
      </c>
      <c r="EY73" s="326"/>
      <c r="EZ73" s="326"/>
      <c r="FA73" s="326"/>
      <c r="FB73" s="326"/>
      <c r="FC73" s="115"/>
      <c r="FD73" s="115"/>
      <c r="FE73" s="325"/>
      <c r="FF73" s="325"/>
      <c r="FG73" s="325"/>
      <c r="FH73" s="325"/>
      <c r="FI73" s="325"/>
      <c r="FJ73" s="115"/>
      <c r="FK73" s="115"/>
      <c r="FL73" s="273" t="b">
        <v>0</v>
      </c>
      <c r="FM73" s="273" t="b">
        <v>0</v>
      </c>
      <c r="FN73" s="273" t="b">
        <v>0</v>
      </c>
      <c r="FO73" s="273"/>
      <c r="FP73" s="115"/>
      <c r="FQ73" s="115"/>
      <c r="FR73" s="326" t="s">
        <v>253</v>
      </c>
      <c r="FS73" s="326"/>
      <c r="FT73" s="326"/>
      <c r="FU73" s="326"/>
      <c r="FV73" s="326"/>
      <c r="FW73" s="326"/>
      <c r="FX73" s="326"/>
      <c r="FY73" s="326"/>
      <c r="FZ73" s="115"/>
      <c r="GA73" s="326" t="s">
        <v>123</v>
      </c>
      <c r="GB73" s="326"/>
      <c r="GC73" s="326"/>
      <c r="GD73" s="326"/>
      <c r="GE73" s="326"/>
      <c r="GF73" s="115"/>
      <c r="GG73" s="326" t="s">
        <v>124</v>
      </c>
      <c r="GH73" s="326"/>
      <c r="GI73" s="326"/>
      <c r="GJ73" s="326"/>
      <c r="GK73" s="326"/>
      <c r="GL73" s="326"/>
      <c r="GM73" s="115"/>
      <c r="GN73" s="326" t="s">
        <v>125</v>
      </c>
      <c r="GO73" s="326"/>
      <c r="GP73" s="326"/>
      <c r="GQ73" s="326"/>
      <c r="GR73" s="326"/>
      <c r="GS73" s="115"/>
      <c r="GT73" s="115"/>
      <c r="GU73" s="325"/>
      <c r="GV73" s="325"/>
      <c r="GW73" s="325"/>
      <c r="GX73" s="325"/>
      <c r="GY73" s="325"/>
      <c r="GZ73" s="115"/>
      <c r="HA73" s="115"/>
      <c r="HB73" s="273"/>
      <c r="HC73" s="273"/>
      <c r="HD73" s="273"/>
      <c r="HE73" s="273"/>
      <c r="HF73" s="115"/>
      <c r="HG73" s="115"/>
      <c r="HH73" s="326" t="s">
        <v>253</v>
      </c>
      <c r="HI73" s="326"/>
      <c r="HJ73" s="326"/>
      <c r="HK73" s="326"/>
      <c r="HL73" s="326"/>
      <c r="HM73" s="326"/>
      <c r="HN73" s="326"/>
      <c r="HO73" s="326"/>
      <c r="HP73" s="115"/>
      <c r="HQ73" s="326" t="s">
        <v>123</v>
      </c>
      <c r="HR73" s="326"/>
      <c r="HS73" s="326"/>
      <c r="HT73" s="326"/>
      <c r="HU73" s="326"/>
      <c r="HV73" s="115"/>
      <c r="HW73" s="326" t="s">
        <v>124</v>
      </c>
      <c r="HX73" s="326"/>
      <c r="HY73" s="326"/>
      <c r="HZ73" s="326"/>
      <c r="IA73" s="326"/>
      <c r="IB73" s="326"/>
      <c r="IC73" s="115"/>
      <c r="ID73" s="326" t="s">
        <v>125</v>
      </c>
      <c r="IE73" s="326"/>
      <c r="IF73" s="326"/>
      <c r="IG73" s="326"/>
      <c r="IH73" s="326"/>
      <c r="II73" s="115"/>
      <c r="IJ73" s="115"/>
      <c r="IK73" s="325"/>
      <c r="IL73" s="325"/>
      <c r="IM73" s="325"/>
      <c r="IN73" s="325"/>
      <c r="IO73" s="325"/>
      <c r="IP73" s="115"/>
      <c r="IQ73" s="115"/>
      <c r="IR73" s="326" t="s">
        <v>253</v>
      </c>
      <c r="IS73" s="326"/>
      <c r="IT73" s="326"/>
      <c r="IU73" s="326"/>
      <c r="IV73" s="326"/>
      <c r="IW73" s="326"/>
      <c r="IX73" s="326"/>
      <c r="IY73" s="326"/>
      <c r="IZ73" s="115"/>
      <c r="JA73" s="326" t="s">
        <v>123</v>
      </c>
      <c r="JB73" s="326"/>
      <c r="JC73" s="326"/>
      <c r="JD73" s="326"/>
      <c r="JE73" s="326"/>
      <c r="JF73" s="115"/>
      <c r="JG73" s="326" t="s">
        <v>124</v>
      </c>
      <c r="JH73" s="326"/>
      <c r="JI73" s="326"/>
      <c r="JJ73" s="326"/>
      <c r="JK73" s="326"/>
      <c r="JL73" s="326"/>
      <c r="JM73" s="115"/>
      <c r="JN73" s="326" t="s">
        <v>125</v>
      </c>
      <c r="JO73" s="326"/>
      <c r="JP73" s="326"/>
      <c r="JQ73" s="326"/>
      <c r="JR73" s="326"/>
      <c r="JS73" s="115"/>
      <c r="JT73" s="115"/>
      <c r="JU73" s="325"/>
      <c r="JV73" s="325"/>
      <c r="JW73" s="325"/>
      <c r="JX73" s="325"/>
      <c r="JY73" s="325"/>
      <c r="JZ73" s="115"/>
      <c r="KA73" s="115"/>
      <c r="KB73" s="326" t="s">
        <v>253</v>
      </c>
      <c r="KC73" s="326"/>
      <c r="KD73" s="326"/>
      <c r="KE73" s="326"/>
      <c r="KF73" s="326"/>
      <c r="KG73" s="326"/>
      <c r="KH73" s="326"/>
      <c r="KI73" s="326"/>
      <c r="KJ73" s="115"/>
      <c r="KK73" s="326" t="s">
        <v>123</v>
      </c>
      <c r="KL73" s="326"/>
      <c r="KM73" s="326"/>
      <c r="KN73" s="326"/>
      <c r="KO73" s="326"/>
      <c r="KP73" s="115"/>
      <c r="KQ73" s="326" t="s">
        <v>124</v>
      </c>
      <c r="KR73" s="326"/>
      <c r="KS73" s="326"/>
      <c r="KT73" s="326"/>
      <c r="KU73" s="326"/>
      <c r="KV73" s="326"/>
      <c r="KW73" s="115"/>
      <c r="KX73" s="326" t="s">
        <v>125</v>
      </c>
      <c r="KY73" s="326"/>
      <c r="KZ73" s="326"/>
      <c r="LA73" s="326"/>
      <c r="LB73" s="326"/>
      <c r="LC73" s="115"/>
      <c r="LD73" s="115"/>
      <c r="LE73" s="325"/>
      <c r="LF73" s="325"/>
      <c r="LG73" s="325"/>
      <c r="LH73" s="325"/>
      <c r="LI73" s="325"/>
      <c r="LJ73" s="115"/>
      <c r="LK73" s="115"/>
      <c r="LL73" s="326" t="s">
        <v>253</v>
      </c>
      <c r="LM73" s="326"/>
      <c r="LN73" s="326"/>
      <c r="LO73" s="326"/>
      <c r="LP73" s="326"/>
      <c r="LQ73" s="326"/>
      <c r="LR73" s="326"/>
      <c r="LS73" s="326"/>
      <c r="LT73" s="115"/>
      <c r="LU73" s="326" t="s">
        <v>123</v>
      </c>
      <c r="LV73" s="326"/>
      <c r="LW73" s="326"/>
      <c r="LX73" s="326"/>
      <c r="LY73" s="326"/>
      <c r="LZ73" s="115"/>
      <c r="MA73" s="326" t="s">
        <v>124</v>
      </c>
      <c r="MB73" s="326"/>
      <c r="MC73" s="326"/>
      <c r="MD73" s="326"/>
      <c r="ME73" s="326"/>
      <c r="MF73" s="326"/>
      <c r="MG73" s="115"/>
      <c r="MH73" s="326" t="s">
        <v>125</v>
      </c>
      <c r="MI73" s="326"/>
      <c r="MJ73" s="326"/>
      <c r="MK73" s="326"/>
      <c r="ML73" s="326"/>
      <c r="MM73" s="115"/>
      <c r="MN73" s="115"/>
      <c r="MO73" s="325"/>
      <c r="MP73" s="325"/>
      <c r="MQ73" s="325"/>
      <c r="MR73" s="325"/>
      <c r="MS73" s="325"/>
      <c r="MT73" s="115"/>
      <c r="MU73" s="115"/>
      <c r="MV73" s="326" t="s">
        <v>253</v>
      </c>
      <c r="MW73" s="326"/>
      <c r="MX73" s="326"/>
      <c r="MY73" s="326"/>
      <c r="MZ73" s="326"/>
      <c r="NA73" s="326"/>
      <c r="NB73" s="326"/>
      <c r="NC73" s="326"/>
      <c r="ND73" s="115"/>
      <c r="NE73" s="326" t="s">
        <v>123</v>
      </c>
      <c r="NF73" s="326"/>
      <c r="NG73" s="326"/>
      <c r="NH73" s="326"/>
      <c r="NI73" s="326"/>
      <c r="NJ73" s="115"/>
      <c r="NK73" s="326" t="s">
        <v>124</v>
      </c>
      <c r="NL73" s="326"/>
      <c r="NM73" s="326"/>
      <c r="NN73" s="326"/>
      <c r="NO73" s="326"/>
      <c r="NP73" s="326"/>
      <c r="NQ73" s="115"/>
      <c r="NR73" s="326" t="s">
        <v>125</v>
      </c>
      <c r="NS73" s="326"/>
      <c r="NT73" s="326"/>
      <c r="NU73" s="326"/>
      <c r="NV73" s="326"/>
      <c r="NW73" s="115"/>
      <c r="NX73" s="115"/>
      <c r="NY73" s="325"/>
      <c r="NZ73" s="325"/>
      <c r="OA73" s="325"/>
      <c r="OB73" s="325"/>
      <c r="OC73" s="325"/>
      <c r="OD73" s="115"/>
    </row>
    <row r="74" spans="1:531" ht="15" customHeight="1">
      <c r="A74" s="115"/>
      <c r="B74" s="326" t="s">
        <v>126</v>
      </c>
      <c r="C74" s="326"/>
      <c r="D74" s="326"/>
      <c r="E74" s="326"/>
      <c r="F74" s="326"/>
      <c r="G74" s="326"/>
      <c r="H74" s="115"/>
      <c r="I74" s="115"/>
      <c r="J74" s="115"/>
      <c r="K74" s="326" t="s">
        <v>127</v>
      </c>
      <c r="L74" s="326"/>
      <c r="M74" s="326"/>
      <c r="N74" s="326"/>
      <c r="O74" s="326"/>
      <c r="P74" s="115"/>
      <c r="Q74" s="326" t="s">
        <v>128</v>
      </c>
      <c r="R74" s="326"/>
      <c r="S74" s="326"/>
      <c r="T74" s="326"/>
      <c r="U74" s="326"/>
      <c r="V74" s="115"/>
      <c r="W74" s="115"/>
      <c r="X74" s="326" t="s">
        <v>129</v>
      </c>
      <c r="Y74" s="326"/>
      <c r="Z74" s="326"/>
      <c r="AA74" s="326"/>
      <c r="AB74" s="326"/>
      <c r="AC74" s="115"/>
      <c r="AD74" s="115"/>
      <c r="AE74" s="326" t="s">
        <v>130</v>
      </c>
      <c r="AF74" s="326"/>
      <c r="AG74" s="326"/>
      <c r="AH74" s="326"/>
      <c r="AI74" s="326"/>
      <c r="AJ74" s="115"/>
      <c r="AK74" s="115"/>
      <c r="AL74" s="141"/>
      <c r="AM74" s="259" t="b">
        <v>0</v>
      </c>
      <c r="AN74" s="259" t="b">
        <v>0</v>
      </c>
      <c r="AO74" s="259" t="b">
        <v>0</v>
      </c>
      <c r="AP74" s="259" t="b">
        <v>0</v>
      </c>
      <c r="AQ74" s="141"/>
      <c r="AR74" s="115"/>
      <c r="AS74" s="326" t="s">
        <v>126</v>
      </c>
      <c r="AT74" s="326"/>
      <c r="AU74" s="326"/>
      <c r="AV74" s="326"/>
      <c r="AW74" s="326"/>
      <c r="AX74" s="326"/>
      <c r="AY74" s="115"/>
      <c r="AZ74" s="115"/>
      <c r="BA74" s="115"/>
      <c r="BB74" s="326" t="s">
        <v>127</v>
      </c>
      <c r="BC74" s="326"/>
      <c r="BD74" s="326"/>
      <c r="BE74" s="326"/>
      <c r="BF74" s="326"/>
      <c r="BG74" s="115"/>
      <c r="BH74" s="326" t="s">
        <v>128</v>
      </c>
      <c r="BI74" s="326"/>
      <c r="BJ74" s="326"/>
      <c r="BK74" s="326"/>
      <c r="BL74" s="326"/>
      <c r="BM74" s="115"/>
      <c r="BN74" s="115"/>
      <c r="BO74" s="326" t="s">
        <v>129</v>
      </c>
      <c r="BP74" s="326"/>
      <c r="BQ74" s="326"/>
      <c r="BR74" s="326"/>
      <c r="BS74" s="326"/>
      <c r="BT74" s="115"/>
      <c r="BU74" s="115"/>
      <c r="BV74" s="326" t="s">
        <v>130</v>
      </c>
      <c r="BW74" s="326"/>
      <c r="BX74" s="326"/>
      <c r="BY74" s="326"/>
      <c r="BZ74" s="326"/>
      <c r="CA74" s="115"/>
      <c r="CB74" s="115"/>
      <c r="CC74" s="141"/>
      <c r="CD74" s="259" t="b">
        <v>0</v>
      </c>
      <c r="CE74" s="259" t="b">
        <v>0</v>
      </c>
      <c r="CF74" s="259" t="b">
        <v>0</v>
      </c>
      <c r="CG74" s="259" t="b">
        <v>0</v>
      </c>
      <c r="CH74" s="141"/>
      <c r="CI74" s="115"/>
      <c r="CJ74" s="115"/>
      <c r="CK74" s="326" t="s">
        <v>126</v>
      </c>
      <c r="CL74" s="326"/>
      <c r="CM74" s="326"/>
      <c r="CN74" s="326"/>
      <c r="CO74" s="326"/>
      <c r="CP74" s="326"/>
      <c r="CQ74" s="115"/>
      <c r="CR74" s="115"/>
      <c r="CS74" s="115"/>
      <c r="CT74" s="326" t="s">
        <v>127</v>
      </c>
      <c r="CU74" s="326"/>
      <c r="CV74" s="326"/>
      <c r="CW74" s="326"/>
      <c r="CX74" s="326"/>
      <c r="CY74" s="115"/>
      <c r="CZ74" s="326" t="s">
        <v>128</v>
      </c>
      <c r="DA74" s="326"/>
      <c r="DB74" s="326"/>
      <c r="DC74" s="326"/>
      <c r="DD74" s="326"/>
      <c r="DE74" s="115"/>
      <c r="DF74" s="115"/>
      <c r="DG74" s="326" t="s">
        <v>129</v>
      </c>
      <c r="DH74" s="326"/>
      <c r="DI74" s="326"/>
      <c r="DJ74" s="326"/>
      <c r="DK74" s="326"/>
      <c r="DL74" s="115"/>
      <c r="DM74" s="115"/>
      <c r="DN74" s="326" t="s">
        <v>130</v>
      </c>
      <c r="DO74" s="326"/>
      <c r="DP74" s="326"/>
      <c r="DQ74" s="326"/>
      <c r="DR74" s="326"/>
      <c r="DS74" s="115"/>
      <c r="DT74" s="115"/>
      <c r="DU74" s="273" t="b">
        <v>0</v>
      </c>
      <c r="DV74" s="273" t="b">
        <v>0</v>
      </c>
      <c r="DW74" s="273" t="b">
        <v>0</v>
      </c>
      <c r="DX74" s="273" t="b">
        <v>0</v>
      </c>
      <c r="DY74" s="273"/>
      <c r="DZ74" s="115"/>
      <c r="EA74" s="115"/>
      <c r="EB74" s="326" t="s">
        <v>126</v>
      </c>
      <c r="EC74" s="326"/>
      <c r="ED74" s="326"/>
      <c r="EE74" s="326"/>
      <c r="EF74" s="326"/>
      <c r="EG74" s="326"/>
      <c r="EH74" s="115"/>
      <c r="EI74" s="115"/>
      <c r="EJ74" s="115"/>
      <c r="EK74" s="326" t="s">
        <v>127</v>
      </c>
      <c r="EL74" s="326"/>
      <c r="EM74" s="326"/>
      <c r="EN74" s="326"/>
      <c r="EO74" s="326"/>
      <c r="EP74" s="115"/>
      <c r="EQ74" s="326" t="s">
        <v>128</v>
      </c>
      <c r="ER74" s="326"/>
      <c r="ES74" s="326"/>
      <c r="ET74" s="326"/>
      <c r="EU74" s="326"/>
      <c r="EV74" s="115"/>
      <c r="EW74" s="115"/>
      <c r="EX74" s="326" t="s">
        <v>129</v>
      </c>
      <c r="EY74" s="326"/>
      <c r="EZ74" s="326"/>
      <c r="FA74" s="326"/>
      <c r="FB74" s="326"/>
      <c r="FC74" s="115"/>
      <c r="FD74" s="115"/>
      <c r="FE74" s="326" t="s">
        <v>130</v>
      </c>
      <c r="FF74" s="326"/>
      <c r="FG74" s="326"/>
      <c r="FH74" s="326"/>
      <c r="FI74" s="326"/>
      <c r="FJ74" s="115"/>
      <c r="FK74" s="115"/>
      <c r="FL74" s="273" t="b">
        <v>0</v>
      </c>
      <c r="FM74" s="273" t="b">
        <v>0</v>
      </c>
      <c r="FN74" s="273" t="b">
        <v>0</v>
      </c>
      <c r="FO74" s="273" t="b">
        <v>0</v>
      </c>
      <c r="FP74" s="115"/>
      <c r="FQ74" s="115"/>
      <c r="FR74" s="326" t="s">
        <v>126</v>
      </c>
      <c r="FS74" s="326"/>
      <c r="FT74" s="326"/>
      <c r="FU74" s="326"/>
      <c r="FV74" s="326"/>
      <c r="FW74" s="326"/>
      <c r="FX74" s="115"/>
      <c r="FY74" s="115"/>
      <c r="FZ74" s="115"/>
      <c r="GA74" s="326" t="s">
        <v>127</v>
      </c>
      <c r="GB74" s="326"/>
      <c r="GC74" s="326"/>
      <c r="GD74" s="326"/>
      <c r="GE74" s="326"/>
      <c r="GF74" s="115"/>
      <c r="GG74" s="326" t="s">
        <v>128</v>
      </c>
      <c r="GH74" s="326"/>
      <c r="GI74" s="326"/>
      <c r="GJ74" s="326"/>
      <c r="GK74" s="326"/>
      <c r="GL74" s="115"/>
      <c r="GM74" s="115"/>
      <c r="GN74" s="326" t="s">
        <v>129</v>
      </c>
      <c r="GO74" s="326"/>
      <c r="GP74" s="326"/>
      <c r="GQ74" s="326"/>
      <c r="GR74" s="326"/>
      <c r="GS74" s="115"/>
      <c r="GT74" s="115"/>
      <c r="GU74" s="326" t="s">
        <v>130</v>
      </c>
      <c r="GV74" s="326"/>
      <c r="GW74" s="326"/>
      <c r="GX74" s="326"/>
      <c r="GY74" s="326"/>
      <c r="GZ74" s="115"/>
      <c r="HA74" s="115"/>
      <c r="HB74" s="273"/>
      <c r="HC74" s="273"/>
      <c r="HD74" s="273"/>
      <c r="HE74" s="273"/>
      <c r="HF74" s="115"/>
      <c r="HG74" s="115"/>
      <c r="HH74" s="326" t="s">
        <v>126</v>
      </c>
      <c r="HI74" s="326"/>
      <c r="HJ74" s="326"/>
      <c r="HK74" s="326"/>
      <c r="HL74" s="326"/>
      <c r="HM74" s="326"/>
      <c r="HN74" s="115"/>
      <c r="HO74" s="115"/>
      <c r="HP74" s="115"/>
      <c r="HQ74" s="326" t="s">
        <v>127</v>
      </c>
      <c r="HR74" s="326"/>
      <c r="HS74" s="326"/>
      <c r="HT74" s="326"/>
      <c r="HU74" s="326"/>
      <c r="HV74" s="115"/>
      <c r="HW74" s="326" t="s">
        <v>128</v>
      </c>
      <c r="HX74" s="326"/>
      <c r="HY74" s="326"/>
      <c r="HZ74" s="326"/>
      <c r="IA74" s="326"/>
      <c r="IB74" s="115"/>
      <c r="IC74" s="115"/>
      <c r="ID74" s="326" t="s">
        <v>129</v>
      </c>
      <c r="IE74" s="326"/>
      <c r="IF74" s="326"/>
      <c r="IG74" s="326"/>
      <c r="IH74" s="326"/>
      <c r="II74" s="115"/>
      <c r="IJ74" s="115"/>
      <c r="IK74" s="326" t="s">
        <v>130</v>
      </c>
      <c r="IL74" s="326"/>
      <c r="IM74" s="326"/>
      <c r="IN74" s="326"/>
      <c r="IO74" s="326"/>
      <c r="IP74" s="115"/>
      <c r="IQ74" s="115"/>
      <c r="IR74" s="326" t="s">
        <v>126</v>
      </c>
      <c r="IS74" s="326"/>
      <c r="IT74" s="326"/>
      <c r="IU74" s="326"/>
      <c r="IV74" s="326"/>
      <c r="IW74" s="326"/>
      <c r="IX74" s="115"/>
      <c r="IY74" s="115"/>
      <c r="IZ74" s="115"/>
      <c r="JA74" s="326" t="s">
        <v>127</v>
      </c>
      <c r="JB74" s="326"/>
      <c r="JC74" s="326"/>
      <c r="JD74" s="326"/>
      <c r="JE74" s="326"/>
      <c r="JF74" s="115"/>
      <c r="JG74" s="326" t="s">
        <v>128</v>
      </c>
      <c r="JH74" s="326"/>
      <c r="JI74" s="326"/>
      <c r="JJ74" s="326"/>
      <c r="JK74" s="326"/>
      <c r="JL74" s="115"/>
      <c r="JM74" s="115"/>
      <c r="JN74" s="326" t="s">
        <v>129</v>
      </c>
      <c r="JO74" s="326"/>
      <c r="JP74" s="326"/>
      <c r="JQ74" s="326"/>
      <c r="JR74" s="326"/>
      <c r="JS74" s="115"/>
      <c r="JT74" s="115"/>
      <c r="JU74" s="326" t="s">
        <v>130</v>
      </c>
      <c r="JV74" s="326"/>
      <c r="JW74" s="326"/>
      <c r="JX74" s="326"/>
      <c r="JY74" s="326"/>
      <c r="JZ74" s="115"/>
      <c r="KA74" s="115"/>
      <c r="KB74" s="326" t="s">
        <v>126</v>
      </c>
      <c r="KC74" s="326"/>
      <c r="KD74" s="326"/>
      <c r="KE74" s="326"/>
      <c r="KF74" s="326"/>
      <c r="KG74" s="326"/>
      <c r="KH74" s="115"/>
      <c r="KI74" s="115"/>
      <c r="KJ74" s="115"/>
      <c r="KK74" s="326" t="s">
        <v>127</v>
      </c>
      <c r="KL74" s="326"/>
      <c r="KM74" s="326"/>
      <c r="KN74" s="326"/>
      <c r="KO74" s="326"/>
      <c r="KP74" s="115"/>
      <c r="KQ74" s="326" t="s">
        <v>128</v>
      </c>
      <c r="KR74" s="326"/>
      <c r="KS74" s="326"/>
      <c r="KT74" s="326"/>
      <c r="KU74" s="326"/>
      <c r="KV74" s="115"/>
      <c r="KW74" s="115"/>
      <c r="KX74" s="326" t="s">
        <v>129</v>
      </c>
      <c r="KY74" s="326"/>
      <c r="KZ74" s="326"/>
      <c r="LA74" s="326"/>
      <c r="LB74" s="326"/>
      <c r="LC74" s="115"/>
      <c r="LD74" s="115"/>
      <c r="LE74" s="326" t="s">
        <v>130</v>
      </c>
      <c r="LF74" s="326"/>
      <c r="LG74" s="326"/>
      <c r="LH74" s="326"/>
      <c r="LI74" s="326"/>
      <c r="LJ74" s="115"/>
      <c r="LK74" s="115"/>
      <c r="LL74" s="326" t="s">
        <v>126</v>
      </c>
      <c r="LM74" s="326"/>
      <c r="LN74" s="326"/>
      <c r="LO74" s="326"/>
      <c r="LP74" s="326"/>
      <c r="LQ74" s="326"/>
      <c r="LR74" s="115"/>
      <c r="LS74" s="115"/>
      <c r="LT74" s="115"/>
      <c r="LU74" s="326" t="s">
        <v>127</v>
      </c>
      <c r="LV74" s="326"/>
      <c r="LW74" s="326"/>
      <c r="LX74" s="326"/>
      <c r="LY74" s="326"/>
      <c r="LZ74" s="115"/>
      <c r="MA74" s="326" t="s">
        <v>128</v>
      </c>
      <c r="MB74" s="326"/>
      <c r="MC74" s="326"/>
      <c r="MD74" s="326"/>
      <c r="ME74" s="326"/>
      <c r="MF74" s="115"/>
      <c r="MG74" s="115"/>
      <c r="MH74" s="326" t="s">
        <v>129</v>
      </c>
      <c r="MI74" s="326"/>
      <c r="MJ74" s="326"/>
      <c r="MK74" s="326"/>
      <c r="ML74" s="326"/>
      <c r="MM74" s="115"/>
      <c r="MN74" s="115"/>
      <c r="MO74" s="326" t="s">
        <v>130</v>
      </c>
      <c r="MP74" s="326"/>
      <c r="MQ74" s="326"/>
      <c r="MR74" s="326"/>
      <c r="MS74" s="326"/>
      <c r="MT74" s="115"/>
      <c r="MU74" s="115"/>
      <c r="MV74" s="326" t="s">
        <v>126</v>
      </c>
      <c r="MW74" s="326"/>
      <c r="MX74" s="326"/>
      <c r="MY74" s="326"/>
      <c r="MZ74" s="326"/>
      <c r="NA74" s="326"/>
      <c r="NB74" s="115"/>
      <c r="NC74" s="115"/>
      <c r="ND74" s="115"/>
      <c r="NE74" s="326" t="s">
        <v>127</v>
      </c>
      <c r="NF74" s="326"/>
      <c r="NG74" s="326"/>
      <c r="NH74" s="326"/>
      <c r="NI74" s="326"/>
      <c r="NJ74" s="115"/>
      <c r="NK74" s="326" t="s">
        <v>128</v>
      </c>
      <c r="NL74" s="326"/>
      <c r="NM74" s="326"/>
      <c r="NN74" s="326"/>
      <c r="NO74" s="326"/>
      <c r="NP74" s="115"/>
      <c r="NQ74" s="115"/>
      <c r="NR74" s="326" t="s">
        <v>129</v>
      </c>
      <c r="NS74" s="326"/>
      <c r="NT74" s="326"/>
      <c r="NU74" s="326"/>
      <c r="NV74" s="326"/>
      <c r="NW74" s="115"/>
      <c r="NX74" s="115"/>
      <c r="NY74" s="326" t="s">
        <v>130</v>
      </c>
      <c r="NZ74" s="326"/>
      <c r="OA74" s="326"/>
      <c r="OB74" s="326"/>
      <c r="OC74" s="326"/>
      <c r="OD74" s="115"/>
    </row>
    <row r="75" spans="1:531" ht="15" customHeight="1">
      <c r="A75" s="115"/>
      <c r="B75" s="326" t="s">
        <v>131</v>
      </c>
      <c r="C75" s="326"/>
      <c r="D75" s="326"/>
      <c r="E75" s="326"/>
      <c r="F75" s="326"/>
      <c r="G75" s="326"/>
      <c r="H75" s="326"/>
      <c r="I75" s="115"/>
      <c r="J75" s="115" t="s">
        <v>78</v>
      </c>
      <c r="K75" s="337"/>
      <c r="L75" s="337"/>
      <c r="M75" s="337"/>
      <c r="N75" s="115" t="s">
        <v>134</v>
      </c>
      <c r="O75" s="115" t="s">
        <v>79</v>
      </c>
      <c r="P75" s="115" t="s">
        <v>78</v>
      </c>
      <c r="Q75" s="337"/>
      <c r="R75" s="337"/>
      <c r="S75" s="337"/>
      <c r="T75" s="115" t="s">
        <v>134</v>
      </c>
      <c r="U75" s="115" t="s">
        <v>79</v>
      </c>
      <c r="V75" s="115"/>
      <c r="W75" s="115" t="s">
        <v>78</v>
      </c>
      <c r="X75" s="337"/>
      <c r="Y75" s="337"/>
      <c r="Z75" s="337"/>
      <c r="AA75" s="115" t="s">
        <v>134</v>
      </c>
      <c r="AB75" s="115" t="s">
        <v>79</v>
      </c>
      <c r="AC75" s="115"/>
      <c r="AD75" s="115" t="s">
        <v>78</v>
      </c>
      <c r="AE75" s="337"/>
      <c r="AF75" s="337"/>
      <c r="AG75" s="337"/>
      <c r="AH75" s="115" t="s">
        <v>134</v>
      </c>
      <c r="AI75" s="115" t="s">
        <v>79</v>
      </c>
      <c r="AJ75" s="115"/>
      <c r="AK75" s="115"/>
      <c r="AL75" s="141"/>
      <c r="AQ75" s="141"/>
      <c r="AR75" s="115"/>
      <c r="AS75" s="326" t="s">
        <v>131</v>
      </c>
      <c r="AT75" s="326"/>
      <c r="AU75" s="326"/>
      <c r="AV75" s="326"/>
      <c r="AW75" s="326"/>
      <c r="AX75" s="326"/>
      <c r="AY75" s="326"/>
      <c r="AZ75" s="115"/>
      <c r="BA75" s="115" t="s">
        <v>78</v>
      </c>
      <c r="BB75" s="337"/>
      <c r="BC75" s="337"/>
      <c r="BD75" s="337"/>
      <c r="BE75" s="115" t="s">
        <v>134</v>
      </c>
      <c r="BF75" s="115" t="s">
        <v>79</v>
      </c>
      <c r="BG75" s="115" t="s">
        <v>78</v>
      </c>
      <c r="BH75" s="337"/>
      <c r="BI75" s="337"/>
      <c r="BJ75" s="337"/>
      <c r="BK75" s="115" t="s">
        <v>134</v>
      </c>
      <c r="BL75" s="115" t="s">
        <v>79</v>
      </c>
      <c r="BM75" s="115"/>
      <c r="BN75" s="115" t="s">
        <v>78</v>
      </c>
      <c r="BO75" s="337"/>
      <c r="BP75" s="337"/>
      <c r="BQ75" s="337"/>
      <c r="BR75" s="115" t="s">
        <v>134</v>
      </c>
      <c r="BS75" s="115" t="s">
        <v>79</v>
      </c>
      <c r="BT75" s="115"/>
      <c r="BU75" s="115" t="s">
        <v>78</v>
      </c>
      <c r="BV75" s="337"/>
      <c r="BW75" s="337"/>
      <c r="BX75" s="337"/>
      <c r="BY75" s="115" t="s">
        <v>134</v>
      </c>
      <c r="BZ75" s="115" t="s">
        <v>79</v>
      </c>
      <c r="CA75" s="115"/>
      <c r="CB75" s="115"/>
      <c r="CC75" s="141"/>
      <c r="CD75" s="259"/>
      <c r="CE75" s="259"/>
      <c r="CF75" s="259"/>
      <c r="CG75" s="259"/>
      <c r="CH75" s="141"/>
      <c r="CI75" s="115"/>
      <c r="CJ75" s="115"/>
      <c r="CK75" s="326" t="s">
        <v>131</v>
      </c>
      <c r="CL75" s="326"/>
      <c r="CM75" s="326"/>
      <c r="CN75" s="326"/>
      <c r="CO75" s="326"/>
      <c r="CP75" s="326"/>
      <c r="CQ75" s="326"/>
      <c r="CR75" s="115"/>
      <c r="CS75" s="115" t="s">
        <v>78</v>
      </c>
      <c r="CT75" s="337"/>
      <c r="CU75" s="337"/>
      <c r="CV75" s="337"/>
      <c r="CW75" s="115" t="s">
        <v>134</v>
      </c>
      <c r="CX75" s="115" t="s">
        <v>79</v>
      </c>
      <c r="CY75" s="115" t="s">
        <v>78</v>
      </c>
      <c r="CZ75" s="337"/>
      <c r="DA75" s="337"/>
      <c r="DB75" s="337"/>
      <c r="DC75" s="115" t="s">
        <v>134</v>
      </c>
      <c r="DD75" s="115" t="s">
        <v>79</v>
      </c>
      <c r="DE75" s="115"/>
      <c r="DF75" s="115" t="s">
        <v>78</v>
      </c>
      <c r="DG75" s="337"/>
      <c r="DH75" s="337"/>
      <c r="DI75" s="337"/>
      <c r="DJ75" s="115" t="s">
        <v>134</v>
      </c>
      <c r="DK75" s="115" t="s">
        <v>79</v>
      </c>
      <c r="DL75" s="115"/>
      <c r="DM75" s="115" t="s">
        <v>78</v>
      </c>
      <c r="DN75" s="337"/>
      <c r="DO75" s="337"/>
      <c r="DP75" s="337"/>
      <c r="DQ75" s="115" t="s">
        <v>134</v>
      </c>
      <c r="DR75" s="115" t="s">
        <v>79</v>
      </c>
      <c r="DS75" s="115"/>
      <c r="DT75" s="115"/>
      <c r="DU75" s="273"/>
      <c r="DV75" s="273"/>
      <c r="DW75" s="273"/>
      <c r="DX75" s="273"/>
      <c r="DY75" s="273"/>
      <c r="DZ75" s="115"/>
      <c r="EA75" s="115"/>
      <c r="EB75" s="326" t="s">
        <v>131</v>
      </c>
      <c r="EC75" s="326"/>
      <c r="ED75" s="326"/>
      <c r="EE75" s="326"/>
      <c r="EF75" s="326"/>
      <c r="EG75" s="326"/>
      <c r="EH75" s="326"/>
      <c r="EI75" s="115"/>
      <c r="EJ75" s="115" t="s">
        <v>78</v>
      </c>
      <c r="EK75" s="337"/>
      <c r="EL75" s="337"/>
      <c r="EM75" s="337"/>
      <c r="EN75" s="115" t="s">
        <v>134</v>
      </c>
      <c r="EO75" s="115" t="s">
        <v>79</v>
      </c>
      <c r="EP75" s="115" t="s">
        <v>78</v>
      </c>
      <c r="EQ75" s="337"/>
      <c r="ER75" s="337"/>
      <c r="ES75" s="337"/>
      <c r="ET75" s="115" t="s">
        <v>134</v>
      </c>
      <c r="EU75" s="115" t="s">
        <v>79</v>
      </c>
      <c r="EV75" s="115"/>
      <c r="EW75" s="115" t="s">
        <v>78</v>
      </c>
      <c r="EX75" s="337"/>
      <c r="EY75" s="337"/>
      <c r="EZ75" s="337"/>
      <c r="FA75" s="115" t="s">
        <v>134</v>
      </c>
      <c r="FB75" s="115" t="s">
        <v>79</v>
      </c>
      <c r="FC75" s="115"/>
      <c r="FD75" s="115" t="s">
        <v>78</v>
      </c>
      <c r="FE75" s="337"/>
      <c r="FF75" s="337"/>
      <c r="FG75" s="337"/>
      <c r="FH75" s="115" t="s">
        <v>134</v>
      </c>
      <c r="FI75" s="115" t="s">
        <v>79</v>
      </c>
      <c r="FJ75" s="115"/>
      <c r="FK75" s="115"/>
      <c r="FL75" s="273"/>
      <c r="FM75" s="273"/>
      <c r="FN75" s="273"/>
      <c r="FO75" s="273"/>
      <c r="FP75" s="115"/>
      <c r="FQ75" s="115"/>
      <c r="FR75" s="326" t="s">
        <v>131</v>
      </c>
      <c r="FS75" s="326"/>
      <c r="FT75" s="326"/>
      <c r="FU75" s="326"/>
      <c r="FV75" s="326"/>
      <c r="FW75" s="326"/>
      <c r="FX75" s="326"/>
      <c r="FY75" s="115"/>
      <c r="FZ75" s="115" t="s">
        <v>78</v>
      </c>
      <c r="GA75" s="344"/>
      <c r="GB75" s="344"/>
      <c r="GC75" s="344"/>
      <c r="GD75" s="115" t="s">
        <v>134</v>
      </c>
      <c r="GE75" s="115" t="s">
        <v>79</v>
      </c>
      <c r="GF75" s="115" t="s">
        <v>78</v>
      </c>
      <c r="GG75" s="344"/>
      <c r="GH75" s="344"/>
      <c r="GI75" s="344"/>
      <c r="GJ75" s="115" t="s">
        <v>134</v>
      </c>
      <c r="GK75" s="115" t="s">
        <v>79</v>
      </c>
      <c r="GL75" s="115"/>
      <c r="GM75" s="115" t="s">
        <v>78</v>
      </c>
      <c r="GN75" s="344"/>
      <c r="GO75" s="344"/>
      <c r="GP75" s="344"/>
      <c r="GQ75" s="115" t="s">
        <v>134</v>
      </c>
      <c r="GR75" s="115" t="s">
        <v>79</v>
      </c>
      <c r="GS75" s="115"/>
      <c r="GT75" s="115" t="s">
        <v>78</v>
      </c>
      <c r="GU75" s="344"/>
      <c r="GV75" s="344"/>
      <c r="GW75" s="344"/>
      <c r="GX75" s="115" t="s">
        <v>134</v>
      </c>
      <c r="GY75" s="115" t="s">
        <v>79</v>
      </c>
      <c r="GZ75" s="115"/>
      <c r="HA75" s="115"/>
      <c r="HB75" s="273"/>
      <c r="HC75" s="273"/>
      <c r="HD75" s="273"/>
      <c r="HE75" s="273"/>
      <c r="HF75" s="115"/>
      <c r="HG75" s="115"/>
      <c r="HH75" s="326" t="s">
        <v>131</v>
      </c>
      <c r="HI75" s="326"/>
      <c r="HJ75" s="326"/>
      <c r="HK75" s="326"/>
      <c r="HL75" s="326"/>
      <c r="HM75" s="326"/>
      <c r="HN75" s="326"/>
      <c r="HO75" s="115"/>
      <c r="HP75" s="115" t="s">
        <v>78</v>
      </c>
      <c r="HQ75" s="344"/>
      <c r="HR75" s="344"/>
      <c r="HS75" s="344"/>
      <c r="HT75" s="115" t="s">
        <v>134</v>
      </c>
      <c r="HU75" s="115" t="s">
        <v>79</v>
      </c>
      <c r="HV75" s="115" t="s">
        <v>78</v>
      </c>
      <c r="HW75" s="344"/>
      <c r="HX75" s="344"/>
      <c r="HY75" s="344"/>
      <c r="HZ75" s="115" t="s">
        <v>134</v>
      </c>
      <c r="IA75" s="115" t="s">
        <v>79</v>
      </c>
      <c r="IB75" s="115"/>
      <c r="IC75" s="115" t="s">
        <v>78</v>
      </c>
      <c r="ID75" s="344"/>
      <c r="IE75" s="344"/>
      <c r="IF75" s="344"/>
      <c r="IG75" s="115" t="s">
        <v>134</v>
      </c>
      <c r="IH75" s="115" t="s">
        <v>79</v>
      </c>
      <c r="II75" s="115"/>
      <c r="IJ75" s="115" t="s">
        <v>78</v>
      </c>
      <c r="IK75" s="344"/>
      <c r="IL75" s="344"/>
      <c r="IM75" s="344"/>
      <c r="IN75" s="115" t="s">
        <v>134</v>
      </c>
      <c r="IO75" s="115" t="s">
        <v>79</v>
      </c>
      <c r="IP75" s="115"/>
      <c r="IQ75" s="115"/>
      <c r="IR75" s="326" t="s">
        <v>131</v>
      </c>
      <c r="IS75" s="326"/>
      <c r="IT75" s="326"/>
      <c r="IU75" s="326"/>
      <c r="IV75" s="326"/>
      <c r="IW75" s="326"/>
      <c r="IX75" s="326"/>
      <c r="IY75" s="115"/>
      <c r="IZ75" s="115" t="s">
        <v>78</v>
      </c>
      <c r="JA75" s="344"/>
      <c r="JB75" s="344"/>
      <c r="JC75" s="344"/>
      <c r="JD75" s="115" t="s">
        <v>134</v>
      </c>
      <c r="JE75" s="115" t="s">
        <v>79</v>
      </c>
      <c r="JF75" s="115" t="s">
        <v>78</v>
      </c>
      <c r="JG75" s="344"/>
      <c r="JH75" s="344"/>
      <c r="JI75" s="344"/>
      <c r="JJ75" s="115" t="s">
        <v>134</v>
      </c>
      <c r="JK75" s="115" t="s">
        <v>79</v>
      </c>
      <c r="JL75" s="115"/>
      <c r="JM75" s="115" t="s">
        <v>78</v>
      </c>
      <c r="JN75" s="344"/>
      <c r="JO75" s="344"/>
      <c r="JP75" s="344"/>
      <c r="JQ75" s="115" t="s">
        <v>134</v>
      </c>
      <c r="JR75" s="115" t="s">
        <v>79</v>
      </c>
      <c r="JS75" s="115"/>
      <c r="JT75" s="115" t="s">
        <v>78</v>
      </c>
      <c r="JU75" s="344"/>
      <c r="JV75" s="344"/>
      <c r="JW75" s="344"/>
      <c r="JX75" s="115" t="s">
        <v>134</v>
      </c>
      <c r="JY75" s="115" t="s">
        <v>79</v>
      </c>
      <c r="JZ75" s="115"/>
      <c r="KA75" s="115"/>
      <c r="KB75" s="326" t="s">
        <v>131</v>
      </c>
      <c r="KC75" s="326"/>
      <c r="KD75" s="326"/>
      <c r="KE75" s="326"/>
      <c r="KF75" s="326"/>
      <c r="KG75" s="326"/>
      <c r="KH75" s="326"/>
      <c r="KI75" s="115"/>
      <c r="KJ75" s="115" t="s">
        <v>78</v>
      </c>
      <c r="KK75" s="344"/>
      <c r="KL75" s="344"/>
      <c r="KM75" s="344"/>
      <c r="KN75" s="115" t="s">
        <v>134</v>
      </c>
      <c r="KO75" s="115" t="s">
        <v>79</v>
      </c>
      <c r="KP75" s="115" t="s">
        <v>78</v>
      </c>
      <c r="KQ75" s="344"/>
      <c r="KR75" s="344"/>
      <c r="KS75" s="344"/>
      <c r="KT75" s="115" t="s">
        <v>134</v>
      </c>
      <c r="KU75" s="115" t="s">
        <v>79</v>
      </c>
      <c r="KV75" s="115"/>
      <c r="KW75" s="115" t="s">
        <v>78</v>
      </c>
      <c r="KX75" s="344"/>
      <c r="KY75" s="344"/>
      <c r="KZ75" s="344"/>
      <c r="LA75" s="115" t="s">
        <v>134</v>
      </c>
      <c r="LB75" s="115" t="s">
        <v>79</v>
      </c>
      <c r="LC75" s="115"/>
      <c r="LD75" s="115" t="s">
        <v>78</v>
      </c>
      <c r="LE75" s="344"/>
      <c r="LF75" s="344"/>
      <c r="LG75" s="344"/>
      <c r="LH75" s="115" t="s">
        <v>134</v>
      </c>
      <c r="LI75" s="115" t="s">
        <v>79</v>
      </c>
      <c r="LJ75" s="115"/>
      <c r="LK75" s="115"/>
      <c r="LL75" s="326" t="s">
        <v>131</v>
      </c>
      <c r="LM75" s="326"/>
      <c r="LN75" s="326"/>
      <c r="LO75" s="326"/>
      <c r="LP75" s="326"/>
      <c r="LQ75" s="326"/>
      <c r="LR75" s="326"/>
      <c r="LS75" s="115"/>
      <c r="LT75" s="115" t="s">
        <v>78</v>
      </c>
      <c r="LU75" s="344"/>
      <c r="LV75" s="344"/>
      <c r="LW75" s="344"/>
      <c r="LX75" s="115" t="s">
        <v>134</v>
      </c>
      <c r="LY75" s="115" t="s">
        <v>79</v>
      </c>
      <c r="LZ75" s="115" t="s">
        <v>78</v>
      </c>
      <c r="MA75" s="344"/>
      <c r="MB75" s="344"/>
      <c r="MC75" s="344"/>
      <c r="MD75" s="115" t="s">
        <v>134</v>
      </c>
      <c r="ME75" s="115" t="s">
        <v>79</v>
      </c>
      <c r="MF75" s="115"/>
      <c r="MG75" s="115" t="s">
        <v>78</v>
      </c>
      <c r="MH75" s="344"/>
      <c r="MI75" s="344"/>
      <c r="MJ75" s="344"/>
      <c r="MK75" s="115" t="s">
        <v>134</v>
      </c>
      <c r="ML75" s="115" t="s">
        <v>79</v>
      </c>
      <c r="MM75" s="115"/>
      <c r="MN75" s="115" t="s">
        <v>78</v>
      </c>
      <c r="MO75" s="344"/>
      <c r="MP75" s="344"/>
      <c r="MQ75" s="344"/>
      <c r="MR75" s="115" t="s">
        <v>134</v>
      </c>
      <c r="MS75" s="115" t="s">
        <v>79</v>
      </c>
      <c r="MT75" s="115"/>
      <c r="MU75" s="115"/>
      <c r="MV75" s="326" t="s">
        <v>131</v>
      </c>
      <c r="MW75" s="326"/>
      <c r="MX75" s="326"/>
      <c r="MY75" s="326"/>
      <c r="MZ75" s="326"/>
      <c r="NA75" s="326"/>
      <c r="NB75" s="326"/>
      <c r="NC75" s="115"/>
      <c r="ND75" s="115" t="s">
        <v>78</v>
      </c>
      <c r="NE75" s="344"/>
      <c r="NF75" s="344"/>
      <c r="NG75" s="344"/>
      <c r="NH75" s="115" t="s">
        <v>134</v>
      </c>
      <c r="NI75" s="115" t="s">
        <v>79</v>
      </c>
      <c r="NJ75" s="115" t="s">
        <v>78</v>
      </c>
      <c r="NK75" s="344"/>
      <c r="NL75" s="344"/>
      <c r="NM75" s="344"/>
      <c r="NN75" s="115" t="s">
        <v>134</v>
      </c>
      <c r="NO75" s="115" t="s">
        <v>79</v>
      </c>
      <c r="NP75" s="115"/>
      <c r="NQ75" s="115" t="s">
        <v>78</v>
      </c>
      <c r="NR75" s="344"/>
      <c r="NS75" s="344"/>
      <c r="NT75" s="344"/>
      <c r="NU75" s="115" t="s">
        <v>134</v>
      </c>
      <c r="NV75" s="115" t="s">
        <v>79</v>
      </c>
      <c r="NW75" s="115"/>
      <c r="NX75" s="115" t="s">
        <v>78</v>
      </c>
      <c r="NY75" s="344"/>
      <c r="NZ75" s="344"/>
      <c r="OA75" s="344"/>
      <c r="OB75" s="115" t="s">
        <v>134</v>
      </c>
      <c r="OC75" s="115" t="s">
        <v>79</v>
      </c>
      <c r="OD75" s="115"/>
    </row>
    <row r="76" spans="1:531" ht="15" customHeight="1">
      <c r="A76" s="115"/>
      <c r="B76" s="324" t="s">
        <v>135</v>
      </c>
      <c r="C76" s="324"/>
      <c r="D76" s="324"/>
      <c r="E76" s="324"/>
      <c r="F76" s="324"/>
      <c r="G76" s="324"/>
      <c r="H76" s="324"/>
      <c r="I76" s="324"/>
      <c r="J76" s="115" t="s">
        <v>78</v>
      </c>
      <c r="K76" s="337"/>
      <c r="L76" s="337"/>
      <c r="M76" s="337"/>
      <c r="N76" s="115" t="s">
        <v>84</v>
      </c>
      <c r="O76" s="115" t="s">
        <v>79</v>
      </c>
      <c r="P76" s="115" t="s">
        <v>78</v>
      </c>
      <c r="Q76" s="337"/>
      <c r="R76" s="337"/>
      <c r="S76" s="337"/>
      <c r="T76" s="115" t="s">
        <v>84</v>
      </c>
      <c r="U76" s="115" t="s">
        <v>79</v>
      </c>
      <c r="V76" s="115"/>
      <c r="W76" s="115" t="s">
        <v>78</v>
      </c>
      <c r="X76" s="337"/>
      <c r="Y76" s="337"/>
      <c r="Z76" s="337"/>
      <c r="AA76" s="115" t="s">
        <v>84</v>
      </c>
      <c r="AB76" s="115" t="s">
        <v>79</v>
      </c>
      <c r="AC76" s="115"/>
      <c r="AD76" s="115" t="s">
        <v>78</v>
      </c>
      <c r="AE76" s="337"/>
      <c r="AF76" s="337"/>
      <c r="AG76" s="337"/>
      <c r="AH76" s="115" t="s">
        <v>84</v>
      </c>
      <c r="AI76" s="115" t="s">
        <v>79</v>
      </c>
      <c r="AJ76" s="115"/>
      <c r="AK76" s="115"/>
      <c r="AL76" s="141"/>
      <c r="AQ76" s="141"/>
      <c r="AR76" s="115"/>
      <c r="AS76" s="324" t="s">
        <v>135</v>
      </c>
      <c r="AT76" s="324"/>
      <c r="AU76" s="324"/>
      <c r="AV76" s="324"/>
      <c r="AW76" s="324"/>
      <c r="AX76" s="324"/>
      <c r="AY76" s="324"/>
      <c r="AZ76" s="324"/>
      <c r="BA76" s="115" t="s">
        <v>78</v>
      </c>
      <c r="BB76" s="337"/>
      <c r="BC76" s="337"/>
      <c r="BD76" s="337"/>
      <c r="BE76" s="115" t="s">
        <v>84</v>
      </c>
      <c r="BF76" s="115" t="s">
        <v>79</v>
      </c>
      <c r="BG76" s="115" t="s">
        <v>78</v>
      </c>
      <c r="BH76" s="337"/>
      <c r="BI76" s="337"/>
      <c r="BJ76" s="337"/>
      <c r="BK76" s="115" t="s">
        <v>84</v>
      </c>
      <c r="BL76" s="115" t="s">
        <v>79</v>
      </c>
      <c r="BM76" s="115"/>
      <c r="BN76" s="115" t="s">
        <v>78</v>
      </c>
      <c r="BO76" s="337"/>
      <c r="BP76" s="337"/>
      <c r="BQ76" s="337"/>
      <c r="BR76" s="115" t="s">
        <v>84</v>
      </c>
      <c r="BS76" s="115" t="s">
        <v>79</v>
      </c>
      <c r="BT76" s="115"/>
      <c r="BU76" s="115" t="s">
        <v>78</v>
      </c>
      <c r="BV76" s="337"/>
      <c r="BW76" s="337"/>
      <c r="BX76" s="337"/>
      <c r="BY76" s="115" t="s">
        <v>84</v>
      </c>
      <c r="BZ76" s="115" t="s">
        <v>79</v>
      </c>
      <c r="CA76" s="115"/>
      <c r="CB76" s="115"/>
      <c r="CC76" s="141"/>
      <c r="CD76" s="259"/>
      <c r="CE76" s="259"/>
      <c r="CF76" s="259"/>
      <c r="CG76" s="259"/>
      <c r="CH76" s="141"/>
      <c r="CI76" s="115"/>
      <c r="CJ76" s="115"/>
      <c r="CK76" s="324" t="s">
        <v>135</v>
      </c>
      <c r="CL76" s="324"/>
      <c r="CM76" s="324"/>
      <c r="CN76" s="324"/>
      <c r="CO76" s="324"/>
      <c r="CP76" s="324"/>
      <c r="CQ76" s="324"/>
      <c r="CR76" s="324"/>
      <c r="CS76" s="115" t="s">
        <v>78</v>
      </c>
      <c r="CT76" s="337"/>
      <c r="CU76" s="337"/>
      <c r="CV76" s="337"/>
      <c r="CW76" s="115" t="s">
        <v>84</v>
      </c>
      <c r="CX76" s="115" t="s">
        <v>79</v>
      </c>
      <c r="CY76" s="115" t="s">
        <v>78</v>
      </c>
      <c r="CZ76" s="337"/>
      <c r="DA76" s="337"/>
      <c r="DB76" s="337"/>
      <c r="DC76" s="115" t="s">
        <v>84</v>
      </c>
      <c r="DD76" s="115" t="s">
        <v>79</v>
      </c>
      <c r="DE76" s="115"/>
      <c r="DF76" s="115" t="s">
        <v>78</v>
      </c>
      <c r="DG76" s="337"/>
      <c r="DH76" s="337"/>
      <c r="DI76" s="337"/>
      <c r="DJ76" s="115" t="s">
        <v>84</v>
      </c>
      <c r="DK76" s="115" t="s">
        <v>79</v>
      </c>
      <c r="DL76" s="115"/>
      <c r="DM76" s="115" t="s">
        <v>78</v>
      </c>
      <c r="DN76" s="337"/>
      <c r="DO76" s="337"/>
      <c r="DP76" s="337"/>
      <c r="DQ76" s="115" t="s">
        <v>84</v>
      </c>
      <c r="DR76" s="115" t="s">
        <v>79</v>
      </c>
      <c r="DS76" s="115"/>
      <c r="DT76" s="115"/>
      <c r="DU76" s="273"/>
      <c r="DV76" s="273"/>
      <c r="DW76" s="273"/>
      <c r="DX76" s="273"/>
      <c r="DY76" s="273"/>
      <c r="DZ76" s="115"/>
      <c r="EA76" s="115"/>
      <c r="EB76" s="324" t="s">
        <v>135</v>
      </c>
      <c r="EC76" s="324"/>
      <c r="ED76" s="324"/>
      <c r="EE76" s="324"/>
      <c r="EF76" s="324"/>
      <c r="EG76" s="324"/>
      <c r="EH76" s="324"/>
      <c r="EI76" s="324"/>
      <c r="EJ76" s="115" t="s">
        <v>78</v>
      </c>
      <c r="EK76" s="337"/>
      <c r="EL76" s="337"/>
      <c r="EM76" s="337"/>
      <c r="EN76" s="115" t="s">
        <v>84</v>
      </c>
      <c r="EO76" s="115" t="s">
        <v>79</v>
      </c>
      <c r="EP76" s="115" t="s">
        <v>78</v>
      </c>
      <c r="EQ76" s="337"/>
      <c r="ER76" s="337"/>
      <c r="ES76" s="337"/>
      <c r="ET76" s="115" t="s">
        <v>84</v>
      </c>
      <c r="EU76" s="115" t="s">
        <v>79</v>
      </c>
      <c r="EV76" s="115"/>
      <c r="EW76" s="115" t="s">
        <v>78</v>
      </c>
      <c r="EX76" s="337"/>
      <c r="EY76" s="337"/>
      <c r="EZ76" s="337"/>
      <c r="FA76" s="115" t="s">
        <v>84</v>
      </c>
      <c r="FB76" s="115" t="s">
        <v>79</v>
      </c>
      <c r="FC76" s="115"/>
      <c r="FD76" s="115" t="s">
        <v>78</v>
      </c>
      <c r="FE76" s="337"/>
      <c r="FF76" s="337"/>
      <c r="FG76" s="337"/>
      <c r="FH76" s="115" t="s">
        <v>84</v>
      </c>
      <c r="FI76" s="115" t="s">
        <v>79</v>
      </c>
      <c r="FJ76" s="115"/>
      <c r="FK76" s="115"/>
      <c r="FL76" s="273"/>
      <c r="FM76" s="273"/>
      <c r="FN76" s="273"/>
      <c r="FO76" s="273"/>
      <c r="FP76" s="115"/>
      <c r="FQ76" s="115"/>
      <c r="FR76" s="324" t="s">
        <v>135</v>
      </c>
      <c r="FS76" s="324"/>
      <c r="FT76" s="324"/>
      <c r="FU76" s="324"/>
      <c r="FV76" s="324"/>
      <c r="FW76" s="324"/>
      <c r="FX76" s="324"/>
      <c r="FY76" s="324"/>
      <c r="FZ76" s="115" t="s">
        <v>78</v>
      </c>
      <c r="GA76" s="341"/>
      <c r="GB76" s="341"/>
      <c r="GC76" s="341"/>
      <c r="GD76" s="115" t="s">
        <v>84</v>
      </c>
      <c r="GE76" s="115" t="s">
        <v>79</v>
      </c>
      <c r="GF76" s="115" t="s">
        <v>78</v>
      </c>
      <c r="GG76" s="341"/>
      <c r="GH76" s="341"/>
      <c r="GI76" s="341"/>
      <c r="GJ76" s="115" t="s">
        <v>84</v>
      </c>
      <c r="GK76" s="115" t="s">
        <v>79</v>
      </c>
      <c r="GL76" s="115"/>
      <c r="GM76" s="115" t="s">
        <v>78</v>
      </c>
      <c r="GN76" s="341"/>
      <c r="GO76" s="341"/>
      <c r="GP76" s="341"/>
      <c r="GQ76" s="115" t="s">
        <v>84</v>
      </c>
      <c r="GR76" s="115" t="s">
        <v>79</v>
      </c>
      <c r="GS76" s="115"/>
      <c r="GT76" s="115" t="s">
        <v>78</v>
      </c>
      <c r="GU76" s="341"/>
      <c r="GV76" s="341"/>
      <c r="GW76" s="341"/>
      <c r="GX76" s="115" t="s">
        <v>84</v>
      </c>
      <c r="GY76" s="115" t="s">
        <v>79</v>
      </c>
      <c r="GZ76" s="115"/>
      <c r="HA76" s="115"/>
      <c r="HB76" s="273"/>
      <c r="HC76" s="273"/>
      <c r="HD76" s="273"/>
      <c r="HE76" s="273"/>
      <c r="HF76" s="115"/>
      <c r="HG76" s="115"/>
      <c r="HH76" s="324" t="s">
        <v>135</v>
      </c>
      <c r="HI76" s="324"/>
      <c r="HJ76" s="324"/>
      <c r="HK76" s="324"/>
      <c r="HL76" s="324"/>
      <c r="HM76" s="324"/>
      <c r="HN76" s="324"/>
      <c r="HO76" s="324"/>
      <c r="HP76" s="115" t="s">
        <v>78</v>
      </c>
      <c r="HQ76" s="341"/>
      <c r="HR76" s="341"/>
      <c r="HS76" s="341"/>
      <c r="HT76" s="115" t="s">
        <v>84</v>
      </c>
      <c r="HU76" s="115" t="s">
        <v>79</v>
      </c>
      <c r="HV76" s="115" t="s">
        <v>78</v>
      </c>
      <c r="HW76" s="341"/>
      <c r="HX76" s="341"/>
      <c r="HY76" s="341"/>
      <c r="HZ76" s="115" t="s">
        <v>84</v>
      </c>
      <c r="IA76" s="115" t="s">
        <v>79</v>
      </c>
      <c r="IB76" s="115"/>
      <c r="IC76" s="115" t="s">
        <v>78</v>
      </c>
      <c r="ID76" s="341"/>
      <c r="IE76" s="341"/>
      <c r="IF76" s="341"/>
      <c r="IG76" s="115" t="s">
        <v>84</v>
      </c>
      <c r="IH76" s="115" t="s">
        <v>79</v>
      </c>
      <c r="II76" s="115"/>
      <c r="IJ76" s="115" t="s">
        <v>78</v>
      </c>
      <c r="IK76" s="341"/>
      <c r="IL76" s="341"/>
      <c r="IM76" s="341"/>
      <c r="IN76" s="115" t="s">
        <v>84</v>
      </c>
      <c r="IO76" s="115" t="s">
        <v>79</v>
      </c>
      <c r="IP76" s="115"/>
      <c r="IQ76" s="115"/>
      <c r="IR76" s="324" t="s">
        <v>135</v>
      </c>
      <c r="IS76" s="324"/>
      <c r="IT76" s="324"/>
      <c r="IU76" s="324"/>
      <c r="IV76" s="324"/>
      <c r="IW76" s="324"/>
      <c r="IX76" s="324"/>
      <c r="IY76" s="324"/>
      <c r="IZ76" s="115" t="s">
        <v>78</v>
      </c>
      <c r="JA76" s="341"/>
      <c r="JB76" s="341"/>
      <c r="JC76" s="341"/>
      <c r="JD76" s="115" t="s">
        <v>84</v>
      </c>
      <c r="JE76" s="115" t="s">
        <v>79</v>
      </c>
      <c r="JF76" s="115" t="s">
        <v>78</v>
      </c>
      <c r="JG76" s="341"/>
      <c r="JH76" s="341"/>
      <c r="JI76" s="341"/>
      <c r="JJ76" s="115" t="s">
        <v>84</v>
      </c>
      <c r="JK76" s="115" t="s">
        <v>79</v>
      </c>
      <c r="JL76" s="115"/>
      <c r="JM76" s="115" t="s">
        <v>78</v>
      </c>
      <c r="JN76" s="341"/>
      <c r="JO76" s="341"/>
      <c r="JP76" s="341"/>
      <c r="JQ76" s="115" t="s">
        <v>84</v>
      </c>
      <c r="JR76" s="115" t="s">
        <v>79</v>
      </c>
      <c r="JS76" s="115"/>
      <c r="JT76" s="115" t="s">
        <v>78</v>
      </c>
      <c r="JU76" s="341"/>
      <c r="JV76" s="341"/>
      <c r="JW76" s="341"/>
      <c r="JX76" s="115" t="s">
        <v>84</v>
      </c>
      <c r="JY76" s="115" t="s">
        <v>79</v>
      </c>
      <c r="JZ76" s="115"/>
      <c r="KA76" s="115"/>
      <c r="KB76" s="324" t="s">
        <v>135</v>
      </c>
      <c r="KC76" s="324"/>
      <c r="KD76" s="324"/>
      <c r="KE76" s="324"/>
      <c r="KF76" s="324"/>
      <c r="KG76" s="324"/>
      <c r="KH76" s="324"/>
      <c r="KI76" s="324"/>
      <c r="KJ76" s="115" t="s">
        <v>78</v>
      </c>
      <c r="KK76" s="341"/>
      <c r="KL76" s="341"/>
      <c r="KM76" s="341"/>
      <c r="KN76" s="115" t="s">
        <v>84</v>
      </c>
      <c r="KO76" s="115" t="s">
        <v>79</v>
      </c>
      <c r="KP76" s="115" t="s">
        <v>78</v>
      </c>
      <c r="KQ76" s="341"/>
      <c r="KR76" s="341"/>
      <c r="KS76" s="341"/>
      <c r="KT76" s="115" t="s">
        <v>84</v>
      </c>
      <c r="KU76" s="115" t="s">
        <v>79</v>
      </c>
      <c r="KV76" s="115"/>
      <c r="KW76" s="115" t="s">
        <v>78</v>
      </c>
      <c r="KX76" s="341"/>
      <c r="KY76" s="341"/>
      <c r="KZ76" s="341"/>
      <c r="LA76" s="115" t="s">
        <v>84</v>
      </c>
      <c r="LB76" s="115" t="s">
        <v>79</v>
      </c>
      <c r="LC76" s="115"/>
      <c r="LD76" s="115" t="s">
        <v>78</v>
      </c>
      <c r="LE76" s="341"/>
      <c r="LF76" s="341"/>
      <c r="LG76" s="341"/>
      <c r="LH76" s="115" t="s">
        <v>84</v>
      </c>
      <c r="LI76" s="115" t="s">
        <v>79</v>
      </c>
      <c r="LJ76" s="115"/>
      <c r="LK76" s="115"/>
      <c r="LL76" s="324" t="s">
        <v>135</v>
      </c>
      <c r="LM76" s="324"/>
      <c r="LN76" s="324"/>
      <c r="LO76" s="324"/>
      <c r="LP76" s="324"/>
      <c r="LQ76" s="324"/>
      <c r="LR76" s="324"/>
      <c r="LS76" s="324"/>
      <c r="LT76" s="115" t="s">
        <v>78</v>
      </c>
      <c r="LU76" s="341"/>
      <c r="LV76" s="341"/>
      <c r="LW76" s="341"/>
      <c r="LX76" s="115" t="s">
        <v>84</v>
      </c>
      <c r="LY76" s="115" t="s">
        <v>79</v>
      </c>
      <c r="LZ76" s="115" t="s">
        <v>78</v>
      </c>
      <c r="MA76" s="341"/>
      <c r="MB76" s="341"/>
      <c r="MC76" s="341"/>
      <c r="MD76" s="115" t="s">
        <v>84</v>
      </c>
      <c r="ME76" s="115" t="s">
        <v>79</v>
      </c>
      <c r="MF76" s="115"/>
      <c r="MG76" s="115" t="s">
        <v>78</v>
      </c>
      <c r="MH76" s="341"/>
      <c r="MI76" s="341"/>
      <c r="MJ76" s="341"/>
      <c r="MK76" s="115" t="s">
        <v>84</v>
      </c>
      <c r="ML76" s="115" t="s">
        <v>79</v>
      </c>
      <c r="MM76" s="115"/>
      <c r="MN76" s="115" t="s">
        <v>78</v>
      </c>
      <c r="MO76" s="341"/>
      <c r="MP76" s="341"/>
      <c r="MQ76" s="341"/>
      <c r="MR76" s="115" t="s">
        <v>84</v>
      </c>
      <c r="MS76" s="115" t="s">
        <v>79</v>
      </c>
      <c r="MT76" s="115"/>
      <c r="MU76" s="115"/>
      <c r="MV76" s="324" t="s">
        <v>135</v>
      </c>
      <c r="MW76" s="324"/>
      <c r="MX76" s="324"/>
      <c r="MY76" s="324"/>
      <c r="MZ76" s="324"/>
      <c r="NA76" s="324"/>
      <c r="NB76" s="324"/>
      <c r="NC76" s="324"/>
      <c r="ND76" s="115" t="s">
        <v>78</v>
      </c>
      <c r="NE76" s="341"/>
      <c r="NF76" s="341"/>
      <c r="NG76" s="341"/>
      <c r="NH76" s="115" t="s">
        <v>84</v>
      </c>
      <c r="NI76" s="115" t="s">
        <v>79</v>
      </c>
      <c r="NJ76" s="115" t="s">
        <v>78</v>
      </c>
      <c r="NK76" s="341"/>
      <c r="NL76" s="341"/>
      <c r="NM76" s="341"/>
      <c r="NN76" s="115" t="s">
        <v>84</v>
      </c>
      <c r="NO76" s="115" t="s">
        <v>79</v>
      </c>
      <c r="NP76" s="115"/>
      <c r="NQ76" s="115" t="s">
        <v>78</v>
      </c>
      <c r="NR76" s="341"/>
      <c r="NS76" s="341"/>
      <c r="NT76" s="341"/>
      <c r="NU76" s="115" t="s">
        <v>84</v>
      </c>
      <c r="NV76" s="115" t="s">
        <v>79</v>
      </c>
      <c r="NW76" s="115"/>
      <c r="NX76" s="115" t="s">
        <v>78</v>
      </c>
      <c r="NY76" s="341"/>
      <c r="NZ76" s="341"/>
      <c r="OA76" s="341"/>
      <c r="OB76" s="115" t="s">
        <v>84</v>
      </c>
      <c r="OC76" s="115" t="s">
        <v>79</v>
      </c>
      <c r="OD76" s="115"/>
    </row>
    <row r="77" spans="1:531" ht="15" customHeight="1">
      <c r="A77" s="115"/>
      <c r="B77" s="324"/>
      <c r="C77" s="324"/>
      <c r="D77" s="324"/>
      <c r="E77" s="324"/>
      <c r="F77" s="324"/>
      <c r="G77" s="324"/>
      <c r="H77" s="324"/>
      <c r="I77" s="324"/>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5"/>
      <c r="AK77" s="115"/>
      <c r="AL77" s="141"/>
      <c r="AN77" s="264"/>
      <c r="AQ77" s="141"/>
      <c r="AR77" s="115"/>
      <c r="AS77" s="324"/>
      <c r="AT77" s="324"/>
      <c r="AU77" s="324"/>
      <c r="AV77" s="324"/>
      <c r="AW77" s="324"/>
      <c r="AX77" s="324"/>
      <c r="AY77" s="324"/>
      <c r="AZ77" s="324"/>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5"/>
      <c r="CB77" s="115"/>
      <c r="CC77" s="141"/>
      <c r="CD77" s="259"/>
      <c r="CE77" s="259"/>
      <c r="CF77" s="259"/>
      <c r="CG77" s="259"/>
      <c r="CH77" s="141"/>
      <c r="CI77" s="115"/>
      <c r="CJ77" s="115"/>
      <c r="CK77" s="324"/>
      <c r="CL77" s="324"/>
      <c r="CM77" s="324"/>
      <c r="CN77" s="324"/>
      <c r="CO77" s="324"/>
      <c r="CP77" s="324"/>
      <c r="CQ77" s="324"/>
      <c r="CR77" s="324"/>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5"/>
      <c r="DT77" s="115"/>
      <c r="DU77" s="273"/>
      <c r="DV77" s="273"/>
      <c r="DW77" s="273"/>
      <c r="DX77" s="273"/>
      <c r="DY77" s="273"/>
      <c r="DZ77" s="115"/>
      <c r="EA77" s="115"/>
      <c r="EB77" s="324"/>
      <c r="EC77" s="324"/>
      <c r="ED77" s="324"/>
      <c r="EE77" s="324"/>
      <c r="EF77" s="324"/>
      <c r="EG77" s="324"/>
      <c r="EH77" s="324"/>
      <c r="EI77" s="324"/>
      <c r="EJ77" s="116"/>
      <c r="EK77" s="116"/>
      <c r="EL77" s="116"/>
      <c r="EM77" s="116"/>
      <c r="EN77" s="116"/>
      <c r="EO77" s="116"/>
      <c r="EP77" s="116"/>
      <c r="EQ77" s="116"/>
      <c r="ER77" s="116"/>
      <c r="ES77" s="116"/>
      <c r="ET77" s="116"/>
      <c r="EU77" s="116"/>
      <c r="EV77" s="116"/>
      <c r="EW77" s="116"/>
      <c r="EX77" s="116"/>
      <c r="EY77" s="116"/>
      <c r="EZ77" s="116"/>
      <c r="FA77" s="116"/>
      <c r="FB77" s="116"/>
      <c r="FC77" s="116"/>
      <c r="FD77" s="116"/>
      <c r="FE77" s="116"/>
      <c r="FF77" s="116"/>
      <c r="FG77" s="116"/>
      <c r="FH77" s="116"/>
      <c r="FI77" s="116"/>
      <c r="FJ77" s="115"/>
      <c r="FK77" s="115"/>
      <c r="FL77" s="273"/>
      <c r="FM77" s="273"/>
      <c r="FN77" s="273"/>
      <c r="FO77" s="273"/>
      <c r="FP77" s="115"/>
      <c r="FQ77" s="115"/>
      <c r="FR77" s="324"/>
      <c r="FS77" s="324"/>
      <c r="FT77" s="324"/>
      <c r="FU77" s="324"/>
      <c r="FV77" s="324"/>
      <c r="FW77" s="324"/>
      <c r="FX77" s="324"/>
      <c r="FY77" s="324"/>
      <c r="FZ77" s="116"/>
      <c r="GA77" s="116"/>
      <c r="GB77" s="116"/>
      <c r="GC77" s="116"/>
      <c r="GD77" s="116"/>
      <c r="GE77" s="116"/>
      <c r="GF77" s="116"/>
      <c r="GG77" s="116"/>
      <c r="GH77" s="116"/>
      <c r="GI77" s="116"/>
      <c r="GJ77" s="116"/>
      <c r="GK77" s="116"/>
      <c r="GL77" s="116"/>
      <c r="GM77" s="116"/>
      <c r="GN77" s="116"/>
      <c r="GO77" s="116"/>
      <c r="GP77" s="116"/>
      <c r="GQ77" s="116"/>
      <c r="GR77" s="116"/>
      <c r="GS77" s="116"/>
      <c r="GT77" s="116"/>
      <c r="GU77" s="116"/>
      <c r="GV77" s="116"/>
      <c r="GW77" s="116"/>
      <c r="GX77" s="116"/>
      <c r="GY77" s="116"/>
      <c r="GZ77" s="115"/>
      <c r="HA77" s="115"/>
      <c r="HB77" s="273"/>
      <c r="HC77" s="273"/>
      <c r="HD77" s="273"/>
      <c r="HE77" s="273"/>
      <c r="HF77" s="115"/>
      <c r="HG77" s="115"/>
      <c r="HH77" s="324"/>
      <c r="HI77" s="324"/>
      <c r="HJ77" s="324"/>
      <c r="HK77" s="324"/>
      <c r="HL77" s="324"/>
      <c r="HM77" s="324"/>
      <c r="HN77" s="324"/>
      <c r="HO77" s="324"/>
      <c r="HP77" s="116"/>
      <c r="HQ77" s="116"/>
      <c r="HR77" s="116"/>
      <c r="HS77" s="116"/>
      <c r="HT77" s="116"/>
      <c r="HU77" s="116"/>
      <c r="HV77" s="116"/>
      <c r="HW77" s="116"/>
      <c r="HX77" s="116"/>
      <c r="HY77" s="116"/>
      <c r="HZ77" s="116"/>
      <c r="IA77" s="116"/>
      <c r="IB77" s="116"/>
      <c r="IC77" s="116"/>
      <c r="ID77" s="116"/>
      <c r="IE77" s="116"/>
      <c r="IF77" s="116"/>
      <c r="IG77" s="116"/>
      <c r="IH77" s="116"/>
      <c r="II77" s="116"/>
      <c r="IJ77" s="116"/>
      <c r="IK77" s="116"/>
      <c r="IL77" s="116"/>
      <c r="IM77" s="116"/>
      <c r="IN77" s="116"/>
      <c r="IO77" s="116"/>
      <c r="IP77" s="115"/>
      <c r="IQ77" s="115"/>
      <c r="IR77" s="324"/>
      <c r="IS77" s="324"/>
      <c r="IT77" s="324"/>
      <c r="IU77" s="324"/>
      <c r="IV77" s="324"/>
      <c r="IW77" s="324"/>
      <c r="IX77" s="324"/>
      <c r="IY77" s="324"/>
      <c r="IZ77" s="116"/>
      <c r="JA77" s="116"/>
      <c r="JB77" s="116"/>
      <c r="JC77" s="116"/>
      <c r="JD77" s="116"/>
      <c r="JE77" s="116"/>
      <c r="JF77" s="116"/>
      <c r="JG77" s="116"/>
      <c r="JH77" s="116"/>
      <c r="JI77" s="116"/>
      <c r="JJ77" s="116"/>
      <c r="JK77" s="116"/>
      <c r="JL77" s="116"/>
      <c r="JM77" s="116"/>
      <c r="JN77" s="116"/>
      <c r="JO77" s="116"/>
      <c r="JP77" s="116"/>
      <c r="JQ77" s="116"/>
      <c r="JR77" s="116"/>
      <c r="JS77" s="116"/>
      <c r="JT77" s="116"/>
      <c r="JU77" s="116"/>
      <c r="JV77" s="116"/>
      <c r="JW77" s="116"/>
      <c r="JX77" s="116"/>
      <c r="JY77" s="116"/>
      <c r="JZ77" s="115"/>
      <c r="KA77" s="115"/>
      <c r="KB77" s="324"/>
      <c r="KC77" s="324"/>
      <c r="KD77" s="324"/>
      <c r="KE77" s="324"/>
      <c r="KF77" s="324"/>
      <c r="KG77" s="324"/>
      <c r="KH77" s="324"/>
      <c r="KI77" s="324"/>
      <c r="KJ77" s="116"/>
      <c r="KK77" s="116"/>
      <c r="KL77" s="116"/>
      <c r="KM77" s="116"/>
      <c r="KN77" s="116"/>
      <c r="KO77" s="116"/>
      <c r="KP77" s="116"/>
      <c r="KQ77" s="116"/>
      <c r="KR77" s="116"/>
      <c r="KS77" s="116"/>
      <c r="KT77" s="116"/>
      <c r="KU77" s="116"/>
      <c r="KV77" s="116"/>
      <c r="KW77" s="116"/>
      <c r="KX77" s="116"/>
      <c r="KY77" s="116"/>
      <c r="KZ77" s="116"/>
      <c r="LA77" s="116"/>
      <c r="LB77" s="116"/>
      <c r="LC77" s="116"/>
      <c r="LD77" s="116"/>
      <c r="LE77" s="116"/>
      <c r="LF77" s="116"/>
      <c r="LG77" s="116"/>
      <c r="LH77" s="116"/>
      <c r="LI77" s="116"/>
      <c r="LJ77" s="115"/>
      <c r="LK77" s="115"/>
      <c r="LL77" s="324"/>
      <c r="LM77" s="324"/>
      <c r="LN77" s="324"/>
      <c r="LO77" s="324"/>
      <c r="LP77" s="324"/>
      <c r="LQ77" s="324"/>
      <c r="LR77" s="324"/>
      <c r="LS77" s="324"/>
      <c r="LT77" s="116"/>
      <c r="LU77" s="116"/>
      <c r="LV77" s="116"/>
      <c r="LW77" s="116"/>
      <c r="LX77" s="116"/>
      <c r="LY77" s="116"/>
      <c r="LZ77" s="116"/>
      <c r="MA77" s="116"/>
      <c r="MB77" s="116"/>
      <c r="MC77" s="116"/>
      <c r="MD77" s="116"/>
      <c r="ME77" s="116"/>
      <c r="MF77" s="116"/>
      <c r="MG77" s="116"/>
      <c r="MH77" s="116"/>
      <c r="MI77" s="116"/>
      <c r="MJ77" s="116"/>
      <c r="MK77" s="116"/>
      <c r="ML77" s="116"/>
      <c r="MM77" s="116"/>
      <c r="MN77" s="116"/>
      <c r="MO77" s="116"/>
      <c r="MP77" s="116"/>
      <c r="MQ77" s="116"/>
      <c r="MR77" s="116"/>
      <c r="MS77" s="116"/>
      <c r="MT77" s="115"/>
      <c r="MU77" s="115"/>
      <c r="MV77" s="324"/>
      <c r="MW77" s="324"/>
      <c r="MX77" s="324"/>
      <c r="MY77" s="324"/>
      <c r="MZ77" s="324"/>
      <c r="NA77" s="324"/>
      <c r="NB77" s="324"/>
      <c r="NC77" s="324"/>
      <c r="ND77" s="116"/>
      <c r="NE77" s="116"/>
      <c r="NF77" s="116"/>
      <c r="NG77" s="116"/>
      <c r="NH77" s="116"/>
      <c r="NI77" s="116"/>
      <c r="NJ77" s="116"/>
      <c r="NK77" s="116"/>
      <c r="NL77" s="116"/>
      <c r="NM77" s="116"/>
      <c r="NN77" s="116"/>
      <c r="NO77" s="116"/>
      <c r="NP77" s="116"/>
      <c r="NQ77" s="116"/>
      <c r="NR77" s="116"/>
      <c r="NS77" s="116"/>
      <c r="NT77" s="116"/>
      <c r="NU77" s="116"/>
      <c r="NV77" s="116"/>
      <c r="NW77" s="116"/>
      <c r="NX77" s="116"/>
      <c r="NY77" s="116"/>
      <c r="NZ77" s="116"/>
      <c r="OA77" s="116"/>
      <c r="OB77" s="116"/>
      <c r="OC77" s="116"/>
      <c r="OD77" s="115"/>
    </row>
    <row r="78" spans="1:531" ht="15" customHeight="1">
      <c r="A78" s="115"/>
      <c r="B78" s="117"/>
      <c r="C78" s="117"/>
      <c r="D78" s="117"/>
      <c r="E78" s="117"/>
      <c r="F78" s="117"/>
      <c r="G78" s="117"/>
      <c r="H78" s="117"/>
      <c r="I78" s="117"/>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5"/>
      <c r="AK78" s="115"/>
      <c r="AL78" s="141"/>
      <c r="AQ78" s="141"/>
      <c r="AR78" s="115"/>
      <c r="AS78" s="119"/>
      <c r="AT78" s="119"/>
      <c r="AU78" s="119"/>
      <c r="AV78" s="119"/>
      <c r="AW78" s="119"/>
      <c r="AX78" s="119"/>
      <c r="AY78" s="119"/>
      <c r="AZ78" s="119"/>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5"/>
      <c r="CB78" s="115"/>
      <c r="CC78" s="141"/>
      <c r="CD78" s="259"/>
      <c r="CE78" s="259"/>
      <c r="CF78" s="259"/>
      <c r="CG78" s="259"/>
      <c r="CH78" s="141"/>
      <c r="CI78" s="115"/>
      <c r="CJ78" s="115"/>
      <c r="CK78" s="119"/>
      <c r="CL78" s="119"/>
      <c r="CM78" s="119"/>
      <c r="CN78" s="119"/>
      <c r="CO78" s="119"/>
      <c r="CP78" s="119"/>
      <c r="CQ78" s="119"/>
      <c r="CR78" s="119"/>
      <c r="CS78" s="116"/>
      <c r="CT78" s="116"/>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5"/>
      <c r="DT78" s="115"/>
      <c r="DU78" s="273"/>
      <c r="DV78" s="273"/>
      <c r="DW78" s="273"/>
      <c r="DX78" s="273"/>
      <c r="DY78" s="273"/>
      <c r="DZ78" s="115"/>
      <c r="EA78" s="115"/>
      <c r="EB78" s="119"/>
      <c r="EC78" s="119"/>
      <c r="ED78" s="119"/>
      <c r="EE78" s="119"/>
      <c r="EF78" s="119"/>
      <c r="EG78" s="119"/>
      <c r="EH78" s="119"/>
      <c r="EI78" s="119"/>
      <c r="EJ78" s="116"/>
      <c r="EK78" s="116"/>
      <c r="EL78" s="116"/>
      <c r="EM78" s="116"/>
      <c r="EN78" s="116"/>
      <c r="EO78" s="116"/>
      <c r="EP78" s="116"/>
      <c r="EQ78" s="116"/>
      <c r="ER78" s="116"/>
      <c r="ES78" s="116"/>
      <c r="ET78" s="116"/>
      <c r="EU78" s="116"/>
      <c r="EV78" s="116"/>
      <c r="EW78" s="116"/>
      <c r="EX78" s="116"/>
      <c r="EY78" s="116"/>
      <c r="EZ78" s="116"/>
      <c r="FA78" s="116"/>
      <c r="FB78" s="116"/>
      <c r="FC78" s="116"/>
      <c r="FD78" s="116"/>
      <c r="FE78" s="116"/>
      <c r="FF78" s="116"/>
      <c r="FG78" s="116"/>
      <c r="FH78" s="116"/>
      <c r="FI78" s="116"/>
      <c r="FJ78" s="115"/>
      <c r="FK78" s="115"/>
      <c r="FL78" s="273"/>
      <c r="FM78" s="273"/>
      <c r="FN78" s="273"/>
      <c r="FO78" s="273"/>
      <c r="FP78" s="115"/>
      <c r="FQ78" s="115"/>
      <c r="FR78" s="119"/>
      <c r="FS78" s="119"/>
      <c r="FT78" s="119"/>
      <c r="FU78" s="119"/>
      <c r="FV78" s="119"/>
      <c r="FW78" s="119"/>
      <c r="FX78" s="119"/>
      <c r="FY78" s="119"/>
      <c r="FZ78" s="116"/>
      <c r="GA78" s="116"/>
      <c r="GB78" s="116"/>
      <c r="GC78" s="116"/>
      <c r="GD78" s="116"/>
      <c r="GE78" s="116"/>
      <c r="GF78" s="116"/>
      <c r="GG78" s="116"/>
      <c r="GH78" s="116"/>
      <c r="GI78" s="116"/>
      <c r="GJ78" s="116"/>
      <c r="GK78" s="116"/>
      <c r="GL78" s="116"/>
      <c r="GM78" s="116"/>
      <c r="GN78" s="116"/>
      <c r="GO78" s="116"/>
      <c r="GP78" s="116"/>
      <c r="GQ78" s="116"/>
      <c r="GR78" s="116"/>
      <c r="GS78" s="116"/>
      <c r="GT78" s="116"/>
      <c r="GU78" s="116"/>
      <c r="GV78" s="116"/>
      <c r="GW78" s="116"/>
      <c r="GX78" s="116"/>
      <c r="GY78" s="116"/>
      <c r="GZ78" s="115"/>
      <c r="HA78" s="115"/>
      <c r="HB78" s="273"/>
      <c r="HC78" s="273"/>
      <c r="HD78" s="273"/>
      <c r="HE78" s="273"/>
      <c r="HF78" s="115"/>
      <c r="HG78" s="115"/>
      <c r="HH78" s="119"/>
      <c r="HI78" s="119"/>
      <c r="HJ78" s="119"/>
      <c r="HK78" s="119"/>
      <c r="HL78" s="119"/>
      <c r="HM78" s="119"/>
      <c r="HN78" s="119"/>
      <c r="HO78" s="119"/>
      <c r="HP78" s="116"/>
      <c r="HQ78" s="116"/>
      <c r="HR78" s="116"/>
      <c r="HS78" s="116"/>
      <c r="HT78" s="116"/>
      <c r="HU78" s="116"/>
      <c r="HV78" s="116"/>
      <c r="HW78" s="116"/>
      <c r="HX78" s="116"/>
      <c r="HY78" s="116"/>
      <c r="HZ78" s="116"/>
      <c r="IA78" s="116"/>
      <c r="IB78" s="116"/>
      <c r="IC78" s="116"/>
      <c r="ID78" s="116"/>
      <c r="IE78" s="116"/>
      <c r="IF78" s="116"/>
      <c r="IG78" s="116"/>
      <c r="IH78" s="116"/>
      <c r="II78" s="116"/>
      <c r="IJ78" s="116"/>
      <c r="IK78" s="116"/>
      <c r="IL78" s="116"/>
      <c r="IM78" s="116"/>
      <c r="IN78" s="116"/>
      <c r="IO78" s="116"/>
      <c r="IP78" s="115"/>
      <c r="IQ78" s="115"/>
      <c r="IR78" s="119"/>
      <c r="IS78" s="119"/>
      <c r="IT78" s="119"/>
      <c r="IU78" s="119"/>
      <c r="IV78" s="119"/>
      <c r="IW78" s="119"/>
      <c r="IX78" s="119"/>
      <c r="IY78" s="119"/>
      <c r="IZ78" s="116"/>
      <c r="JA78" s="116"/>
      <c r="JB78" s="116"/>
      <c r="JC78" s="116"/>
      <c r="JD78" s="116"/>
      <c r="JE78" s="116"/>
      <c r="JF78" s="116"/>
      <c r="JG78" s="116"/>
      <c r="JH78" s="116"/>
      <c r="JI78" s="116"/>
      <c r="JJ78" s="116"/>
      <c r="JK78" s="116"/>
      <c r="JL78" s="116"/>
      <c r="JM78" s="116"/>
      <c r="JN78" s="116"/>
      <c r="JO78" s="116"/>
      <c r="JP78" s="116"/>
      <c r="JQ78" s="116"/>
      <c r="JR78" s="116"/>
      <c r="JS78" s="116"/>
      <c r="JT78" s="116"/>
      <c r="JU78" s="116"/>
      <c r="JV78" s="116"/>
      <c r="JW78" s="116"/>
      <c r="JX78" s="116"/>
      <c r="JY78" s="116"/>
      <c r="JZ78" s="115"/>
      <c r="KA78" s="115"/>
      <c r="KB78" s="119"/>
      <c r="KC78" s="119"/>
      <c r="KD78" s="119"/>
      <c r="KE78" s="119"/>
      <c r="KF78" s="119"/>
      <c r="KG78" s="119"/>
      <c r="KH78" s="119"/>
      <c r="KI78" s="119"/>
      <c r="KJ78" s="116"/>
      <c r="KK78" s="116"/>
      <c r="KL78" s="116"/>
      <c r="KM78" s="116"/>
      <c r="KN78" s="116"/>
      <c r="KO78" s="116"/>
      <c r="KP78" s="116"/>
      <c r="KQ78" s="116"/>
      <c r="KR78" s="116"/>
      <c r="KS78" s="116"/>
      <c r="KT78" s="116"/>
      <c r="KU78" s="116"/>
      <c r="KV78" s="116"/>
      <c r="KW78" s="116"/>
      <c r="KX78" s="116"/>
      <c r="KY78" s="116"/>
      <c r="KZ78" s="116"/>
      <c r="LA78" s="116"/>
      <c r="LB78" s="116"/>
      <c r="LC78" s="116"/>
      <c r="LD78" s="116"/>
      <c r="LE78" s="116"/>
      <c r="LF78" s="116"/>
      <c r="LG78" s="116"/>
      <c r="LH78" s="116"/>
      <c r="LI78" s="116"/>
      <c r="LJ78" s="115"/>
      <c r="LK78" s="115"/>
      <c r="LL78" s="119"/>
      <c r="LM78" s="119"/>
      <c r="LN78" s="119"/>
      <c r="LO78" s="119"/>
      <c r="LP78" s="119"/>
      <c r="LQ78" s="119"/>
      <c r="LR78" s="119"/>
      <c r="LS78" s="119"/>
      <c r="LT78" s="116"/>
      <c r="LU78" s="116"/>
      <c r="LV78" s="116"/>
      <c r="LW78" s="116"/>
      <c r="LX78" s="116"/>
      <c r="LY78" s="116"/>
      <c r="LZ78" s="116"/>
      <c r="MA78" s="116"/>
      <c r="MB78" s="116"/>
      <c r="MC78" s="116"/>
      <c r="MD78" s="116"/>
      <c r="ME78" s="116"/>
      <c r="MF78" s="116"/>
      <c r="MG78" s="116"/>
      <c r="MH78" s="116"/>
      <c r="MI78" s="116"/>
      <c r="MJ78" s="116"/>
      <c r="MK78" s="116"/>
      <c r="ML78" s="116"/>
      <c r="MM78" s="116"/>
      <c r="MN78" s="116"/>
      <c r="MO78" s="116"/>
      <c r="MP78" s="116"/>
      <c r="MQ78" s="116"/>
      <c r="MR78" s="116"/>
      <c r="MS78" s="116"/>
      <c r="MT78" s="115"/>
      <c r="MU78" s="115"/>
      <c r="MV78" s="119"/>
      <c r="MW78" s="119"/>
      <c r="MX78" s="119"/>
      <c r="MY78" s="119"/>
      <c r="MZ78" s="119"/>
      <c r="NA78" s="119"/>
      <c r="NB78" s="119"/>
      <c r="NC78" s="119"/>
      <c r="ND78" s="116"/>
      <c r="NE78" s="116"/>
      <c r="NF78" s="116"/>
      <c r="NG78" s="116"/>
      <c r="NH78" s="116"/>
      <c r="NI78" s="116"/>
      <c r="NJ78" s="116"/>
      <c r="NK78" s="116"/>
      <c r="NL78" s="116"/>
      <c r="NM78" s="116"/>
      <c r="NN78" s="116"/>
      <c r="NO78" s="116"/>
      <c r="NP78" s="116"/>
      <c r="NQ78" s="116"/>
      <c r="NR78" s="116"/>
      <c r="NS78" s="116"/>
      <c r="NT78" s="116"/>
      <c r="NU78" s="116"/>
      <c r="NV78" s="116"/>
      <c r="NW78" s="116"/>
      <c r="NX78" s="116"/>
      <c r="NY78" s="116"/>
      <c r="NZ78" s="116"/>
      <c r="OA78" s="116"/>
      <c r="OB78" s="116"/>
      <c r="OC78" s="116"/>
      <c r="OD78" s="115"/>
    </row>
    <row r="79" spans="1:531" ht="5.2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141"/>
      <c r="AQ79" s="141"/>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141"/>
      <c r="CD79" s="259"/>
      <c r="CE79" s="259"/>
      <c r="CF79" s="259"/>
      <c r="CG79" s="259"/>
      <c r="CH79" s="141"/>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266"/>
      <c r="DV79" s="266"/>
      <c r="DW79" s="266"/>
      <c r="DX79" s="266"/>
      <c r="DY79" s="266"/>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266"/>
      <c r="FM79" s="266"/>
      <c r="FN79" s="266"/>
      <c r="FO79" s="266"/>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266"/>
      <c r="HC79" s="266"/>
      <c r="HD79" s="266"/>
      <c r="HE79" s="266"/>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row>
    <row r="80" spans="1:531" s="20" customFormat="1" ht="15"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s="140"/>
      <c r="AM80" s="259"/>
      <c r="AN80" s="259"/>
      <c r="AO80" s="259"/>
      <c r="AP80" s="259"/>
      <c r="AQ80" s="14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40"/>
      <c r="CD80" s="269"/>
      <c r="CE80" s="269"/>
      <c r="CF80" s="269"/>
      <c r="CG80" s="269"/>
      <c r="CH80" s="14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s="11"/>
      <c r="DV80" s="11"/>
      <c r="DW80" s="11"/>
      <c r="DX80" s="11"/>
      <c r="DY80" s="11"/>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s="11"/>
      <c r="FM80" s="11"/>
      <c r="FN80" s="11"/>
      <c r="FO80" s="11"/>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s="11"/>
      <c r="HC80" s="11"/>
      <c r="HD80" s="11"/>
      <c r="HE80" s="11"/>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s="255"/>
      <c r="OF80" s="255"/>
      <c r="OG80" s="255"/>
      <c r="OH80" s="255"/>
      <c r="OI80" s="255"/>
      <c r="OJ80" s="255"/>
      <c r="OK80" s="255"/>
      <c r="OL80" s="255"/>
      <c r="OM80" s="255"/>
      <c r="ON80" s="255"/>
      <c r="OO80" s="255"/>
      <c r="OP80" s="255"/>
      <c r="OQ80" s="255"/>
      <c r="OR80" s="255"/>
      <c r="OS80" s="255"/>
      <c r="OT80" s="255"/>
      <c r="OU80" s="255"/>
      <c r="OV80" s="255"/>
      <c r="OW80" s="255"/>
      <c r="OX80" s="255"/>
      <c r="OY80" s="255"/>
      <c r="OZ80" s="255"/>
      <c r="PA80" s="255"/>
      <c r="PB80" s="255"/>
      <c r="PC80" s="255"/>
      <c r="PD80" s="255"/>
      <c r="PE80" s="255"/>
      <c r="PF80" s="255"/>
      <c r="PG80" s="255"/>
      <c r="PH80" s="255"/>
      <c r="PI80" s="255"/>
      <c r="PJ80" s="255"/>
      <c r="PK80" s="255"/>
      <c r="PL80" s="255"/>
      <c r="PM80" s="255"/>
      <c r="PN80" s="255"/>
      <c r="PO80" s="255"/>
      <c r="PP80" s="255"/>
      <c r="PQ80" s="255"/>
      <c r="PR80" s="255"/>
      <c r="PS80" s="255"/>
      <c r="PT80" s="255"/>
      <c r="PU80" s="255"/>
      <c r="PV80" s="255"/>
      <c r="PW80" s="255"/>
      <c r="PX80" s="255"/>
      <c r="PY80" s="255"/>
      <c r="PZ80" s="255"/>
      <c r="QA80" s="255"/>
      <c r="QB80" s="255"/>
      <c r="QC80" s="255"/>
      <c r="QD80" s="255"/>
      <c r="QE80" s="255"/>
      <c r="QF80" s="255"/>
      <c r="QG80" s="255"/>
      <c r="QH80" s="255"/>
      <c r="QI80" s="255"/>
      <c r="QJ80" s="255"/>
      <c r="QK80" s="255"/>
      <c r="QL80" s="255"/>
      <c r="QM80" s="255"/>
      <c r="QN80" s="255"/>
      <c r="QO80" s="255"/>
      <c r="QP80" s="255"/>
      <c r="QQ80" s="255"/>
      <c r="QR80" s="255"/>
      <c r="QS80" s="255"/>
      <c r="QT80" s="255"/>
      <c r="QU80" s="255"/>
      <c r="QV80" s="255"/>
      <c r="QW80" s="255"/>
      <c r="QX80" s="255"/>
      <c r="QY80" s="255"/>
      <c r="QZ80" s="255"/>
      <c r="RA80" s="255"/>
      <c r="RB80" s="255"/>
      <c r="RC80" s="255"/>
      <c r="RD80" s="255"/>
      <c r="RE80" s="255"/>
      <c r="RF80" s="255"/>
      <c r="RG80" s="255"/>
      <c r="RH80" s="255"/>
      <c r="RI80" s="255"/>
      <c r="RJ80" s="255"/>
      <c r="RK80" s="255"/>
      <c r="RL80" s="255"/>
      <c r="RM80" s="255"/>
      <c r="RN80" s="255"/>
      <c r="RO80" s="255"/>
      <c r="RP80" s="255"/>
      <c r="RQ80" s="255"/>
      <c r="RR80" s="255"/>
      <c r="RS80" s="255"/>
      <c r="RT80" s="255"/>
      <c r="RU80" s="255"/>
      <c r="RV80" s="255"/>
      <c r="RW80" s="255"/>
      <c r="RX80" s="255"/>
      <c r="RY80" s="255"/>
      <c r="RZ80" s="255"/>
      <c r="SA80" s="255"/>
      <c r="SB80" s="255"/>
      <c r="SC80" s="255"/>
      <c r="SD80" s="255"/>
      <c r="SE80" s="255"/>
      <c r="SF80" s="255"/>
      <c r="SG80" s="255"/>
      <c r="SH80" s="255"/>
      <c r="SI80" s="255"/>
      <c r="SJ80" s="255"/>
      <c r="SK80" s="255"/>
      <c r="SL80" s="255"/>
      <c r="SM80" s="255"/>
      <c r="SN80" s="255"/>
      <c r="SO80" s="255"/>
      <c r="SP80" s="255"/>
      <c r="SQ80" s="255"/>
      <c r="SR80" s="255"/>
      <c r="SS80" s="255"/>
      <c r="ST80" s="255"/>
      <c r="SU80" s="255"/>
      <c r="SV80" s="255"/>
      <c r="SW80" s="255"/>
      <c r="SX80" s="255"/>
      <c r="SY80" s="255"/>
      <c r="SZ80" s="255"/>
      <c r="TA80" s="255"/>
      <c r="TB80" s="255"/>
      <c r="TC80" s="255"/>
      <c r="TD80" s="255"/>
      <c r="TE80" s="255"/>
      <c r="TF80" s="255"/>
      <c r="TG80" s="255"/>
      <c r="TH80" s="255"/>
      <c r="TI80" s="255"/>
      <c r="TJ80" s="255"/>
      <c r="TK80" s="255"/>
    </row>
    <row r="81" spans="1:531" s="20" customFormat="1" ht="15" customHeight="1">
      <c r="A81"/>
      <c r="B81" s="325"/>
      <c r="C81" s="325"/>
      <c r="D81" s="325"/>
      <c r="E81" s="325"/>
      <c r="F81" s="325"/>
      <c r="G81" s="325"/>
      <c r="H81" s="325"/>
      <c r="I81" s="32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242"/>
      <c r="AN81" s="242"/>
      <c r="AO81" s="242"/>
      <c r="AP81" s="242"/>
      <c r="AQ81" s="25"/>
      <c r="AR81" s="25"/>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15"/>
      <c r="CD81" s="242"/>
      <c r="CE81" s="26"/>
      <c r="CF81" s="26"/>
      <c r="CG81" s="26"/>
      <c r="CH81" s="25"/>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s="11"/>
      <c r="DV81" s="11"/>
      <c r="DW81" s="11"/>
      <c r="DX81" s="11"/>
      <c r="DY81" s="1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s="11"/>
      <c r="FM81" s="11"/>
      <c r="FN81" s="11"/>
      <c r="FO81" s="1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s="11"/>
      <c r="HC81" s="11"/>
      <c r="HD81" s="11"/>
      <c r="HE81" s="1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s="255"/>
      <c r="OF81" s="255"/>
      <c r="OG81" s="255"/>
      <c r="OH81" s="255"/>
      <c r="OI81" s="255"/>
      <c r="OJ81" s="255"/>
      <c r="OK81" s="255"/>
      <c r="OL81" s="255"/>
      <c r="OM81" s="255"/>
      <c r="ON81" s="255"/>
      <c r="OO81" s="255"/>
      <c r="OP81" s="255"/>
      <c r="OQ81" s="255"/>
      <c r="OR81" s="255"/>
      <c r="OS81" s="255"/>
      <c r="OT81" s="255"/>
      <c r="OU81" s="255"/>
      <c r="OV81" s="255"/>
      <c r="OW81" s="255"/>
      <c r="OX81" s="255"/>
      <c r="OY81" s="255"/>
      <c r="OZ81" s="255"/>
      <c r="PA81" s="255"/>
      <c r="PB81" s="255"/>
      <c r="PC81" s="255"/>
      <c r="PD81" s="255"/>
      <c r="PE81" s="255"/>
      <c r="PF81" s="255"/>
      <c r="PG81" s="255"/>
      <c r="PH81" s="255"/>
      <c r="PI81" s="255"/>
      <c r="PJ81" s="255"/>
      <c r="PK81" s="255"/>
      <c r="PL81" s="255"/>
      <c r="PM81" s="255"/>
      <c r="PN81" s="255"/>
      <c r="PO81" s="255"/>
      <c r="PP81" s="255"/>
      <c r="PQ81" s="255"/>
      <c r="PR81" s="255"/>
      <c r="PS81" s="255"/>
      <c r="PT81" s="255"/>
      <c r="PU81" s="255"/>
      <c r="PV81" s="255"/>
      <c r="PW81" s="255"/>
      <c r="PX81" s="255"/>
      <c r="PY81" s="255"/>
      <c r="PZ81" s="255"/>
      <c r="QA81" s="255"/>
      <c r="QB81" s="255"/>
      <c r="QC81" s="255"/>
      <c r="QD81" s="255"/>
      <c r="QE81" s="255"/>
      <c r="QF81" s="255"/>
      <c r="QG81" s="255"/>
      <c r="QH81" s="255"/>
      <c r="QI81" s="255"/>
      <c r="QJ81" s="255"/>
      <c r="QK81" s="255"/>
      <c r="QL81" s="255"/>
      <c r="QM81" s="255"/>
      <c r="QN81" s="255"/>
      <c r="QO81" s="255"/>
      <c r="QP81" s="255"/>
      <c r="QQ81" s="255"/>
      <c r="QR81" s="255"/>
      <c r="QS81" s="255"/>
      <c r="QT81" s="255"/>
      <c r="QU81" s="255"/>
      <c r="QV81" s="255"/>
      <c r="QW81" s="255"/>
      <c r="QX81" s="255"/>
      <c r="QY81" s="255"/>
      <c r="QZ81" s="255"/>
      <c r="RA81" s="255"/>
      <c r="RB81" s="255"/>
      <c r="RC81" s="255"/>
      <c r="RD81" s="255"/>
      <c r="RE81" s="255"/>
      <c r="RF81" s="255"/>
      <c r="RG81" s="255"/>
      <c r="RH81" s="255"/>
      <c r="RI81" s="255"/>
      <c r="RJ81" s="255"/>
      <c r="RK81" s="255"/>
      <c r="RL81" s="255"/>
      <c r="RM81" s="255"/>
      <c r="RN81" s="255"/>
      <c r="RO81" s="255"/>
      <c r="RP81" s="255"/>
      <c r="RQ81" s="255"/>
      <c r="RR81" s="255"/>
      <c r="RS81" s="255"/>
      <c r="RT81" s="255"/>
      <c r="RU81" s="255"/>
      <c r="RV81" s="255"/>
      <c r="RW81" s="255"/>
      <c r="RX81" s="255"/>
      <c r="RY81" s="255"/>
      <c r="RZ81" s="255"/>
      <c r="SA81" s="255"/>
      <c r="SB81" s="255"/>
      <c r="SC81" s="255"/>
      <c r="SD81" s="255"/>
      <c r="SE81" s="255"/>
      <c r="SF81" s="255"/>
      <c r="SG81" s="255"/>
      <c r="SH81" s="255"/>
      <c r="SI81" s="255"/>
      <c r="SJ81" s="255"/>
      <c r="SK81" s="255"/>
      <c r="SL81" s="255"/>
      <c r="SM81" s="255"/>
      <c r="SN81" s="255"/>
      <c r="SO81" s="255"/>
      <c r="SP81" s="255"/>
      <c r="SQ81" s="255"/>
      <c r="SR81" s="255"/>
      <c r="SS81" s="255"/>
      <c r="ST81" s="255"/>
      <c r="SU81" s="255"/>
      <c r="SV81" s="255"/>
      <c r="SW81" s="255"/>
      <c r="SX81" s="255"/>
      <c r="SY81" s="255"/>
      <c r="SZ81" s="255"/>
      <c r="TA81" s="255"/>
      <c r="TB81" s="255"/>
      <c r="TC81" s="255"/>
      <c r="TD81" s="255"/>
      <c r="TE81" s="255"/>
      <c r="TF81" s="255"/>
      <c r="TG81" s="255"/>
      <c r="TH81" s="255"/>
      <c r="TI81" s="255"/>
      <c r="TJ81" s="255"/>
      <c r="TK81" s="255"/>
    </row>
    <row r="82" spans="1:531" s="20" customFormat="1" ht="15" customHeight="1">
      <c r="A82"/>
      <c r="B82" s="115"/>
      <c r="C82" s="326"/>
      <c r="D82" s="326"/>
      <c r="E82" s="326"/>
      <c r="F82" s="326"/>
      <c r="G82" s="326"/>
      <c r="H82" s="326"/>
      <c r="I82" s="115"/>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236"/>
      <c r="AL82" s="115"/>
      <c r="AM82" s="265"/>
      <c r="AN82" s="242"/>
      <c r="AO82" s="242"/>
      <c r="AP82" s="242"/>
      <c r="AQ82" s="25"/>
      <c r="AR82" s="25"/>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15"/>
      <c r="CD82" s="265"/>
      <c r="CE82" s="26"/>
      <c r="CF82" s="26"/>
      <c r="CG82" s="26"/>
      <c r="CH82" s="25"/>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s="11"/>
      <c r="DV82" s="11"/>
      <c r="DW82" s="11"/>
      <c r="DX82" s="11"/>
      <c r="DY82" s="11"/>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s="11"/>
      <c r="FM82" s="11"/>
      <c r="FN82" s="11"/>
      <c r="FO82" s="11"/>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s="11"/>
      <c r="HC82" s="11"/>
      <c r="HD82" s="11"/>
      <c r="HE82" s="11"/>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s="255"/>
      <c r="OF82" s="255"/>
      <c r="OG82" s="255"/>
      <c r="OH82" s="255"/>
      <c r="OI82" s="255"/>
      <c r="OJ82" s="255"/>
      <c r="OK82" s="255"/>
      <c r="OL82" s="255"/>
      <c r="OM82" s="255"/>
      <c r="ON82" s="255"/>
      <c r="OO82" s="255"/>
      <c r="OP82" s="255"/>
      <c r="OQ82" s="255"/>
      <c r="OR82" s="255"/>
      <c r="OS82" s="255"/>
      <c r="OT82" s="255"/>
      <c r="OU82" s="255"/>
      <c r="OV82" s="255"/>
      <c r="OW82" s="255"/>
      <c r="OX82" s="255"/>
      <c r="OY82" s="255"/>
      <c r="OZ82" s="255"/>
      <c r="PA82" s="255"/>
      <c r="PB82" s="255"/>
      <c r="PC82" s="255"/>
      <c r="PD82" s="255"/>
      <c r="PE82" s="255"/>
      <c r="PF82" s="255"/>
      <c r="PG82" s="255"/>
      <c r="PH82" s="255"/>
      <c r="PI82" s="255"/>
      <c r="PJ82" s="255"/>
      <c r="PK82" s="255"/>
      <c r="PL82" s="255"/>
      <c r="PM82" s="255"/>
      <c r="PN82" s="255"/>
      <c r="PO82" s="255"/>
      <c r="PP82" s="255"/>
      <c r="PQ82" s="255"/>
      <c r="PR82" s="255"/>
      <c r="PS82" s="255"/>
      <c r="PT82" s="255"/>
      <c r="PU82" s="255"/>
      <c r="PV82" s="255"/>
      <c r="PW82" s="255"/>
      <c r="PX82" s="255"/>
      <c r="PY82" s="255"/>
      <c r="PZ82" s="255"/>
      <c r="QA82" s="255"/>
      <c r="QB82" s="255"/>
      <c r="QC82" s="255"/>
      <c r="QD82" s="255"/>
      <c r="QE82" s="255"/>
      <c r="QF82" s="255"/>
      <c r="QG82" s="255"/>
      <c r="QH82" s="255"/>
      <c r="QI82" s="255"/>
      <c r="QJ82" s="255"/>
      <c r="QK82" s="255"/>
      <c r="QL82" s="255"/>
      <c r="QM82" s="255"/>
      <c r="QN82" s="255"/>
      <c r="QO82" s="255"/>
      <c r="QP82" s="255"/>
      <c r="QQ82" s="255"/>
      <c r="QR82" s="255"/>
      <c r="QS82" s="255"/>
      <c r="QT82" s="255"/>
      <c r="QU82" s="255"/>
      <c r="QV82" s="255"/>
      <c r="QW82" s="255"/>
      <c r="QX82" s="255"/>
      <c r="QY82" s="255"/>
      <c r="QZ82" s="255"/>
      <c r="RA82" s="255"/>
      <c r="RB82" s="255"/>
      <c r="RC82" s="255"/>
      <c r="RD82" s="255"/>
      <c r="RE82" s="255"/>
      <c r="RF82" s="255"/>
      <c r="RG82" s="255"/>
      <c r="RH82" s="255"/>
      <c r="RI82" s="255"/>
      <c r="RJ82" s="255"/>
      <c r="RK82" s="255"/>
      <c r="RL82" s="255"/>
      <c r="RM82" s="255"/>
      <c r="RN82" s="255"/>
      <c r="RO82" s="255"/>
      <c r="RP82" s="255"/>
      <c r="RQ82" s="255"/>
      <c r="RR82" s="255"/>
      <c r="RS82" s="255"/>
      <c r="RT82" s="255"/>
      <c r="RU82" s="255"/>
      <c r="RV82" s="255"/>
      <c r="RW82" s="255"/>
      <c r="RX82" s="255"/>
      <c r="RY82" s="255"/>
      <c r="RZ82" s="255"/>
      <c r="SA82" s="255"/>
      <c r="SB82" s="255"/>
      <c r="SC82" s="255"/>
      <c r="SD82" s="255"/>
      <c r="SE82" s="255"/>
      <c r="SF82" s="255"/>
      <c r="SG82" s="255"/>
      <c r="SH82" s="255"/>
      <c r="SI82" s="255"/>
      <c r="SJ82" s="255"/>
      <c r="SK82" s="255"/>
      <c r="SL82" s="255"/>
      <c r="SM82" s="255"/>
      <c r="SN82" s="255"/>
      <c r="SO82" s="255"/>
      <c r="SP82" s="255"/>
      <c r="SQ82" s="255"/>
      <c r="SR82" s="255"/>
      <c r="SS82" s="255"/>
      <c r="ST82" s="255"/>
      <c r="SU82" s="255"/>
      <c r="SV82" s="255"/>
      <c r="SW82" s="255"/>
      <c r="SX82" s="255"/>
      <c r="SY82" s="255"/>
      <c r="SZ82" s="255"/>
      <c r="TA82" s="255"/>
      <c r="TB82" s="255"/>
      <c r="TC82" s="255"/>
      <c r="TD82" s="255"/>
      <c r="TE82" s="255"/>
      <c r="TF82" s="255"/>
      <c r="TG82" s="255"/>
      <c r="TH82" s="255"/>
      <c r="TI82" s="255"/>
      <c r="TJ82" s="255"/>
      <c r="TK82" s="255"/>
    </row>
    <row r="83" spans="1:531" s="20" customFormat="1" ht="15" customHeight="1">
      <c r="A83"/>
      <c r="B83" s="115"/>
      <c r="C83" s="326"/>
      <c r="D83" s="326"/>
      <c r="E83" s="326"/>
      <c r="F83" s="326"/>
      <c r="G83" s="326"/>
      <c r="H83" s="326"/>
      <c r="I83" s="326"/>
      <c r="J83" s="326"/>
      <c r="K83" s="326"/>
      <c r="L83" s="326"/>
      <c r="M83" s="115"/>
      <c r="N83" s="326"/>
      <c r="O83" s="326"/>
      <c r="P83" s="326"/>
      <c r="Q83" s="326"/>
      <c r="R83" s="115"/>
      <c r="S83" s="115"/>
      <c r="T83" s="325"/>
      <c r="U83" s="325"/>
      <c r="V83" s="115"/>
      <c r="W83" s="325"/>
      <c r="X83" s="325"/>
      <c r="Y83" s="115"/>
      <c r="Z83" s="325"/>
      <c r="AA83" s="325"/>
      <c r="AB83" s="115"/>
      <c r="AC83" s="115"/>
      <c r="AD83" s="115"/>
      <c r="AE83" s="115"/>
      <c r="AF83" s="115"/>
      <c r="AG83" s="115"/>
      <c r="AH83" s="115"/>
      <c r="AI83" s="115"/>
      <c r="AJ83" s="115"/>
      <c r="AK83" s="115"/>
      <c r="AL83" s="115"/>
      <c r="AM83" s="242"/>
      <c r="AN83" s="242"/>
      <c r="AO83" s="242"/>
      <c r="AP83" s="242"/>
      <c r="AQ83" s="26"/>
      <c r="AR83" s="26"/>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15"/>
      <c r="CD83" s="242"/>
      <c r="CE83" s="26"/>
      <c r="CF83" s="26"/>
      <c r="CG83" s="26"/>
      <c r="CH83" s="26"/>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s="11"/>
      <c r="DV83" s="11"/>
      <c r="DW83" s="11"/>
      <c r="DX83" s="11"/>
      <c r="DY83" s="11"/>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s="11"/>
      <c r="FM83" s="11"/>
      <c r="FN83" s="11"/>
      <c r="FO83" s="11"/>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s="11"/>
      <c r="HC83" s="11"/>
      <c r="HD83" s="11"/>
      <c r="HE83" s="11"/>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s="255"/>
      <c r="OF83" s="255"/>
      <c r="OG83" s="255"/>
      <c r="OH83" s="255"/>
      <c r="OI83" s="255"/>
      <c r="OJ83" s="255"/>
      <c r="OK83" s="255"/>
      <c r="OL83" s="255"/>
      <c r="OM83" s="255"/>
      <c r="ON83" s="255"/>
      <c r="OO83" s="255"/>
      <c r="OP83" s="255"/>
      <c r="OQ83" s="255"/>
      <c r="OR83" s="255"/>
      <c r="OS83" s="255"/>
      <c r="OT83" s="255"/>
      <c r="OU83" s="255"/>
      <c r="OV83" s="255"/>
      <c r="OW83" s="255"/>
      <c r="OX83" s="255"/>
      <c r="OY83" s="255"/>
      <c r="OZ83" s="255"/>
      <c r="PA83" s="255"/>
      <c r="PB83" s="255"/>
      <c r="PC83" s="255"/>
      <c r="PD83" s="255"/>
      <c r="PE83" s="255"/>
      <c r="PF83" s="255"/>
      <c r="PG83" s="255"/>
      <c r="PH83" s="255"/>
      <c r="PI83" s="255"/>
      <c r="PJ83" s="255"/>
      <c r="PK83" s="255"/>
      <c r="PL83" s="255"/>
      <c r="PM83" s="255"/>
      <c r="PN83" s="255"/>
      <c r="PO83" s="255"/>
      <c r="PP83" s="255"/>
      <c r="PQ83" s="255"/>
      <c r="PR83" s="255"/>
      <c r="PS83" s="255"/>
      <c r="PT83" s="255"/>
      <c r="PU83" s="255"/>
      <c r="PV83" s="255"/>
      <c r="PW83" s="255"/>
      <c r="PX83" s="255"/>
      <c r="PY83" s="255"/>
      <c r="PZ83" s="255"/>
      <c r="QA83" s="255"/>
      <c r="QB83" s="255"/>
      <c r="QC83" s="255"/>
      <c r="QD83" s="255"/>
      <c r="QE83" s="255"/>
      <c r="QF83" s="255"/>
      <c r="QG83" s="255"/>
      <c r="QH83" s="255"/>
      <c r="QI83" s="255"/>
      <c r="QJ83" s="255"/>
      <c r="QK83" s="255"/>
      <c r="QL83" s="255"/>
      <c r="QM83" s="255"/>
      <c r="QN83" s="255"/>
      <c r="QO83" s="255"/>
      <c r="QP83" s="255"/>
      <c r="QQ83" s="255"/>
      <c r="QR83" s="255"/>
      <c r="QS83" s="255"/>
      <c r="QT83" s="255"/>
      <c r="QU83" s="255"/>
      <c r="QV83" s="255"/>
      <c r="QW83" s="255"/>
      <c r="QX83" s="255"/>
      <c r="QY83" s="255"/>
      <c r="QZ83" s="255"/>
      <c r="RA83" s="255"/>
      <c r="RB83" s="255"/>
      <c r="RC83" s="255"/>
      <c r="RD83" s="255"/>
      <c r="RE83" s="255"/>
      <c r="RF83" s="255"/>
      <c r="RG83" s="255"/>
      <c r="RH83" s="255"/>
      <c r="RI83" s="255"/>
      <c r="RJ83" s="255"/>
      <c r="RK83" s="255"/>
      <c r="RL83" s="255"/>
      <c r="RM83" s="255"/>
      <c r="RN83" s="255"/>
      <c r="RO83" s="255"/>
      <c r="RP83" s="255"/>
      <c r="RQ83" s="255"/>
      <c r="RR83" s="255"/>
      <c r="RS83" s="255"/>
      <c r="RT83" s="255"/>
      <c r="RU83" s="255"/>
      <c r="RV83" s="255"/>
      <c r="RW83" s="255"/>
      <c r="RX83" s="255"/>
      <c r="RY83" s="255"/>
      <c r="RZ83" s="255"/>
      <c r="SA83" s="255"/>
      <c r="SB83" s="255"/>
      <c r="SC83" s="255"/>
      <c r="SD83" s="255"/>
      <c r="SE83" s="255"/>
      <c r="SF83" s="255"/>
      <c r="SG83" s="255"/>
      <c r="SH83" s="255"/>
      <c r="SI83" s="255"/>
      <c r="SJ83" s="255"/>
      <c r="SK83" s="255"/>
      <c r="SL83" s="255"/>
      <c r="SM83" s="255"/>
      <c r="SN83" s="255"/>
      <c r="SO83" s="255"/>
      <c r="SP83" s="255"/>
      <c r="SQ83" s="255"/>
      <c r="SR83" s="255"/>
      <c r="SS83" s="255"/>
      <c r="ST83" s="255"/>
      <c r="SU83" s="255"/>
      <c r="SV83" s="255"/>
      <c r="SW83" s="255"/>
      <c r="SX83" s="255"/>
      <c r="SY83" s="255"/>
      <c r="SZ83" s="255"/>
      <c r="TA83" s="255"/>
      <c r="TB83" s="255"/>
      <c r="TC83" s="255"/>
      <c r="TD83" s="255"/>
      <c r="TE83" s="255"/>
      <c r="TF83" s="255"/>
      <c r="TG83" s="255"/>
      <c r="TH83" s="255"/>
      <c r="TI83" s="255"/>
      <c r="TJ83" s="255"/>
      <c r="TK83" s="255"/>
    </row>
    <row r="84" spans="1:531" s="20" customFormat="1" ht="15" customHeight="1">
      <c r="A84"/>
      <c r="B84" s="115"/>
      <c r="C84" s="115"/>
      <c r="D84" s="115"/>
      <c r="E84" s="115"/>
      <c r="F84" s="115"/>
      <c r="G84" s="115"/>
      <c r="H84" s="115"/>
      <c r="I84" s="115"/>
      <c r="J84" s="115"/>
      <c r="K84" s="115"/>
      <c r="L84" s="115"/>
      <c r="M84" s="115"/>
      <c r="N84" s="326"/>
      <c r="O84" s="326"/>
      <c r="P84" s="326"/>
      <c r="Q84" s="326"/>
      <c r="R84" s="115"/>
      <c r="S84" s="115"/>
      <c r="T84" s="115"/>
      <c r="U84" s="115"/>
      <c r="V84" s="115"/>
      <c r="W84" s="325"/>
      <c r="X84" s="325"/>
      <c r="Y84" s="115"/>
      <c r="Z84" s="325"/>
      <c r="AA84" s="325"/>
      <c r="AB84" s="115"/>
      <c r="AC84" s="115"/>
      <c r="AD84" s="115"/>
      <c r="AE84" s="115"/>
      <c r="AF84" s="115"/>
      <c r="AG84" s="115"/>
      <c r="AH84" s="115"/>
      <c r="AI84" s="115"/>
      <c r="AJ84" s="115"/>
      <c r="AK84" s="115"/>
      <c r="AL84" s="115"/>
      <c r="AM84" s="242"/>
      <c r="AN84" s="242"/>
      <c r="AO84" s="242"/>
      <c r="AP84" s="242"/>
      <c r="AQ84" s="26"/>
      <c r="AR84" s="26"/>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15"/>
      <c r="CD84" s="242"/>
      <c r="CE84" s="26"/>
      <c r="CF84" s="26"/>
      <c r="CG84" s="26"/>
      <c r="CH84" s="26"/>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s="11"/>
      <c r="DV84" s="11"/>
      <c r="DW84" s="11"/>
      <c r="DX84" s="11"/>
      <c r="DY84" s="11"/>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s="11"/>
      <c r="FM84" s="11"/>
      <c r="FN84" s="11"/>
      <c r="FO84" s="11"/>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s="11"/>
      <c r="HC84" s="11"/>
      <c r="HD84" s="11"/>
      <c r="HE84" s="11"/>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s="255"/>
      <c r="OF84" s="255"/>
      <c r="OG84" s="255"/>
      <c r="OH84" s="255"/>
      <c r="OI84" s="255"/>
      <c r="OJ84" s="255"/>
      <c r="OK84" s="255"/>
      <c r="OL84" s="255"/>
      <c r="OM84" s="255"/>
      <c r="ON84" s="255"/>
      <c r="OO84" s="255"/>
      <c r="OP84" s="255"/>
      <c r="OQ84" s="255"/>
      <c r="OR84" s="255"/>
      <c r="OS84" s="255"/>
      <c r="OT84" s="255"/>
      <c r="OU84" s="255"/>
      <c r="OV84" s="255"/>
      <c r="OW84" s="255"/>
      <c r="OX84" s="255"/>
      <c r="OY84" s="255"/>
      <c r="OZ84" s="255"/>
      <c r="PA84" s="255"/>
      <c r="PB84" s="255"/>
      <c r="PC84" s="255"/>
      <c r="PD84" s="255"/>
      <c r="PE84" s="255"/>
      <c r="PF84" s="255"/>
      <c r="PG84" s="255"/>
      <c r="PH84" s="255"/>
      <c r="PI84" s="255"/>
      <c r="PJ84" s="255"/>
      <c r="PK84" s="255"/>
      <c r="PL84" s="255"/>
      <c r="PM84" s="255"/>
      <c r="PN84" s="255"/>
      <c r="PO84" s="255"/>
      <c r="PP84" s="255"/>
      <c r="PQ84" s="255"/>
      <c r="PR84" s="255"/>
      <c r="PS84" s="255"/>
      <c r="PT84" s="255"/>
      <c r="PU84" s="255"/>
      <c r="PV84" s="255"/>
      <c r="PW84" s="255"/>
      <c r="PX84" s="255"/>
      <c r="PY84" s="255"/>
      <c r="PZ84" s="255"/>
      <c r="QA84" s="255"/>
      <c r="QB84" s="255"/>
      <c r="QC84" s="255"/>
      <c r="QD84" s="255"/>
      <c r="QE84" s="255"/>
      <c r="QF84" s="255"/>
      <c r="QG84" s="255"/>
      <c r="QH84" s="255"/>
      <c r="QI84" s="255"/>
      <c r="QJ84" s="255"/>
      <c r="QK84" s="255"/>
      <c r="QL84" s="255"/>
      <c r="QM84" s="255"/>
      <c r="QN84" s="255"/>
      <c r="QO84" s="255"/>
      <c r="QP84" s="255"/>
      <c r="QQ84" s="255"/>
      <c r="QR84" s="255"/>
      <c r="QS84" s="255"/>
      <c r="QT84" s="255"/>
      <c r="QU84" s="255"/>
      <c r="QV84" s="255"/>
      <c r="QW84" s="255"/>
      <c r="QX84" s="255"/>
      <c r="QY84" s="255"/>
      <c r="QZ84" s="255"/>
      <c r="RA84" s="255"/>
      <c r="RB84" s="255"/>
      <c r="RC84" s="255"/>
      <c r="RD84" s="255"/>
      <c r="RE84" s="255"/>
      <c r="RF84" s="255"/>
      <c r="RG84" s="255"/>
      <c r="RH84" s="255"/>
      <c r="RI84" s="255"/>
      <c r="RJ84" s="255"/>
      <c r="RK84" s="255"/>
      <c r="RL84" s="255"/>
      <c r="RM84" s="255"/>
      <c r="RN84" s="255"/>
      <c r="RO84" s="255"/>
      <c r="RP84" s="255"/>
      <c r="RQ84" s="255"/>
      <c r="RR84" s="255"/>
      <c r="RS84" s="255"/>
      <c r="RT84" s="255"/>
      <c r="RU84" s="255"/>
      <c r="RV84" s="255"/>
      <c r="RW84" s="255"/>
      <c r="RX84" s="255"/>
      <c r="RY84" s="255"/>
      <c r="RZ84" s="255"/>
      <c r="SA84" s="255"/>
      <c r="SB84" s="255"/>
      <c r="SC84" s="255"/>
      <c r="SD84" s="255"/>
      <c r="SE84" s="255"/>
      <c r="SF84" s="255"/>
      <c r="SG84" s="255"/>
      <c r="SH84" s="255"/>
      <c r="SI84" s="255"/>
      <c r="SJ84" s="255"/>
      <c r="SK84" s="255"/>
      <c r="SL84" s="255"/>
      <c r="SM84" s="255"/>
      <c r="SN84" s="255"/>
      <c r="SO84" s="255"/>
      <c r="SP84" s="255"/>
      <c r="SQ84" s="255"/>
      <c r="SR84" s="255"/>
      <c r="SS84" s="255"/>
      <c r="ST84" s="255"/>
      <c r="SU84" s="255"/>
      <c r="SV84" s="255"/>
      <c r="SW84" s="255"/>
      <c r="SX84" s="255"/>
      <c r="SY84" s="255"/>
      <c r="SZ84" s="255"/>
      <c r="TA84" s="255"/>
      <c r="TB84" s="255"/>
      <c r="TC84" s="255"/>
      <c r="TD84" s="255"/>
      <c r="TE84" s="255"/>
      <c r="TF84" s="255"/>
      <c r="TG84" s="255"/>
      <c r="TH84" s="255"/>
      <c r="TI84" s="255"/>
      <c r="TJ84" s="255"/>
      <c r="TK84" s="255"/>
    </row>
    <row r="85" spans="1:531" s="20" customFormat="1" ht="15" customHeight="1">
      <c r="A85"/>
      <c r="B85" s="115"/>
      <c r="C85" s="326"/>
      <c r="D85" s="326"/>
      <c r="E85" s="326"/>
      <c r="F85" s="326"/>
      <c r="G85" s="326"/>
      <c r="H85" s="326"/>
      <c r="I85" s="326"/>
      <c r="J85" s="326"/>
      <c r="K85" s="115"/>
      <c r="L85" s="326"/>
      <c r="M85" s="326"/>
      <c r="N85" s="326"/>
      <c r="O85" s="326"/>
      <c r="P85" s="326"/>
      <c r="Q85" s="326"/>
      <c r="R85" s="115"/>
      <c r="S85" s="115"/>
      <c r="T85" s="326"/>
      <c r="U85" s="326"/>
      <c r="V85" s="326"/>
      <c r="W85" s="326"/>
      <c r="X85" s="326"/>
      <c r="Y85" s="115"/>
      <c r="Z85" s="115"/>
      <c r="AA85" s="326"/>
      <c r="AB85" s="326"/>
      <c r="AC85" s="326"/>
      <c r="AD85" s="326"/>
      <c r="AE85" s="326"/>
      <c r="AF85" s="326"/>
      <c r="AG85" s="326"/>
      <c r="AH85" s="326"/>
      <c r="AI85" s="326"/>
      <c r="AJ85" s="326"/>
      <c r="AK85" s="235"/>
      <c r="AL85" s="115"/>
      <c r="AM85" s="242"/>
      <c r="AN85" s="242"/>
      <c r="AO85" s="242"/>
      <c r="AP85" s="242"/>
      <c r="AQ85" s="26"/>
      <c r="AR85" s="26"/>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15"/>
      <c r="CD85" s="242"/>
      <c r="CE85" s="26"/>
      <c r="CF85" s="26"/>
      <c r="CG85" s="26"/>
      <c r="CH85" s="26"/>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s="11"/>
      <c r="DV85" s="11"/>
      <c r="DW85" s="11"/>
      <c r="DX85" s="11"/>
      <c r="DY85" s="11"/>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s="11"/>
      <c r="FM85" s="11"/>
      <c r="FN85" s="11"/>
      <c r="FO85" s="11"/>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s="11"/>
      <c r="HC85" s="11"/>
      <c r="HD85" s="11"/>
      <c r="HE85" s="11"/>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s="255"/>
      <c r="OF85" s="255"/>
      <c r="OG85" s="255"/>
      <c r="OH85" s="255"/>
      <c r="OI85" s="255"/>
      <c r="OJ85" s="255"/>
      <c r="OK85" s="255"/>
      <c r="OL85" s="255"/>
      <c r="OM85" s="255"/>
      <c r="ON85" s="255"/>
      <c r="OO85" s="255"/>
      <c r="OP85" s="255"/>
      <c r="OQ85" s="255"/>
      <c r="OR85" s="255"/>
      <c r="OS85" s="255"/>
      <c r="OT85" s="255"/>
      <c r="OU85" s="255"/>
      <c r="OV85" s="255"/>
      <c r="OW85" s="255"/>
      <c r="OX85" s="255"/>
      <c r="OY85" s="255"/>
      <c r="OZ85" s="255"/>
      <c r="PA85" s="255"/>
      <c r="PB85" s="255"/>
      <c r="PC85" s="255"/>
      <c r="PD85" s="255"/>
      <c r="PE85" s="255"/>
      <c r="PF85" s="255"/>
      <c r="PG85" s="255"/>
      <c r="PH85" s="255"/>
      <c r="PI85" s="255"/>
      <c r="PJ85" s="255"/>
      <c r="PK85" s="255"/>
      <c r="PL85" s="255"/>
      <c r="PM85" s="255"/>
      <c r="PN85" s="255"/>
      <c r="PO85" s="255"/>
      <c r="PP85" s="255"/>
      <c r="PQ85" s="255"/>
      <c r="PR85" s="255"/>
      <c r="PS85" s="255"/>
      <c r="PT85" s="255"/>
      <c r="PU85" s="255"/>
      <c r="PV85" s="255"/>
      <c r="PW85" s="255"/>
      <c r="PX85" s="255"/>
      <c r="PY85" s="255"/>
      <c r="PZ85" s="255"/>
      <c r="QA85" s="255"/>
      <c r="QB85" s="255"/>
      <c r="QC85" s="255"/>
      <c r="QD85" s="255"/>
      <c r="QE85" s="255"/>
      <c r="QF85" s="255"/>
      <c r="QG85" s="255"/>
      <c r="QH85" s="255"/>
      <c r="QI85" s="255"/>
      <c r="QJ85" s="255"/>
      <c r="QK85" s="255"/>
      <c r="QL85" s="255"/>
      <c r="QM85" s="255"/>
      <c r="QN85" s="255"/>
      <c r="QO85" s="255"/>
      <c r="QP85" s="255"/>
      <c r="QQ85" s="255"/>
      <c r="QR85" s="255"/>
      <c r="QS85" s="255"/>
      <c r="QT85" s="255"/>
      <c r="QU85" s="255"/>
      <c r="QV85" s="255"/>
      <c r="QW85" s="255"/>
      <c r="QX85" s="255"/>
      <c r="QY85" s="255"/>
      <c r="QZ85" s="255"/>
      <c r="RA85" s="255"/>
      <c r="RB85" s="255"/>
      <c r="RC85" s="255"/>
      <c r="RD85" s="255"/>
      <c r="RE85" s="255"/>
      <c r="RF85" s="255"/>
      <c r="RG85" s="255"/>
      <c r="RH85" s="255"/>
      <c r="RI85" s="255"/>
      <c r="RJ85" s="255"/>
      <c r="RK85" s="255"/>
      <c r="RL85" s="255"/>
      <c r="RM85" s="255"/>
      <c r="RN85" s="255"/>
      <c r="RO85" s="255"/>
      <c r="RP85" s="255"/>
      <c r="RQ85" s="255"/>
      <c r="RR85" s="255"/>
      <c r="RS85" s="255"/>
      <c r="RT85" s="255"/>
      <c r="RU85" s="255"/>
      <c r="RV85" s="255"/>
      <c r="RW85" s="255"/>
      <c r="RX85" s="255"/>
      <c r="RY85" s="255"/>
      <c r="RZ85" s="255"/>
      <c r="SA85" s="255"/>
      <c r="SB85" s="255"/>
      <c r="SC85" s="255"/>
      <c r="SD85" s="255"/>
      <c r="SE85" s="255"/>
      <c r="SF85" s="255"/>
      <c r="SG85" s="255"/>
      <c r="SH85" s="255"/>
      <c r="SI85" s="255"/>
      <c r="SJ85" s="255"/>
      <c r="SK85" s="255"/>
      <c r="SL85" s="255"/>
      <c r="SM85" s="255"/>
      <c r="SN85" s="255"/>
      <c r="SO85" s="255"/>
      <c r="SP85" s="255"/>
      <c r="SQ85" s="255"/>
      <c r="SR85" s="255"/>
      <c r="SS85" s="255"/>
      <c r="ST85" s="255"/>
      <c r="SU85" s="255"/>
      <c r="SV85" s="255"/>
      <c r="SW85" s="255"/>
      <c r="SX85" s="255"/>
      <c r="SY85" s="255"/>
      <c r="SZ85" s="255"/>
      <c r="TA85" s="255"/>
      <c r="TB85" s="255"/>
      <c r="TC85" s="255"/>
      <c r="TD85" s="255"/>
      <c r="TE85" s="255"/>
      <c r="TF85" s="255"/>
      <c r="TG85" s="255"/>
      <c r="TH85" s="255"/>
      <c r="TI85" s="255"/>
      <c r="TJ85" s="255"/>
      <c r="TK85" s="255"/>
    </row>
    <row r="86" spans="1:531" s="20" customFormat="1" ht="15" customHeight="1">
      <c r="A86"/>
      <c r="B86" s="115"/>
      <c r="C86" s="115"/>
      <c r="D86" s="115"/>
      <c r="E86" s="115"/>
      <c r="F86" s="115"/>
      <c r="G86" s="115"/>
      <c r="H86" s="115"/>
      <c r="I86" s="115"/>
      <c r="J86" s="115"/>
      <c r="K86" s="115"/>
      <c r="L86" s="326"/>
      <c r="M86" s="326"/>
      <c r="N86" s="326"/>
      <c r="O86" s="326"/>
      <c r="P86" s="326"/>
      <c r="Q86" s="326"/>
      <c r="R86" s="326"/>
      <c r="S86" s="326"/>
      <c r="T86" s="115"/>
      <c r="U86" s="115"/>
      <c r="V86" s="326"/>
      <c r="W86" s="326"/>
      <c r="X86" s="326"/>
      <c r="Y86" s="326"/>
      <c r="Z86" s="115"/>
      <c r="AA86" s="115"/>
      <c r="AB86" s="115"/>
      <c r="AC86" s="115"/>
      <c r="AD86" s="115"/>
      <c r="AE86" s="115"/>
      <c r="AF86" s="115"/>
      <c r="AG86" s="115"/>
      <c r="AH86" s="115"/>
      <c r="AI86" s="115"/>
      <c r="AJ86" s="115"/>
      <c r="AK86" s="115"/>
      <c r="AL86" s="115"/>
      <c r="AM86" s="242"/>
      <c r="AN86" s="242"/>
      <c r="AO86" s="242"/>
      <c r="AP86" s="242"/>
      <c r="AQ86" s="26"/>
      <c r="AR86" s="2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15"/>
      <c r="CD86" s="242"/>
      <c r="CE86" s="26"/>
      <c r="CF86" s="26"/>
      <c r="CG86" s="26"/>
      <c r="CH86" s="2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s="11"/>
      <c r="DV86" s="11"/>
      <c r="DW86" s="11"/>
      <c r="DX86" s="11"/>
      <c r="DY86" s="11"/>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s="11"/>
      <c r="FM86" s="11"/>
      <c r="FN86" s="11"/>
      <c r="FO86" s="11"/>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s="11"/>
      <c r="HC86" s="11"/>
      <c r="HD86" s="11"/>
      <c r="HE86" s="11"/>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s="255"/>
      <c r="OF86" s="255"/>
      <c r="OG86" s="255"/>
      <c r="OH86" s="255"/>
      <c r="OI86" s="255"/>
      <c r="OJ86" s="255"/>
      <c r="OK86" s="255"/>
      <c r="OL86" s="255"/>
      <c r="OM86" s="255"/>
      <c r="ON86" s="255"/>
      <c r="OO86" s="255"/>
      <c r="OP86" s="255"/>
      <c r="OQ86" s="255"/>
      <c r="OR86" s="255"/>
      <c r="OS86" s="255"/>
      <c r="OT86" s="255"/>
      <c r="OU86" s="255"/>
      <c r="OV86" s="255"/>
      <c r="OW86" s="255"/>
      <c r="OX86" s="255"/>
      <c r="OY86" s="255"/>
      <c r="OZ86" s="255"/>
      <c r="PA86" s="255"/>
      <c r="PB86" s="255"/>
      <c r="PC86" s="255"/>
      <c r="PD86" s="255"/>
      <c r="PE86" s="255"/>
      <c r="PF86" s="255"/>
      <c r="PG86" s="255"/>
      <c r="PH86" s="255"/>
      <c r="PI86" s="255"/>
      <c r="PJ86" s="255"/>
      <c r="PK86" s="255"/>
      <c r="PL86" s="255"/>
      <c r="PM86" s="255"/>
      <c r="PN86" s="255"/>
      <c r="PO86" s="255"/>
      <c r="PP86" s="255"/>
      <c r="PQ86" s="255"/>
      <c r="PR86" s="255"/>
      <c r="PS86" s="255"/>
      <c r="PT86" s="255"/>
      <c r="PU86" s="255"/>
      <c r="PV86" s="255"/>
      <c r="PW86" s="255"/>
      <c r="PX86" s="255"/>
      <c r="PY86" s="255"/>
      <c r="PZ86" s="255"/>
      <c r="QA86" s="255"/>
      <c r="QB86" s="255"/>
      <c r="QC86" s="255"/>
      <c r="QD86" s="255"/>
      <c r="QE86" s="255"/>
      <c r="QF86" s="255"/>
      <c r="QG86" s="255"/>
      <c r="QH86" s="255"/>
      <c r="QI86" s="255"/>
      <c r="QJ86" s="255"/>
      <c r="QK86" s="255"/>
      <c r="QL86" s="255"/>
      <c r="QM86" s="255"/>
      <c r="QN86" s="255"/>
      <c r="QO86" s="255"/>
      <c r="QP86" s="255"/>
      <c r="QQ86" s="255"/>
      <c r="QR86" s="255"/>
      <c r="QS86" s="255"/>
      <c r="QT86" s="255"/>
      <c r="QU86" s="255"/>
      <c r="QV86" s="255"/>
      <c r="QW86" s="255"/>
      <c r="QX86" s="255"/>
      <c r="QY86" s="255"/>
      <c r="QZ86" s="255"/>
      <c r="RA86" s="255"/>
      <c r="RB86" s="255"/>
      <c r="RC86" s="255"/>
      <c r="RD86" s="255"/>
      <c r="RE86" s="255"/>
      <c r="RF86" s="255"/>
      <c r="RG86" s="255"/>
      <c r="RH86" s="255"/>
      <c r="RI86" s="255"/>
      <c r="RJ86" s="255"/>
      <c r="RK86" s="255"/>
      <c r="RL86" s="255"/>
      <c r="RM86" s="255"/>
      <c r="RN86" s="255"/>
      <c r="RO86" s="255"/>
      <c r="RP86" s="255"/>
      <c r="RQ86" s="255"/>
      <c r="RR86" s="255"/>
      <c r="RS86" s="255"/>
      <c r="RT86" s="255"/>
      <c r="RU86" s="255"/>
      <c r="RV86" s="255"/>
      <c r="RW86" s="255"/>
      <c r="RX86" s="255"/>
      <c r="RY86" s="255"/>
      <c r="RZ86" s="255"/>
      <c r="SA86" s="255"/>
      <c r="SB86" s="255"/>
      <c r="SC86" s="255"/>
      <c r="SD86" s="255"/>
      <c r="SE86" s="255"/>
      <c r="SF86" s="255"/>
      <c r="SG86" s="255"/>
      <c r="SH86" s="255"/>
      <c r="SI86" s="255"/>
      <c r="SJ86" s="255"/>
      <c r="SK86" s="255"/>
      <c r="SL86" s="255"/>
      <c r="SM86" s="255"/>
      <c r="SN86" s="255"/>
      <c r="SO86" s="255"/>
      <c r="SP86" s="255"/>
      <c r="SQ86" s="255"/>
      <c r="SR86" s="255"/>
      <c r="SS86" s="255"/>
      <c r="ST86" s="255"/>
      <c r="SU86" s="255"/>
      <c r="SV86" s="255"/>
      <c r="SW86" s="255"/>
      <c r="SX86" s="255"/>
      <c r="SY86" s="255"/>
      <c r="SZ86" s="255"/>
      <c r="TA86" s="255"/>
      <c r="TB86" s="255"/>
      <c r="TC86" s="255"/>
      <c r="TD86" s="255"/>
      <c r="TE86" s="255"/>
      <c r="TF86" s="255"/>
      <c r="TG86" s="255"/>
      <c r="TH86" s="255"/>
      <c r="TI86" s="255"/>
      <c r="TJ86" s="255"/>
      <c r="TK86" s="255"/>
    </row>
    <row r="87" spans="1:531" s="20" customFormat="1" ht="15" customHeight="1">
      <c r="A87"/>
      <c r="B87" s="115"/>
      <c r="C87" s="326"/>
      <c r="D87" s="326"/>
      <c r="E87" s="326"/>
      <c r="F87" s="326"/>
      <c r="G87" s="326"/>
      <c r="H87" s="326"/>
      <c r="I87" s="326"/>
      <c r="J87" s="326"/>
      <c r="K87" s="115"/>
      <c r="L87" s="326"/>
      <c r="M87" s="326"/>
      <c r="N87" s="326"/>
      <c r="O87" s="326"/>
      <c r="P87" s="326"/>
      <c r="Q87" s="115"/>
      <c r="R87" s="326"/>
      <c r="S87" s="326"/>
      <c r="T87" s="326"/>
      <c r="U87" s="326"/>
      <c r="V87" s="326"/>
      <c r="W87" s="326"/>
      <c r="X87" s="115"/>
      <c r="Y87" s="326"/>
      <c r="Z87" s="326"/>
      <c r="AA87" s="326"/>
      <c r="AB87" s="326"/>
      <c r="AC87" s="326"/>
      <c r="AD87" s="326"/>
      <c r="AE87" s="115"/>
      <c r="AF87" s="115"/>
      <c r="AG87" s="115"/>
      <c r="AH87" s="115"/>
      <c r="AI87" s="115"/>
      <c r="AJ87" s="116"/>
      <c r="AK87" s="116"/>
      <c r="AL87" s="116"/>
      <c r="AM87" s="242"/>
      <c r="AN87" s="242"/>
      <c r="AO87" s="242"/>
      <c r="AP87" s="242"/>
      <c r="AQ87" s="26"/>
      <c r="AR87" s="26"/>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16"/>
      <c r="CD87" s="242"/>
      <c r="CE87" s="26"/>
      <c r="CF87" s="26"/>
      <c r="CG87" s="26"/>
      <c r="CH87" s="26"/>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s="11"/>
      <c r="DV87" s="11"/>
      <c r="DW87" s="11"/>
      <c r="DX87" s="11"/>
      <c r="DY87" s="11"/>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s="11"/>
      <c r="FM87" s="11"/>
      <c r="FN87" s="11"/>
      <c r="FO87" s="11"/>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s="11"/>
      <c r="HC87" s="11"/>
      <c r="HD87" s="11"/>
      <c r="HE87" s="11"/>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s="255"/>
      <c r="OF87" s="255"/>
      <c r="OG87" s="255"/>
      <c r="OH87" s="255"/>
      <c r="OI87" s="255"/>
      <c r="OJ87" s="255"/>
      <c r="OK87" s="255"/>
      <c r="OL87" s="255"/>
      <c r="OM87" s="255"/>
      <c r="ON87" s="255"/>
      <c r="OO87" s="255"/>
      <c r="OP87" s="255"/>
      <c r="OQ87" s="255"/>
      <c r="OR87" s="255"/>
      <c r="OS87" s="255"/>
      <c r="OT87" s="255"/>
      <c r="OU87" s="255"/>
      <c r="OV87" s="255"/>
      <c r="OW87" s="255"/>
      <c r="OX87" s="255"/>
      <c r="OY87" s="255"/>
      <c r="OZ87" s="255"/>
      <c r="PA87" s="255"/>
      <c r="PB87" s="255"/>
      <c r="PC87" s="255"/>
      <c r="PD87" s="255"/>
      <c r="PE87" s="255"/>
      <c r="PF87" s="255"/>
      <c r="PG87" s="255"/>
      <c r="PH87" s="255"/>
      <c r="PI87" s="255"/>
      <c r="PJ87" s="255"/>
      <c r="PK87" s="255"/>
      <c r="PL87" s="255"/>
      <c r="PM87" s="255"/>
      <c r="PN87" s="255"/>
      <c r="PO87" s="255"/>
      <c r="PP87" s="255"/>
      <c r="PQ87" s="255"/>
      <c r="PR87" s="255"/>
      <c r="PS87" s="255"/>
      <c r="PT87" s="255"/>
      <c r="PU87" s="255"/>
      <c r="PV87" s="255"/>
      <c r="PW87" s="255"/>
      <c r="PX87" s="255"/>
      <c r="PY87" s="255"/>
      <c r="PZ87" s="255"/>
      <c r="QA87" s="255"/>
      <c r="QB87" s="255"/>
      <c r="QC87" s="255"/>
      <c r="QD87" s="255"/>
      <c r="QE87" s="255"/>
      <c r="QF87" s="255"/>
      <c r="QG87" s="255"/>
      <c r="QH87" s="255"/>
      <c r="QI87" s="255"/>
      <c r="QJ87" s="255"/>
      <c r="QK87" s="255"/>
      <c r="QL87" s="255"/>
      <c r="QM87" s="255"/>
      <c r="QN87" s="255"/>
      <c r="QO87" s="255"/>
      <c r="QP87" s="255"/>
      <c r="QQ87" s="255"/>
      <c r="QR87" s="255"/>
      <c r="QS87" s="255"/>
      <c r="QT87" s="255"/>
      <c r="QU87" s="255"/>
      <c r="QV87" s="255"/>
      <c r="QW87" s="255"/>
      <c r="QX87" s="255"/>
      <c r="QY87" s="255"/>
      <c r="QZ87" s="255"/>
      <c r="RA87" s="255"/>
      <c r="RB87" s="255"/>
      <c r="RC87" s="255"/>
      <c r="RD87" s="255"/>
      <c r="RE87" s="255"/>
      <c r="RF87" s="255"/>
      <c r="RG87" s="255"/>
      <c r="RH87" s="255"/>
      <c r="RI87" s="255"/>
      <c r="RJ87" s="255"/>
      <c r="RK87" s="255"/>
      <c r="RL87" s="255"/>
      <c r="RM87" s="255"/>
      <c r="RN87" s="255"/>
      <c r="RO87" s="255"/>
      <c r="RP87" s="255"/>
      <c r="RQ87" s="255"/>
      <c r="RR87" s="255"/>
      <c r="RS87" s="255"/>
      <c r="RT87" s="255"/>
      <c r="RU87" s="255"/>
      <c r="RV87" s="255"/>
      <c r="RW87" s="255"/>
      <c r="RX87" s="255"/>
      <c r="RY87" s="255"/>
      <c r="RZ87" s="255"/>
      <c r="SA87" s="255"/>
      <c r="SB87" s="255"/>
      <c r="SC87" s="255"/>
      <c r="SD87" s="255"/>
      <c r="SE87" s="255"/>
      <c r="SF87" s="255"/>
      <c r="SG87" s="255"/>
      <c r="SH87" s="255"/>
      <c r="SI87" s="255"/>
      <c r="SJ87" s="255"/>
      <c r="SK87" s="255"/>
      <c r="SL87" s="255"/>
      <c r="SM87" s="255"/>
      <c r="SN87" s="255"/>
      <c r="SO87" s="255"/>
      <c r="SP87" s="255"/>
      <c r="SQ87" s="255"/>
      <c r="SR87" s="255"/>
      <c r="SS87" s="255"/>
      <c r="ST87" s="255"/>
      <c r="SU87" s="255"/>
      <c r="SV87" s="255"/>
      <c r="SW87" s="255"/>
      <c r="SX87" s="255"/>
      <c r="SY87" s="255"/>
      <c r="SZ87" s="255"/>
      <c r="TA87" s="255"/>
      <c r="TB87" s="255"/>
      <c r="TC87" s="255"/>
      <c r="TD87" s="255"/>
      <c r="TE87" s="255"/>
      <c r="TF87" s="255"/>
      <c r="TG87" s="255"/>
      <c r="TH87" s="255"/>
      <c r="TI87" s="255"/>
      <c r="TJ87" s="255"/>
      <c r="TK87" s="255"/>
    </row>
    <row r="88" spans="1:531" s="20" customFormat="1" ht="15" customHeight="1">
      <c r="A88"/>
      <c r="B88" s="115"/>
      <c r="C88" s="326"/>
      <c r="D88" s="326"/>
      <c r="E88" s="326"/>
      <c r="F88" s="326"/>
      <c r="G88" s="326"/>
      <c r="H88" s="326"/>
      <c r="I88" s="326"/>
      <c r="J88" s="326"/>
      <c r="K88" s="115"/>
      <c r="L88" s="326"/>
      <c r="M88" s="326"/>
      <c r="N88" s="326"/>
      <c r="O88" s="326"/>
      <c r="P88" s="326"/>
      <c r="Q88" s="115"/>
      <c r="R88" s="326"/>
      <c r="S88" s="326"/>
      <c r="T88" s="326"/>
      <c r="U88" s="326"/>
      <c r="V88" s="326"/>
      <c r="W88" s="326"/>
      <c r="X88" s="115"/>
      <c r="Y88" s="326"/>
      <c r="Z88" s="326"/>
      <c r="AA88" s="326"/>
      <c r="AB88" s="326"/>
      <c r="AC88" s="326"/>
      <c r="AD88" s="326"/>
      <c r="AE88" s="115"/>
      <c r="AF88" s="115"/>
      <c r="AG88" s="115"/>
      <c r="AH88" s="115"/>
      <c r="AI88" s="115"/>
      <c r="AJ88" s="116"/>
      <c r="AK88" s="116"/>
      <c r="AL88" s="116"/>
      <c r="AM88" s="242"/>
      <c r="AN88" s="242"/>
      <c r="AO88" s="242"/>
      <c r="AP88" s="242"/>
      <c r="AQ88" s="26"/>
      <c r="AR88" s="26"/>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116"/>
      <c r="CD88" s="242"/>
      <c r="CE88" s="26"/>
      <c r="CF88" s="26"/>
      <c r="CG88" s="26"/>
      <c r="CH88" s="26"/>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s="11"/>
      <c r="DV88" s="11"/>
      <c r="DW88" s="11"/>
      <c r="DX88" s="11"/>
      <c r="DY88" s="11"/>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s="11"/>
      <c r="FM88" s="11"/>
      <c r="FN88" s="11"/>
      <c r="FO88" s="11"/>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s="11"/>
      <c r="HC88" s="11"/>
      <c r="HD88" s="11"/>
      <c r="HE88" s="11"/>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s="255"/>
      <c r="OF88" s="255"/>
      <c r="OG88" s="255"/>
      <c r="OH88" s="255"/>
      <c r="OI88" s="255"/>
      <c r="OJ88" s="255"/>
      <c r="OK88" s="255"/>
      <c r="OL88" s="255"/>
      <c r="OM88" s="255"/>
      <c r="ON88" s="255"/>
      <c r="OO88" s="255"/>
      <c r="OP88" s="255"/>
      <c r="OQ88" s="255"/>
      <c r="OR88" s="255"/>
      <c r="OS88" s="255"/>
      <c r="OT88" s="255"/>
      <c r="OU88" s="255"/>
      <c r="OV88" s="255"/>
      <c r="OW88" s="255"/>
      <c r="OX88" s="255"/>
      <c r="OY88" s="255"/>
      <c r="OZ88" s="255"/>
      <c r="PA88" s="255"/>
      <c r="PB88" s="255"/>
      <c r="PC88" s="255"/>
      <c r="PD88" s="255"/>
      <c r="PE88" s="255"/>
      <c r="PF88" s="255"/>
      <c r="PG88" s="255"/>
      <c r="PH88" s="255"/>
      <c r="PI88" s="255"/>
      <c r="PJ88" s="255"/>
      <c r="PK88" s="255"/>
      <c r="PL88" s="255"/>
      <c r="PM88" s="255"/>
      <c r="PN88" s="255"/>
      <c r="PO88" s="255"/>
      <c r="PP88" s="255"/>
      <c r="PQ88" s="255"/>
      <c r="PR88" s="255"/>
      <c r="PS88" s="255"/>
      <c r="PT88" s="255"/>
      <c r="PU88" s="255"/>
      <c r="PV88" s="255"/>
      <c r="PW88" s="255"/>
      <c r="PX88" s="255"/>
      <c r="PY88" s="255"/>
      <c r="PZ88" s="255"/>
      <c r="QA88" s="255"/>
      <c r="QB88" s="255"/>
      <c r="QC88" s="255"/>
      <c r="QD88" s="255"/>
      <c r="QE88" s="255"/>
      <c r="QF88" s="255"/>
      <c r="QG88" s="255"/>
      <c r="QH88" s="255"/>
      <c r="QI88" s="255"/>
      <c r="QJ88" s="255"/>
      <c r="QK88" s="255"/>
      <c r="QL88" s="255"/>
      <c r="QM88" s="255"/>
      <c r="QN88" s="255"/>
      <c r="QO88" s="255"/>
      <c r="QP88" s="255"/>
      <c r="QQ88" s="255"/>
      <c r="QR88" s="255"/>
      <c r="QS88" s="255"/>
      <c r="QT88" s="255"/>
      <c r="QU88" s="255"/>
      <c r="QV88" s="255"/>
      <c r="QW88" s="255"/>
      <c r="QX88" s="255"/>
      <c r="QY88" s="255"/>
      <c r="QZ88" s="255"/>
      <c r="RA88" s="255"/>
      <c r="RB88" s="255"/>
      <c r="RC88" s="255"/>
      <c r="RD88" s="255"/>
      <c r="RE88" s="255"/>
      <c r="RF88" s="255"/>
      <c r="RG88" s="255"/>
      <c r="RH88" s="255"/>
      <c r="RI88" s="255"/>
      <c r="RJ88" s="255"/>
      <c r="RK88" s="255"/>
      <c r="RL88" s="255"/>
      <c r="RM88" s="255"/>
      <c r="RN88" s="255"/>
      <c r="RO88" s="255"/>
      <c r="RP88" s="255"/>
      <c r="RQ88" s="255"/>
      <c r="RR88" s="255"/>
      <c r="RS88" s="255"/>
      <c r="RT88" s="255"/>
      <c r="RU88" s="255"/>
      <c r="RV88" s="255"/>
      <c r="RW88" s="255"/>
      <c r="RX88" s="255"/>
      <c r="RY88" s="255"/>
      <c r="RZ88" s="255"/>
      <c r="SA88" s="255"/>
      <c r="SB88" s="255"/>
      <c r="SC88" s="255"/>
      <c r="SD88" s="255"/>
      <c r="SE88" s="255"/>
      <c r="SF88" s="255"/>
      <c r="SG88" s="255"/>
      <c r="SH88" s="255"/>
      <c r="SI88" s="255"/>
      <c r="SJ88" s="255"/>
      <c r="SK88" s="255"/>
      <c r="SL88" s="255"/>
      <c r="SM88" s="255"/>
      <c r="SN88" s="255"/>
      <c r="SO88" s="255"/>
      <c r="SP88" s="255"/>
      <c r="SQ88" s="255"/>
      <c r="SR88" s="255"/>
      <c r="SS88" s="255"/>
      <c r="ST88" s="255"/>
      <c r="SU88" s="255"/>
      <c r="SV88" s="255"/>
      <c r="SW88" s="255"/>
      <c r="SX88" s="255"/>
      <c r="SY88" s="255"/>
      <c r="SZ88" s="255"/>
      <c r="TA88" s="255"/>
      <c r="TB88" s="255"/>
      <c r="TC88" s="255"/>
      <c r="TD88" s="255"/>
      <c r="TE88" s="255"/>
      <c r="TF88" s="255"/>
      <c r="TG88" s="255"/>
      <c r="TH88" s="255"/>
      <c r="TI88" s="255"/>
      <c r="TJ88" s="255"/>
      <c r="TK88" s="255"/>
    </row>
    <row r="89" spans="1:531" s="20" customFormat="1" ht="15" customHeight="1">
      <c r="A89"/>
      <c r="B89" s="115"/>
      <c r="C89" s="326"/>
      <c r="D89" s="326"/>
      <c r="E89" s="326"/>
      <c r="F89" s="326"/>
      <c r="G89" s="326"/>
      <c r="H89" s="326"/>
      <c r="I89" s="326"/>
      <c r="J89" s="326"/>
      <c r="K89" s="115"/>
      <c r="L89" s="326"/>
      <c r="M89" s="326"/>
      <c r="N89" s="326"/>
      <c r="O89" s="326"/>
      <c r="P89" s="326"/>
      <c r="Q89" s="115"/>
      <c r="R89" s="326"/>
      <c r="S89" s="326"/>
      <c r="T89" s="326"/>
      <c r="U89" s="326"/>
      <c r="V89" s="326"/>
      <c r="W89" s="326"/>
      <c r="X89" s="115"/>
      <c r="Y89" s="326"/>
      <c r="Z89" s="326"/>
      <c r="AA89" s="326"/>
      <c r="AB89" s="326"/>
      <c r="AC89" s="326"/>
      <c r="AD89" s="115"/>
      <c r="AE89" s="115"/>
      <c r="AF89" s="325"/>
      <c r="AG89" s="325"/>
      <c r="AH89" s="325"/>
      <c r="AI89" s="325"/>
      <c r="AJ89" s="325"/>
      <c r="AK89" s="234"/>
      <c r="AL89" s="116"/>
      <c r="AM89" s="242"/>
      <c r="AN89" s="242"/>
      <c r="AO89" s="242"/>
      <c r="AP89" s="242"/>
      <c r="AQ89" s="26"/>
      <c r="AR89" s="26"/>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16"/>
      <c r="CD89" s="242"/>
      <c r="CE89" s="26"/>
      <c r="CF89" s="26"/>
      <c r="CG89" s="26"/>
      <c r="CH89" s="26"/>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s="11"/>
      <c r="DV89" s="11"/>
      <c r="DW89" s="11"/>
      <c r="DX89" s="11"/>
      <c r="DY89" s="11"/>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s="11"/>
      <c r="FM89" s="11"/>
      <c r="FN89" s="11"/>
      <c r="FO89" s="11"/>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s="11"/>
      <c r="HC89" s="11"/>
      <c r="HD89" s="11"/>
      <c r="HE89" s="11"/>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s="255"/>
      <c r="OF89" s="255"/>
      <c r="OG89" s="255"/>
      <c r="OH89" s="255"/>
      <c r="OI89" s="255"/>
      <c r="OJ89" s="255"/>
      <c r="OK89" s="255"/>
      <c r="OL89" s="255"/>
      <c r="OM89" s="255"/>
      <c r="ON89" s="255"/>
      <c r="OO89" s="255"/>
      <c r="OP89" s="255"/>
      <c r="OQ89" s="255"/>
      <c r="OR89" s="255"/>
      <c r="OS89" s="255"/>
      <c r="OT89" s="255"/>
      <c r="OU89" s="255"/>
      <c r="OV89" s="255"/>
      <c r="OW89" s="255"/>
      <c r="OX89" s="255"/>
      <c r="OY89" s="255"/>
      <c r="OZ89" s="255"/>
      <c r="PA89" s="255"/>
      <c r="PB89" s="255"/>
      <c r="PC89" s="255"/>
      <c r="PD89" s="255"/>
      <c r="PE89" s="255"/>
      <c r="PF89" s="255"/>
      <c r="PG89" s="255"/>
      <c r="PH89" s="255"/>
      <c r="PI89" s="255"/>
      <c r="PJ89" s="255"/>
      <c r="PK89" s="255"/>
      <c r="PL89" s="255"/>
      <c r="PM89" s="255"/>
      <c r="PN89" s="255"/>
      <c r="PO89" s="255"/>
      <c r="PP89" s="255"/>
      <c r="PQ89" s="255"/>
      <c r="PR89" s="255"/>
      <c r="PS89" s="255"/>
      <c r="PT89" s="255"/>
      <c r="PU89" s="255"/>
      <c r="PV89" s="255"/>
      <c r="PW89" s="255"/>
      <c r="PX89" s="255"/>
      <c r="PY89" s="255"/>
      <c r="PZ89" s="255"/>
      <c r="QA89" s="255"/>
      <c r="QB89" s="255"/>
      <c r="QC89" s="255"/>
      <c r="QD89" s="255"/>
      <c r="QE89" s="255"/>
      <c r="QF89" s="255"/>
      <c r="QG89" s="255"/>
      <c r="QH89" s="255"/>
      <c r="QI89" s="255"/>
      <c r="QJ89" s="255"/>
      <c r="QK89" s="255"/>
      <c r="QL89" s="255"/>
      <c r="QM89" s="255"/>
      <c r="QN89" s="255"/>
      <c r="QO89" s="255"/>
      <c r="QP89" s="255"/>
      <c r="QQ89" s="255"/>
      <c r="QR89" s="255"/>
      <c r="QS89" s="255"/>
      <c r="QT89" s="255"/>
      <c r="QU89" s="255"/>
      <c r="QV89" s="255"/>
      <c r="QW89" s="255"/>
      <c r="QX89" s="255"/>
      <c r="QY89" s="255"/>
      <c r="QZ89" s="255"/>
      <c r="RA89" s="255"/>
      <c r="RB89" s="255"/>
      <c r="RC89" s="255"/>
      <c r="RD89" s="255"/>
      <c r="RE89" s="255"/>
      <c r="RF89" s="255"/>
      <c r="RG89" s="255"/>
      <c r="RH89" s="255"/>
      <c r="RI89" s="255"/>
      <c r="RJ89" s="255"/>
      <c r="RK89" s="255"/>
      <c r="RL89" s="255"/>
      <c r="RM89" s="255"/>
      <c r="RN89" s="255"/>
      <c r="RO89" s="255"/>
      <c r="RP89" s="255"/>
      <c r="RQ89" s="255"/>
      <c r="RR89" s="255"/>
      <c r="RS89" s="255"/>
      <c r="RT89" s="255"/>
      <c r="RU89" s="255"/>
      <c r="RV89" s="255"/>
      <c r="RW89" s="255"/>
      <c r="RX89" s="255"/>
      <c r="RY89" s="255"/>
      <c r="RZ89" s="255"/>
      <c r="SA89" s="255"/>
      <c r="SB89" s="255"/>
      <c r="SC89" s="255"/>
      <c r="SD89" s="255"/>
      <c r="SE89" s="255"/>
      <c r="SF89" s="255"/>
      <c r="SG89" s="255"/>
      <c r="SH89" s="255"/>
      <c r="SI89" s="255"/>
      <c r="SJ89" s="255"/>
      <c r="SK89" s="255"/>
      <c r="SL89" s="255"/>
      <c r="SM89" s="255"/>
      <c r="SN89" s="255"/>
      <c r="SO89" s="255"/>
      <c r="SP89" s="255"/>
      <c r="SQ89" s="255"/>
      <c r="SR89" s="255"/>
      <c r="SS89" s="255"/>
      <c r="ST89" s="255"/>
      <c r="SU89" s="255"/>
      <c r="SV89" s="255"/>
      <c r="SW89" s="255"/>
      <c r="SX89" s="255"/>
      <c r="SY89" s="255"/>
      <c r="SZ89" s="255"/>
      <c r="TA89" s="255"/>
      <c r="TB89" s="255"/>
      <c r="TC89" s="255"/>
      <c r="TD89" s="255"/>
      <c r="TE89" s="255"/>
      <c r="TF89" s="255"/>
      <c r="TG89" s="255"/>
      <c r="TH89" s="255"/>
      <c r="TI89" s="255"/>
      <c r="TJ89" s="255"/>
      <c r="TK89" s="255"/>
    </row>
    <row r="90" spans="1:531" s="20" customFormat="1" ht="15" customHeight="1">
      <c r="A90"/>
      <c r="B90" s="115"/>
      <c r="C90" s="326"/>
      <c r="D90" s="326"/>
      <c r="E90" s="326"/>
      <c r="F90" s="326"/>
      <c r="G90" s="326"/>
      <c r="H90" s="326"/>
      <c r="I90" s="115"/>
      <c r="J90" s="115"/>
      <c r="K90" s="115"/>
      <c r="L90" s="326"/>
      <c r="M90" s="326"/>
      <c r="N90" s="326"/>
      <c r="O90" s="326"/>
      <c r="P90" s="326"/>
      <c r="Q90" s="115"/>
      <c r="R90" s="326"/>
      <c r="S90" s="326"/>
      <c r="T90" s="326"/>
      <c r="U90" s="326"/>
      <c r="V90" s="326"/>
      <c r="W90" s="115"/>
      <c r="X90" s="115"/>
      <c r="Y90" s="326"/>
      <c r="Z90" s="326"/>
      <c r="AA90" s="326"/>
      <c r="AB90" s="326"/>
      <c r="AC90" s="326"/>
      <c r="AD90" s="115"/>
      <c r="AE90" s="115"/>
      <c r="AF90" s="326"/>
      <c r="AG90" s="326"/>
      <c r="AH90" s="326"/>
      <c r="AI90" s="326"/>
      <c r="AJ90" s="326"/>
      <c r="AK90" s="235"/>
      <c r="AL90" s="116"/>
      <c r="AM90" s="242"/>
      <c r="AN90" s="242"/>
      <c r="AO90" s="242"/>
      <c r="AP90" s="242"/>
      <c r="AQ90" s="26"/>
      <c r="AR90" s="26"/>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116"/>
      <c r="CD90" s="242"/>
      <c r="CE90" s="26"/>
      <c r="CF90" s="26"/>
      <c r="CG90" s="26"/>
      <c r="CH90" s="26"/>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s="11"/>
      <c r="DV90" s="11"/>
      <c r="DW90" s="11"/>
      <c r="DX90" s="11"/>
      <c r="DY90" s="11"/>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s="11"/>
      <c r="FM90" s="11"/>
      <c r="FN90" s="11"/>
      <c r="FO90" s="11"/>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s="11"/>
      <c r="HC90" s="11"/>
      <c r="HD90" s="11"/>
      <c r="HE90" s="11"/>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s="255"/>
      <c r="OF90" s="255"/>
      <c r="OG90" s="255"/>
      <c r="OH90" s="255"/>
      <c r="OI90" s="255"/>
      <c r="OJ90" s="255"/>
      <c r="OK90" s="255"/>
      <c r="OL90" s="255"/>
      <c r="OM90" s="255"/>
      <c r="ON90" s="255"/>
      <c r="OO90" s="255"/>
      <c r="OP90" s="255"/>
      <c r="OQ90" s="255"/>
      <c r="OR90" s="255"/>
      <c r="OS90" s="255"/>
      <c r="OT90" s="255"/>
      <c r="OU90" s="255"/>
      <c r="OV90" s="255"/>
      <c r="OW90" s="255"/>
      <c r="OX90" s="255"/>
      <c r="OY90" s="255"/>
      <c r="OZ90" s="255"/>
      <c r="PA90" s="255"/>
      <c r="PB90" s="255"/>
      <c r="PC90" s="255"/>
      <c r="PD90" s="255"/>
      <c r="PE90" s="255"/>
      <c r="PF90" s="255"/>
      <c r="PG90" s="255"/>
      <c r="PH90" s="255"/>
      <c r="PI90" s="255"/>
      <c r="PJ90" s="255"/>
      <c r="PK90" s="255"/>
      <c r="PL90" s="255"/>
      <c r="PM90" s="255"/>
      <c r="PN90" s="255"/>
      <c r="PO90" s="255"/>
      <c r="PP90" s="255"/>
      <c r="PQ90" s="255"/>
      <c r="PR90" s="255"/>
      <c r="PS90" s="255"/>
      <c r="PT90" s="255"/>
      <c r="PU90" s="255"/>
      <c r="PV90" s="255"/>
      <c r="PW90" s="255"/>
      <c r="PX90" s="255"/>
      <c r="PY90" s="255"/>
      <c r="PZ90" s="255"/>
      <c r="QA90" s="255"/>
      <c r="QB90" s="255"/>
      <c r="QC90" s="255"/>
      <c r="QD90" s="255"/>
      <c r="QE90" s="255"/>
      <c r="QF90" s="255"/>
      <c r="QG90" s="255"/>
      <c r="QH90" s="255"/>
      <c r="QI90" s="255"/>
      <c r="QJ90" s="255"/>
      <c r="QK90" s="255"/>
      <c r="QL90" s="255"/>
      <c r="QM90" s="255"/>
      <c r="QN90" s="255"/>
      <c r="QO90" s="255"/>
      <c r="QP90" s="255"/>
      <c r="QQ90" s="255"/>
      <c r="QR90" s="255"/>
      <c r="QS90" s="255"/>
      <c r="QT90" s="255"/>
      <c r="QU90" s="255"/>
      <c r="QV90" s="255"/>
      <c r="QW90" s="255"/>
      <c r="QX90" s="255"/>
      <c r="QY90" s="255"/>
      <c r="QZ90" s="255"/>
      <c r="RA90" s="255"/>
      <c r="RB90" s="255"/>
      <c r="RC90" s="255"/>
      <c r="RD90" s="255"/>
      <c r="RE90" s="255"/>
      <c r="RF90" s="255"/>
      <c r="RG90" s="255"/>
      <c r="RH90" s="255"/>
      <c r="RI90" s="255"/>
      <c r="RJ90" s="255"/>
      <c r="RK90" s="255"/>
      <c r="RL90" s="255"/>
      <c r="RM90" s="255"/>
      <c r="RN90" s="255"/>
      <c r="RO90" s="255"/>
      <c r="RP90" s="255"/>
      <c r="RQ90" s="255"/>
      <c r="RR90" s="255"/>
      <c r="RS90" s="255"/>
      <c r="RT90" s="255"/>
      <c r="RU90" s="255"/>
      <c r="RV90" s="255"/>
      <c r="RW90" s="255"/>
      <c r="RX90" s="255"/>
      <c r="RY90" s="255"/>
      <c r="RZ90" s="255"/>
      <c r="SA90" s="255"/>
      <c r="SB90" s="255"/>
      <c r="SC90" s="255"/>
      <c r="SD90" s="255"/>
      <c r="SE90" s="255"/>
      <c r="SF90" s="255"/>
      <c r="SG90" s="255"/>
      <c r="SH90" s="255"/>
      <c r="SI90" s="255"/>
      <c r="SJ90" s="255"/>
      <c r="SK90" s="255"/>
      <c r="SL90" s="255"/>
      <c r="SM90" s="255"/>
      <c r="SN90" s="255"/>
      <c r="SO90" s="255"/>
      <c r="SP90" s="255"/>
      <c r="SQ90" s="255"/>
      <c r="SR90" s="255"/>
      <c r="SS90" s="255"/>
      <c r="ST90" s="255"/>
      <c r="SU90" s="255"/>
      <c r="SV90" s="255"/>
      <c r="SW90" s="255"/>
      <c r="SX90" s="255"/>
      <c r="SY90" s="255"/>
      <c r="SZ90" s="255"/>
      <c r="TA90" s="255"/>
      <c r="TB90" s="255"/>
      <c r="TC90" s="255"/>
      <c r="TD90" s="255"/>
      <c r="TE90" s="255"/>
      <c r="TF90" s="255"/>
      <c r="TG90" s="255"/>
      <c r="TH90" s="255"/>
      <c r="TI90" s="255"/>
      <c r="TJ90" s="255"/>
      <c r="TK90" s="255"/>
    </row>
    <row r="91" spans="1:531" s="20" customFormat="1" ht="15" customHeight="1">
      <c r="A91"/>
      <c r="B91" s="115"/>
      <c r="C91" s="326"/>
      <c r="D91" s="326"/>
      <c r="E91" s="326"/>
      <c r="F91" s="326"/>
      <c r="G91" s="326"/>
      <c r="H91" s="326"/>
      <c r="I91" s="326"/>
      <c r="J91" s="115"/>
      <c r="K91" s="115"/>
      <c r="L91" s="344"/>
      <c r="M91" s="344"/>
      <c r="N91" s="344"/>
      <c r="O91" s="115"/>
      <c r="P91" s="115"/>
      <c r="Q91" s="115"/>
      <c r="R91" s="344"/>
      <c r="S91" s="344"/>
      <c r="T91" s="344"/>
      <c r="U91" s="115"/>
      <c r="V91" s="115"/>
      <c r="W91" s="115"/>
      <c r="X91" s="115"/>
      <c r="Y91" s="344"/>
      <c r="Z91" s="344"/>
      <c r="AA91" s="344"/>
      <c r="AB91" s="115"/>
      <c r="AC91" s="115"/>
      <c r="AD91" s="115"/>
      <c r="AE91" s="115"/>
      <c r="AF91" s="344"/>
      <c r="AG91" s="344"/>
      <c r="AH91" s="344"/>
      <c r="AI91" s="115"/>
      <c r="AJ91" s="115"/>
      <c r="AK91" s="115"/>
      <c r="AL91" s="115"/>
      <c r="AM91" s="242"/>
      <c r="AN91" s="242"/>
      <c r="AO91" s="242"/>
      <c r="AP91" s="242"/>
      <c r="AQ91" s="25"/>
      <c r="AR91" s="25"/>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15"/>
      <c r="CD91" s="242"/>
      <c r="CE91" s="26"/>
      <c r="CF91" s="26"/>
      <c r="CG91" s="26"/>
      <c r="CH91" s="25"/>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s="11"/>
      <c r="DV91" s="11"/>
      <c r="DW91" s="11"/>
      <c r="DX91" s="11"/>
      <c r="DY91" s="1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s="11"/>
      <c r="FM91" s="11"/>
      <c r="FN91" s="11"/>
      <c r="FO91" s="1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s="11"/>
      <c r="HC91" s="11"/>
      <c r="HD91" s="11"/>
      <c r="HE91" s="1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s="255"/>
      <c r="OF91" s="255"/>
      <c r="OG91" s="255"/>
      <c r="OH91" s="255"/>
      <c r="OI91" s="255"/>
      <c r="OJ91" s="255"/>
      <c r="OK91" s="255"/>
      <c r="OL91" s="255"/>
      <c r="OM91" s="255"/>
      <c r="ON91" s="255"/>
      <c r="OO91" s="255"/>
      <c r="OP91" s="255"/>
      <c r="OQ91" s="255"/>
      <c r="OR91" s="255"/>
      <c r="OS91" s="255"/>
      <c r="OT91" s="255"/>
      <c r="OU91" s="255"/>
      <c r="OV91" s="255"/>
      <c r="OW91" s="255"/>
      <c r="OX91" s="255"/>
      <c r="OY91" s="255"/>
      <c r="OZ91" s="255"/>
      <c r="PA91" s="255"/>
      <c r="PB91" s="255"/>
      <c r="PC91" s="255"/>
      <c r="PD91" s="255"/>
      <c r="PE91" s="255"/>
      <c r="PF91" s="255"/>
      <c r="PG91" s="255"/>
      <c r="PH91" s="255"/>
      <c r="PI91" s="255"/>
      <c r="PJ91" s="255"/>
      <c r="PK91" s="255"/>
      <c r="PL91" s="255"/>
      <c r="PM91" s="255"/>
      <c r="PN91" s="255"/>
      <c r="PO91" s="255"/>
      <c r="PP91" s="255"/>
      <c r="PQ91" s="255"/>
      <c r="PR91" s="255"/>
      <c r="PS91" s="255"/>
      <c r="PT91" s="255"/>
      <c r="PU91" s="255"/>
      <c r="PV91" s="255"/>
      <c r="PW91" s="255"/>
      <c r="PX91" s="255"/>
      <c r="PY91" s="255"/>
      <c r="PZ91" s="255"/>
      <c r="QA91" s="255"/>
      <c r="QB91" s="255"/>
      <c r="QC91" s="255"/>
      <c r="QD91" s="255"/>
      <c r="QE91" s="255"/>
      <c r="QF91" s="255"/>
      <c r="QG91" s="255"/>
      <c r="QH91" s="255"/>
      <c r="QI91" s="255"/>
      <c r="QJ91" s="255"/>
      <c r="QK91" s="255"/>
      <c r="QL91" s="255"/>
      <c r="QM91" s="255"/>
      <c r="QN91" s="255"/>
      <c r="QO91" s="255"/>
      <c r="QP91" s="255"/>
      <c r="QQ91" s="255"/>
      <c r="QR91" s="255"/>
      <c r="QS91" s="255"/>
      <c r="QT91" s="255"/>
      <c r="QU91" s="255"/>
      <c r="QV91" s="255"/>
      <c r="QW91" s="255"/>
      <c r="QX91" s="255"/>
      <c r="QY91" s="255"/>
      <c r="QZ91" s="255"/>
      <c r="RA91" s="255"/>
      <c r="RB91" s="255"/>
      <c r="RC91" s="255"/>
      <c r="RD91" s="255"/>
      <c r="RE91" s="255"/>
      <c r="RF91" s="255"/>
      <c r="RG91" s="255"/>
      <c r="RH91" s="255"/>
      <c r="RI91" s="255"/>
      <c r="RJ91" s="255"/>
      <c r="RK91" s="255"/>
      <c r="RL91" s="255"/>
      <c r="RM91" s="255"/>
      <c r="RN91" s="255"/>
      <c r="RO91" s="255"/>
      <c r="RP91" s="255"/>
      <c r="RQ91" s="255"/>
      <c r="RR91" s="255"/>
      <c r="RS91" s="255"/>
      <c r="RT91" s="255"/>
      <c r="RU91" s="255"/>
      <c r="RV91" s="255"/>
      <c r="RW91" s="255"/>
      <c r="RX91" s="255"/>
      <c r="RY91" s="255"/>
      <c r="RZ91" s="255"/>
      <c r="SA91" s="255"/>
      <c r="SB91" s="255"/>
      <c r="SC91" s="255"/>
      <c r="SD91" s="255"/>
      <c r="SE91" s="255"/>
      <c r="SF91" s="255"/>
      <c r="SG91" s="255"/>
      <c r="SH91" s="255"/>
      <c r="SI91" s="255"/>
      <c r="SJ91" s="255"/>
      <c r="SK91" s="255"/>
      <c r="SL91" s="255"/>
      <c r="SM91" s="255"/>
      <c r="SN91" s="255"/>
      <c r="SO91" s="255"/>
      <c r="SP91" s="255"/>
      <c r="SQ91" s="255"/>
      <c r="SR91" s="255"/>
      <c r="SS91" s="255"/>
      <c r="ST91" s="255"/>
      <c r="SU91" s="255"/>
      <c r="SV91" s="255"/>
      <c r="SW91" s="255"/>
      <c r="SX91" s="255"/>
      <c r="SY91" s="255"/>
      <c r="SZ91" s="255"/>
      <c r="TA91" s="255"/>
      <c r="TB91" s="255"/>
      <c r="TC91" s="255"/>
      <c r="TD91" s="255"/>
      <c r="TE91" s="255"/>
      <c r="TF91" s="255"/>
      <c r="TG91" s="255"/>
      <c r="TH91" s="255"/>
      <c r="TI91" s="255"/>
      <c r="TJ91" s="255"/>
      <c r="TK91" s="255"/>
    </row>
    <row r="92" spans="1:531" s="20" customFormat="1" ht="15" customHeight="1">
      <c r="A92"/>
      <c r="B92" s="115"/>
      <c r="C92" s="324"/>
      <c r="D92" s="324"/>
      <c r="E92" s="324"/>
      <c r="F92" s="324"/>
      <c r="G92" s="324"/>
      <c r="H92" s="324"/>
      <c r="I92" s="324"/>
      <c r="J92" s="324"/>
      <c r="K92" s="115"/>
      <c r="L92" s="341"/>
      <c r="M92" s="341"/>
      <c r="N92" s="341"/>
      <c r="O92" s="115"/>
      <c r="P92" s="115"/>
      <c r="Q92" s="115"/>
      <c r="R92" s="341"/>
      <c r="S92" s="341"/>
      <c r="T92" s="341"/>
      <c r="U92" s="115"/>
      <c r="V92" s="115"/>
      <c r="W92" s="115"/>
      <c r="X92" s="115"/>
      <c r="Y92" s="341"/>
      <c r="Z92" s="341"/>
      <c r="AA92" s="341"/>
      <c r="AB92" s="115"/>
      <c r="AC92" s="115"/>
      <c r="AD92" s="115"/>
      <c r="AE92" s="115"/>
      <c r="AF92" s="341"/>
      <c r="AG92" s="341"/>
      <c r="AH92" s="341"/>
      <c r="AI92" s="115"/>
      <c r="AJ92" s="115"/>
      <c r="AK92" s="115"/>
      <c r="AL92" s="115"/>
      <c r="AM92" s="242"/>
      <c r="AN92" s="242"/>
      <c r="AO92" s="242"/>
      <c r="AP92" s="242"/>
      <c r="AQ92" s="25"/>
      <c r="AR92" s="25"/>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15"/>
      <c r="CD92" s="242"/>
      <c r="CE92" s="26"/>
      <c r="CF92" s="26"/>
      <c r="CG92" s="26"/>
      <c r="CH92" s="25"/>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s="11"/>
      <c r="DV92" s="11"/>
      <c r="DW92" s="11"/>
      <c r="DX92" s="11"/>
      <c r="DY92" s="11"/>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s="11"/>
      <c r="FM92" s="11"/>
      <c r="FN92" s="11"/>
      <c r="FO92" s="11"/>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s="11"/>
      <c r="HC92" s="11"/>
      <c r="HD92" s="11"/>
      <c r="HE92" s="11"/>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s="255"/>
      <c r="OF92" s="255"/>
      <c r="OG92" s="255"/>
      <c r="OH92" s="255"/>
      <c r="OI92" s="255"/>
      <c r="OJ92" s="255"/>
      <c r="OK92" s="255"/>
      <c r="OL92" s="255"/>
      <c r="OM92" s="255"/>
      <c r="ON92" s="255"/>
      <c r="OO92" s="255"/>
      <c r="OP92" s="255"/>
      <c r="OQ92" s="255"/>
      <c r="OR92" s="255"/>
      <c r="OS92" s="255"/>
      <c r="OT92" s="255"/>
      <c r="OU92" s="255"/>
      <c r="OV92" s="255"/>
      <c r="OW92" s="255"/>
      <c r="OX92" s="255"/>
      <c r="OY92" s="255"/>
      <c r="OZ92" s="255"/>
      <c r="PA92" s="255"/>
      <c r="PB92" s="255"/>
      <c r="PC92" s="255"/>
      <c r="PD92" s="255"/>
      <c r="PE92" s="255"/>
      <c r="PF92" s="255"/>
      <c r="PG92" s="255"/>
      <c r="PH92" s="255"/>
      <c r="PI92" s="255"/>
      <c r="PJ92" s="255"/>
      <c r="PK92" s="255"/>
      <c r="PL92" s="255"/>
      <c r="PM92" s="255"/>
      <c r="PN92" s="255"/>
      <c r="PO92" s="255"/>
      <c r="PP92" s="255"/>
      <c r="PQ92" s="255"/>
      <c r="PR92" s="255"/>
      <c r="PS92" s="255"/>
      <c r="PT92" s="255"/>
      <c r="PU92" s="255"/>
      <c r="PV92" s="255"/>
      <c r="PW92" s="255"/>
      <c r="PX92" s="255"/>
      <c r="PY92" s="255"/>
      <c r="PZ92" s="255"/>
      <c r="QA92" s="255"/>
      <c r="QB92" s="255"/>
      <c r="QC92" s="255"/>
      <c r="QD92" s="255"/>
      <c r="QE92" s="255"/>
      <c r="QF92" s="255"/>
      <c r="QG92" s="255"/>
      <c r="QH92" s="255"/>
      <c r="QI92" s="255"/>
      <c r="QJ92" s="255"/>
      <c r="QK92" s="255"/>
      <c r="QL92" s="255"/>
      <c r="QM92" s="255"/>
      <c r="QN92" s="255"/>
      <c r="QO92" s="255"/>
      <c r="QP92" s="255"/>
      <c r="QQ92" s="255"/>
      <c r="QR92" s="255"/>
      <c r="QS92" s="255"/>
      <c r="QT92" s="255"/>
      <c r="QU92" s="255"/>
      <c r="QV92" s="255"/>
      <c r="QW92" s="255"/>
      <c r="QX92" s="255"/>
      <c r="QY92" s="255"/>
      <c r="QZ92" s="255"/>
      <c r="RA92" s="255"/>
      <c r="RB92" s="255"/>
      <c r="RC92" s="255"/>
      <c r="RD92" s="255"/>
      <c r="RE92" s="255"/>
      <c r="RF92" s="255"/>
      <c r="RG92" s="255"/>
      <c r="RH92" s="255"/>
      <c r="RI92" s="255"/>
      <c r="RJ92" s="255"/>
      <c r="RK92" s="255"/>
      <c r="RL92" s="255"/>
      <c r="RM92" s="255"/>
      <c r="RN92" s="255"/>
      <c r="RO92" s="255"/>
      <c r="RP92" s="255"/>
      <c r="RQ92" s="255"/>
      <c r="RR92" s="255"/>
      <c r="RS92" s="255"/>
      <c r="RT92" s="255"/>
      <c r="RU92" s="255"/>
      <c r="RV92" s="255"/>
      <c r="RW92" s="255"/>
      <c r="RX92" s="255"/>
      <c r="RY92" s="255"/>
      <c r="RZ92" s="255"/>
      <c r="SA92" s="255"/>
      <c r="SB92" s="255"/>
      <c r="SC92" s="255"/>
      <c r="SD92" s="255"/>
      <c r="SE92" s="255"/>
      <c r="SF92" s="255"/>
      <c r="SG92" s="255"/>
      <c r="SH92" s="255"/>
      <c r="SI92" s="255"/>
      <c r="SJ92" s="255"/>
      <c r="SK92" s="255"/>
      <c r="SL92" s="255"/>
      <c r="SM92" s="255"/>
      <c r="SN92" s="255"/>
      <c r="SO92" s="255"/>
      <c r="SP92" s="255"/>
      <c r="SQ92" s="255"/>
      <c r="SR92" s="255"/>
      <c r="SS92" s="255"/>
      <c r="ST92" s="255"/>
      <c r="SU92" s="255"/>
      <c r="SV92" s="255"/>
      <c r="SW92" s="255"/>
      <c r="SX92" s="255"/>
      <c r="SY92" s="255"/>
      <c r="SZ92" s="255"/>
      <c r="TA92" s="255"/>
      <c r="TB92" s="255"/>
      <c r="TC92" s="255"/>
      <c r="TD92" s="255"/>
      <c r="TE92" s="255"/>
      <c r="TF92" s="255"/>
      <c r="TG92" s="255"/>
      <c r="TH92" s="255"/>
      <c r="TI92" s="255"/>
      <c r="TJ92" s="255"/>
      <c r="TK92" s="255"/>
    </row>
    <row r="93" spans="1:531" s="20" customFormat="1" ht="15" customHeight="1">
      <c r="A93"/>
      <c r="B93" s="115"/>
      <c r="C93" s="324"/>
      <c r="D93" s="324"/>
      <c r="E93" s="324"/>
      <c r="F93" s="324"/>
      <c r="G93" s="324"/>
      <c r="H93" s="324"/>
      <c r="I93" s="324"/>
      <c r="J93" s="324"/>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5"/>
      <c r="AM93" s="242"/>
      <c r="AN93" s="242"/>
      <c r="AO93" s="242"/>
      <c r="AP93" s="242"/>
      <c r="AQ93" s="25"/>
      <c r="AR93" s="25"/>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15"/>
      <c r="CD93" s="242"/>
      <c r="CE93" s="26"/>
      <c r="CF93" s="26"/>
      <c r="CG93" s="26"/>
      <c r="CH93" s="25"/>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s="11"/>
      <c r="DV93" s="11"/>
      <c r="DW93" s="11"/>
      <c r="DX93" s="11"/>
      <c r="DY93" s="11"/>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s="11"/>
      <c r="FM93" s="11"/>
      <c r="FN93" s="11"/>
      <c r="FO93" s="11"/>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s="11"/>
      <c r="HC93" s="11"/>
      <c r="HD93" s="11"/>
      <c r="HE93" s="11"/>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s="255"/>
      <c r="OF93" s="255"/>
      <c r="OG93" s="255"/>
      <c r="OH93" s="255"/>
      <c r="OI93" s="255"/>
      <c r="OJ93" s="255"/>
      <c r="OK93" s="255"/>
      <c r="OL93" s="255"/>
      <c r="OM93" s="255"/>
      <c r="ON93" s="255"/>
      <c r="OO93" s="255"/>
      <c r="OP93" s="255"/>
      <c r="OQ93" s="255"/>
      <c r="OR93" s="255"/>
      <c r="OS93" s="255"/>
      <c r="OT93" s="255"/>
      <c r="OU93" s="255"/>
      <c r="OV93" s="255"/>
      <c r="OW93" s="255"/>
      <c r="OX93" s="255"/>
      <c r="OY93" s="255"/>
      <c r="OZ93" s="255"/>
      <c r="PA93" s="255"/>
      <c r="PB93" s="255"/>
      <c r="PC93" s="255"/>
      <c r="PD93" s="255"/>
      <c r="PE93" s="255"/>
      <c r="PF93" s="255"/>
      <c r="PG93" s="255"/>
      <c r="PH93" s="255"/>
      <c r="PI93" s="255"/>
      <c r="PJ93" s="255"/>
      <c r="PK93" s="255"/>
      <c r="PL93" s="255"/>
      <c r="PM93" s="255"/>
      <c r="PN93" s="255"/>
      <c r="PO93" s="255"/>
      <c r="PP93" s="255"/>
      <c r="PQ93" s="255"/>
      <c r="PR93" s="255"/>
      <c r="PS93" s="255"/>
      <c r="PT93" s="255"/>
      <c r="PU93" s="255"/>
      <c r="PV93" s="255"/>
      <c r="PW93" s="255"/>
      <c r="PX93" s="255"/>
      <c r="PY93" s="255"/>
      <c r="PZ93" s="255"/>
      <c r="QA93" s="255"/>
      <c r="QB93" s="255"/>
      <c r="QC93" s="255"/>
      <c r="QD93" s="255"/>
      <c r="QE93" s="255"/>
      <c r="QF93" s="255"/>
      <c r="QG93" s="255"/>
      <c r="QH93" s="255"/>
      <c r="QI93" s="255"/>
      <c r="QJ93" s="255"/>
      <c r="QK93" s="255"/>
      <c r="QL93" s="255"/>
      <c r="QM93" s="255"/>
      <c r="QN93" s="255"/>
      <c r="QO93" s="255"/>
      <c r="QP93" s="255"/>
      <c r="QQ93" s="255"/>
      <c r="QR93" s="255"/>
      <c r="QS93" s="255"/>
      <c r="QT93" s="255"/>
      <c r="QU93" s="255"/>
      <c r="QV93" s="255"/>
      <c r="QW93" s="255"/>
      <c r="QX93" s="255"/>
      <c r="QY93" s="255"/>
      <c r="QZ93" s="255"/>
      <c r="RA93" s="255"/>
      <c r="RB93" s="255"/>
      <c r="RC93" s="255"/>
      <c r="RD93" s="255"/>
      <c r="RE93" s="255"/>
      <c r="RF93" s="255"/>
      <c r="RG93" s="255"/>
      <c r="RH93" s="255"/>
      <c r="RI93" s="255"/>
      <c r="RJ93" s="255"/>
      <c r="RK93" s="255"/>
      <c r="RL93" s="255"/>
      <c r="RM93" s="255"/>
      <c r="RN93" s="255"/>
      <c r="RO93" s="255"/>
      <c r="RP93" s="255"/>
      <c r="RQ93" s="255"/>
      <c r="RR93" s="255"/>
      <c r="RS93" s="255"/>
      <c r="RT93" s="255"/>
      <c r="RU93" s="255"/>
      <c r="RV93" s="255"/>
      <c r="RW93" s="255"/>
      <c r="RX93" s="255"/>
      <c r="RY93" s="255"/>
      <c r="RZ93" s="255"/>
      <c r="SA93" s="255"/>
      <c r="SB93" s="255"/>
      <c r="SC93" s="255"/>
      <c r="SD93" s="255"/>
      <c r="SE93" s="255"/>
      <c r="SF93" s="255"/>
      <c r="SG93" s="255"/>
      <c r="SH93" s="255"/>
      <c r="SI93" s="255"/>
      <c r="SJ93" s="255"/>
      <c r="SK93" s="255"/>
      <c r="SL93" s="255"/>
      <c r="SM93" s="255"/>
      <c r="SN93" s="255"/>
      <c r="SO93" s="255"/>
      <c r="SP93" s="255"/>
      <c r="SQ93" s="255"/>
      <c r="SR93" s="255"/>
      <c r="SS93" s="255"/>
      <c r="ST93" s="255"/>
      <c r="SU93" s="255"/>
      <c r="SV93" s="255"/>
      <c r="SW93" s="255"/>
      <c r="SX93" s="255"/>
      <c r="SY93" s="255"/>
      <c r="SZ93" s="255"/>
      <c r="TA93" s="255"/>
      <c r="TB93" s="255"/>
      <c r="TC93" s="255"/>
      <c r="TD93" s="255"/>
      <c r="TE93" s="255"/>
      <c r="TF93" s="255"/>
      <c r="TG93" s="255"/>
      <c r="TH93" s="255"/>
      <c r="TI93" s="255"/>
      <c r="TJ93" s="255"/>
      <c r="TK93" s="255"/>
    </row>
    <row r="94" spans="1:531" s="20" customFormat="1" ht="1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K94"/>
      <c r="AL94" s="140"/>
      <c r="AM94" s="259"/>
      <c r="AN94" s="259"/>
      <c r="AO94" s="259"/>
      <c r="AP94" s="259"/>
      <c r="AQ94" s="140"/>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40"/>
      <c r="CD94" s="269"/>
      <c r="CE94" s="269"/>
      <c r="CF94" s="269"/>
      <c r="CG94" s="269"/>
      <c r="CH94" s="140"/>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s="11"/>
      <c r="DV94" s="11"/>
      <c r="DW94" s="11"/>
      <c r="DX94" s="11"/>
      <c r="DY94" s="11"/>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s="11"/>
      <c r="FM94" s="11"/>
      <c r="FN94" s="11"/>
      <c r="FO94" s="11"/>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s="11"/>
      <c r="HC94" s="11"/>
      <c r="HD94" s="11"/>
      <c r="HE94" s="11"/>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s="255"/>
      <c r="OF94" s="255"/>
      <c r="OG94" s="255"/>
      <c r="OH94" s="255"/>
      <c r="OI94" s="255"/>
      <c r="OJ94" s="255"/>
      <c r="OK94" s="255"/>
      <c r="OL94" s="255"/>
      <c r="OM94" s="255"/>
      <c r="ON94" s="255"/>
      <c r="OO94" s="255"/>
      <c r="OP94" s="255"/>
      <c r="OQ94" s="255"/>
      <c r="OR94" s="255"/>
      <c r="OS94" s="255"/>
      <c r="OT94" s="255"/>
      <c r="OU94" s="255"/>
      <c r="OV94" s="255"/>
      <c r="OW94" s="255"/>
      <c r="OX94" s="255"/>
      <c r="OY94" s="255"/>
      <c r="OZ94" s="255"/>
      <c r="PA94" s="255"/>
      <c r="PB94" s="255"/>
      <c r="PC94" s="255"/>
      <c r="PD94" s="255"/>
      <c r="PE94" s="255"/>
      <c r="PF94" s="255"/>
      <c r="PG94" s="255"/>
      <c r="PH94" s="255"/>
      <c r="PI94" s="255"/>
      <c r="PJ94" s="255"/>
      <c r="PK94" s="255"/>
      <c r="PL94" s="255"/>
      <c r="PM94" s="255"/>
      <c r="PN94" s="255"/>
      <c r="PO94" s="255"/>
      <c r="PP94" s="255"/>
      <c r="PQ94" s="255"/>
      <c r="PR94" s="255"/>
      <c r="PS94" s="255"/>
      <c r="PT94" s="255"/>
      <c r="PU94" s="255"/>
      <c r="PV94" s="255"/>
      <c r="PW94" s="255"/>
      <c r="PX94" s="255"/>
      <c r="PY94" s="255"/>
      <c r="PZ94" s="255"/>
      <c r="QA94" s="255"/>
      <c r="QB94" s="255"/>
      <c r="QC94" s="255"/>
      <c r="QD94" s="255"/>
      <c r="QE94" s="255"/>
      <c r="QF94" s="255"/>
      <c r="QG94" s="255"/>
      <c r="QH94" s="255"/>
      <c r="QI94" s="255"/>
      <c r="QJ94" s="255"/>
      <c r="QK94" s="255"/>
      <c r="QL94" s="255"/>
      <c r="QM94" s="255"/>
      <c r="QN94" s="255"/>
      <c r="QO94" s="255"/>
      <c r="QP94" s="255"/>
      <c r="QQ94" s="255"/>
      <c r="QR94" s="255"/>
      <c r="QS94" s="255"/>
      <c r="QT94" s="255"/>
      <c r="QU94" s="255"/>
      <c r="QV94" s="255"/>
      <c r="QW94" s="255"/>
      <c r="QX94" s="255"/>
      <c r="QY94" s="255"/>
      <c r="QZ94" s="255"/>
      <c r="RA94" s="255"/>
      <c r="RB94" s="255"/>
      <c r="RC94" s="255"/>
      <c r="RD94" s="255"/>
      <c r="RE94" s="255"/>
      <c r="RF94" s="255"/>
      <c r="RG94" s="255"/>
      <c r="RH94" s="255"/>
      <c r="RI94" s="255"/>
      <c r="RJ94" s="255"/>
      <c r="RK94" s="255"/>
      <c r="RL94" s="255"/>
      <c r="RM94" s="255"/>
      <c r="RN94" s="255"/>
      <c r="RO94" s="255"/>
      <c r="RP94" s="255"/>
      <c r="RQ94" s="255"/>
      <c r="RR94" s="255"/>
      <c r="RS94" s="255"/>
      <c r="RT94" s="255"/>
      <c r="RU94" s="255"/>
      <c r="RV94" s="255"/>
      <c r="RW94" s="255"/>
      <c r="RX94" s="255"/>
      <c r="RY94" s="255"/>
      <c r="RZ94" s="255"/>
      <c r="SA94" s="255"/>
      <c r="SB94" s="255"/>
      <c r="SC94" s="255"/>
      <c r="SD94" s="255"/>
      <c r="SE94" s="255"/>
      <c r="SF94" s="255"/>
      <c r="SG94" s="255"/>
      <c r="SH94" s="255"/>
      <c r="SI94" s="255"/>
      <c r="SJ94" s="255"/>
      <c r="SK94" s="255"/>
      <c r="SL94" s="255"/>
      <c r="SM94" s="255"/>
      <c r="SN94" s="255"/>
      <c r="SO94" s="255"/>
      <c r="SP94" s="255"/>
      <c r="SQ94" s="255"/>
      <c r="SR94" s="255"/>
      <c r="SS94" s="255"/>
      <c r="ST94" s="255"/>
      <c r="SU94" s="255"/>
      <c r="SV94" s="255"/>
      <c r="SW94" s="255"/>
      <c r="SX94" s="255"/>
      <c r="SY94" s="255"/>
      <c r="SZ94" s="255"/>
      <c r="TA94" s="255"/>
      <c r="TB94" s="255"/>
      <c r="TC94" s="255"/>
      <c r="TD94" s="255"/>
      <c r="TE94" s="255"/>
      <c r="TF94" s="255"/>
      <c r="TG94" s="255"/>
      <c r="TH94" s="255"/>
      <c r="TI94" s="255"/>
      <c r="TJ94" s="255"/>
      <c r="TK94" s="255"/>
    </row>
    <row r="95" spans="1:531" s="20" customFormat="1" ht="1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K95"/>
      <c r="AL95" s="140"/>
      <c r="AM95" s="259"/>
      <c r="AN95" s="259"/>
      <c r="AO95" s="259"/>
      <c r="AP95" s="259"/>
      <c r="AQ95" s="140"/>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40"/>
      <c r="CD95" s="269"/>
      <c r="CE95" s="269"/>
      <c r="CF95" s="269"/>
      <c r="CG95" s="269"/>
      <c r="CH95" s="140"/>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s="11"/>
      <c r="DV95" s="11"/>
      <c r="DW95" s="11"/>
      <c r="DX95" s="11"/>
      <c r="DY95" s="11"/>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s="11"/>
      <c r="FM95" s="11"/>
      <c r="FN95" s="11"/>
      <c r="FO95" s="11"/>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s="11"/>
      <c r="HC95" s="11"/>
      <c r="HD95" s="11"/>
      <c r="HE95" s="11"/>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s="255"/>
      <c r="OF95" s="255"/>
      <c r="OG95" s="255"/>
      <c r="OH95" s="255"/>
      <c r="OI95" s="255"/>
      <c r="OJ95" s="255"/>
      <c r="OK95" s="255"/>
      <c r="OL95" s="255"/>
      <c r="OM95" s="255"/>
      <c r="ON95" s="255"/>
      <c r="OO95" s="255"/>
      <c r="OP95" s="255"/>
      <c r="OQ95" s="255"/>
      <c r="OR95" s="255"/>
      <c r="OS95" s="255"/>
      <c r="OT95" s="255"/>
      <c r="OU95" s="255"/>
      <c r="OV95" s="255"/>
      <c r="OW95" s="255"/>
      <c r="OX95" s="255"/>
      <c r="OY95" s="255"/>
      <c r="OZ95" s="255"/>
      <c r="PA95" s="255"/>
      <c r="PB95" s="255"/>
      <c r="PC95" s="255"/>
      <c r="PD95" s="255"/>
      <c r="PE95" s="255"/>
      <c r="PF95" s="255"/>
      <c r="PG95" s="255"/>
      <c r="PH95" s="255"/>
      <c r="PI95" s="255"/>
      <c r="PJ95" s="255"/>
      <c r="PK95" s="255"/>
      <c r="PL95" s="255"/>
      <c r="PM95" s="255"/>
      <c r="PN95" s="255"/>
      <c r="PO95" s="255"/>
      <c r="PP95" s="255"/>
      <c r="PQ95" s="255"/>
      <c r="PR95" s="255"/>
      <c r="PS95" s="255"/>
      <c r="PT95" s="255"/>
      <c r="PU95" s="255"/>
      <c r="PV95" s="255"/>
      <c r="PW95" s="255"/>
      <c r="PX95" s="255"/>
      <c r="PY95" s="255"/>
      <c r="PZ95" s="255"/>
      <c r="QA95" s="255"/>
      <c r="QB95" s="255"/>
      <c r="QC95" s="255"/>
      <c r="QD95" s="255"/>
      <c r="QE95" s="255"/>
      <c r="QF95" s="255"/>
      <c r="QG95" s="255"/>
      <c r="QH95" s="255"/>
      <c r="QI95" s="255"/>
      <c r="QJ95" s="255"/>
      <c r="QK95" s="255"/>
      <c r="QL95" s="255"/>
      <c r="QM95" s="255"/>
      <c r="QN95" s="255"/>
      <c r="QO95" s="255"/>
      <c r="QP95" s="255"/>
      <c r="QQ95" s="255"/>
      <c r="QR95" s="255"/>
      <c r="QS95" s="255"/>
      <c r="QT95" s="255"/>
      <c r="QU95" s="255"/>
      <c r="QV95" s="255"/>
      <c r="QW95" s="255"/>
      <c r="QX95" s="255"/>
      <c r="QY95" s="255"/>
      <c r="QZ95" s="255"/>
      <c r="RA95" s="255"/>
      <c r="RB95" s="255"/>
      <c r="RC95" s="255"/>
      <c r="RD95" s="255"/>
      <c r="RE95" s="255"/>
      <c r="RF95" s="255"/>
      <c r="RG95" s="255"/>
      <c r="RH95" s="255"/>
      <c r="RI95" s="255"/>
      <c r="RJ95" s="255"/>
      <c r="RK95" s="255"/>
      <c r="RL95" s="255"/>
      <c r="RM95" s="255"/>
      <c r="RN95" s="255"/>
      <c r="RO95" s="255"/>
      <c r="RP95" s="255"/>
      <c r="RQ95" s="255"/>
      <c r="RR95" s="255"/>
      <c r="RS95" s="255"/>
      <c r="RT95" s="255"/>
      <c r="RU95" s="255"/>
      <c r="RV95" s="255"/>
      <c r="RW95" s="255"/>
      <c r="RX95" s="255"/>
      <c r="RY95" s="255"/>
      <c r="RZ95" s="255"/>
      <c r="SA95" s="255"/>
      <c r="SB95" s="255"/>
      <c r="SC95" s="255"/>
      <c r="SD95" s="255"/>
      <c r="SE95" s="255"/>
      <c r="SF95" s="255"/>
      <c r="SG95" s="255"/>
      <c r="SH95" s="255"/>
      <c r="SI95" s="255"/>
      <c r="SJ95" s="255"/>
      <c r="SK95" s="255"/>
      <c r="SL95" s="255"/>
      <c r="SM95" s="255"/>
      <c r="SN95" s="255"/>
      <c r="SO95" s="255"/>
      <c r="SP95" s="255"/>
      <c r="SQ95" s="255"/>
      <c r="SR95" s="255"/>
      <c r="SS95" s="255"/>
      <c r="ST95" s="255"/>
      <c r="SU95" s="255"/>
      <c r="SV95" s="255"/>
      <c r="SW95" s="255"/>
      <c r="SX95" s="255"/>
      <c r="SY95" s="255"/>
      <c r="SZ95" s="255"/>
      <c r="TA95" s="255"/>
      <c r="TB95" s="255"/>
      <c r="TC95" s="255"/>
      <c r="TD95" s="255"/>
      <c r="TE95" s="255"/>
      <c r="TF95" s="255"/>
      <c r="TG95" s="255"/>
      <c r="TH95" s="255"/>
      <c r="TI95" s="255"/>
      <c r="TJ95" s="255"/>
      <c r="TK95" s="255"/>
    </row>
    <row r="96" spans="1:531" s="20" customFormat="1" ht="1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K96"/>
      <c r="AL96" s="140"/>
      <c r="AM96" s="259"/>
      <c r="AN96" s="259"/>
      <c r="AO96" s="259"/>
      <c r="AP96" s="259"/>
      <c r="AQ96" s="140"/>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40"/>
      <c r="CD96" s="269"/>
      <c r="CE96" s="269"/>
      <c r="CF96" s="269"/>
      <c r="CG96" s="269"/>
      <c r="CH96" s="140"/>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s="11"/>
      <c r="DV96" s="11"/>
      <c r="DW96" s="11"/>
      <c r="DX96" s="11"/>
      <c r="DY96" s="11"/>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s="11"/>
      <c r="FM96" s="11"/>
      <c r="FN96" s="11"/>
      <c r="FO96" s="11"/>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s="11"/>
      <c r="HC96" s="11"/>
      <c r="HD96" s="11"/>
      <c r="HE96" s="11"/>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s="255"/>
      <c r="OF96" s="255"/>
      <c r="OG96" s="255"/>
      <c r="OH96" s="255"/>
      <c r="OI96" s="255"/>
      <c r="OJ96" s="255"/>
      <c r="OK96" s="255"/>
      <c r="OL96" s="255"/>
      <c r="OM96" s="255"/>
      <c r="ON96" s="255"/>
      <c r="OO96" s="255"/>
      <c r="OP96" s="255"/>
      <c r="OQ96" s="255"/>
      <c r="OR96" s="255"/>
      <c r="OS96" s="255"/>
      <c r="OT96" s="255"/>
      <c r="OU96" s="255"/>
      <c r="OV96" s="255"/>
      <c r="OW96" s="255"/>
      <c r="OX96" s="255"/>
      <c r="OY96" s="255"/>
      <c r="OZ96" s="255"/>
      <c r="PA96" s="255"/>
      <c r="PB96" s="255"/>
      <c r="PC96" s="255"/>
      <c r="PD96" s="255"/>
      <c r="PE96" s="255"/>
      <c r="PF96" s="255"/>
      <c r="PG96" s="255"/>
      <c r="PH96" s="255"/>
      <c r="PI96" s="255"/>
      <c r="PJ96" s="255"/>
      <c r="PK96" s="255"/>
      <c r="PL96" s="255"/>
      <c r="PM96" s="255"/>
      <c r="PN96" s="255"/>
      <c r="PO96" s="255"/>
      <c r="PP96" s="255"/>
      <c r="PQ96" s="255"/>
      <c r="PR96" s="255"/>
      <c r="PS96" s="255"/>
      <c r="PT96" s="255"/>
      <c r="PU96" s="255"/>
      <c r="PV96" s="255"/>
      <c r="PW96" s="255"/>
      <c r="PX96" s="255"/>
      <c r="PY96" s="255"/>
      <c r="PZ96" s="255"/>
      <c r="QA96" s="255"/>
      <c r="QB96" s="255"/>
      <c r="QC96" s="255"/>
      <c r="QD96" s="255"/>
      <c r="QE96" s="255"/>
      <c r="QF96" s="255"/>
      <c r="QG96" s="255"/>
      <c r="QH96" s="255"/>
      <c r="QI96" s="255"/>
      <c r="QJ96" s="255"/>
      <c r="QK96" s="255"/>
      <c r="QL96" s="255"/>
      <c r="QM96" s="255"/>
      <c r="QN96" s="255"/>
      <c r="QO96" s="255"/>
      <c r="QP96" s="255"/>
      <c r="QQ96" s="255"/>
      <c r="QR96" s="255"/>
      <c r="QS96" s="255"/>
      <c r="QT96" s="255"/>
      <c r="QU96" s="255"/>
      <c r="QV96" s="255"/>
      <c r="QW96" s="255"/>
      <c r="QX96" s="255"/>
      <c r="QY96" s="255"/>
      <c r="QZ96" s="255"/>
      <c r="RA96" s="255"/>
      <c r="RB96" s="255"/>
      <c r="RC96" s="255"/>
      <c r="RD96" s="255"/>
      <c r="RE96" s="255"/>
      <c r="RF96" s="255"/>
      <c r="RG96" s="255"/>
      <c r="RH96" s="255"/>
      <c r="RI96" s="255"/>
      <c r="RJ96" s="255"/>
      <c r="RK96" s="255"/>
      <c r="RL96" s="255"/>
      <c r="RM96" s="255"/>
      <c r="RN96" s="255"/>
      <c r="RO96" s="255"/>
      <c r="RP96" s="255"/>
      <c r="RQ96" s="255"/>
      <c r="RR96" s="255"/>
      <c r="RS96" s="255"/>
      <c r="RT96" s="255"/>
      <c r="RU96" s="255"/>
      <c r="RV96" s="255"/>
      <c r="RW96" s="255"/>
      <c r="RX96" s="255"/>
      <c r="RY96" s="255"/>
      <c r="RZ96" s="255"/>
      <c r="SA96" s="255"/>
      <c r="SB96" s="255"/>
      <c r="SC96" s="255"/>
      <c r="SD96" s="255"/>
      <c r="SE96" s="255"/>
      <c r="SF96" s="255"/>
      <c r="SG96" s="255"/>
      <c r="SH96" s="255"/>
      <c r="SI96" s="255"/>
      <c r="SJ96" s="255"/>
      <c r="SK96" s="255"/>
      <c r="SL96" s="255"/>
      <c r="SM96" s="255"/>
      <c r="SN96" s="255"/>
      <c r="SO96" s="255"/>
      <c r="SP96" s="255"/>
      <c r="SQ96" s="255"/>
      <c r="SR96" s="255"/>
      <c r="SS96" s="255"/>
      <c r="ST96" s="255"/>
      <c r="SU96" s="255"/>
      <c r="SV96" s="255"/>
      <c r="SW96" s="255"/>
      <c r="SX96" s="255"/>
      <c r="SY96" s="255"/>
      <c r="SZ96" s="255"/>
      <c r="TA96" s="255"/>
      <c r="TB96" s="255"/>
      <c r="TC96" s="255"/>
      <c r="TD96" s="255"/>
      <c r="TE96" s="255"/>
      <c r="TF96" s="255"/>
      <c r="TG96" s="255"/>
      <c r="TH96" s="255"/>
      <c r="TI96" s="255"/>
      <c r="TJ96" s="255"/>
      <c r="TK96" s="255"/>
    </row>
    <row r="97" spans="1:531" s="20" customFormat="1" ht="1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K97"/>
      <c r="AL97" s="140"/>
      <c r="AM97" s="259"/>
      <c r="AN97" s="259"/>
      <c r="AO97" s="259"/>
      <c r="AP97" s="259"/>
      <c r="AQ97" s="140"/>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140"/>
      <c r="CD97" s="269"/>
      <c r="CE97" s="269"/>
      <c r="CF97" s="269"/>
      <c r="CG97" s="269"/>
      <c r="CH97" s="140"/>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s="11"/>
      <c r="DV97" s="11"/>
      <c r="DW97" s="11"/>
      <c r="DX97" s="11"/>
      <c r="DY97" s="11"/>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s="11"/>
      <c r="FM97" s="11"/>
      <c r="FN97" s="11"/>
      <c r="FO97" s="11"/>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s="11"/>
      <c r="HC97" s="11"/>
      <c r="HD97" s="11"/>
      <c r="HE97" s="11"/>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s="255"/>
      <c r="OF97" s="255"/>
      <c r="OG97" s="255"/>
      <c r="OH97" s="255"/>
      <c r="OI97" s="255"/>
      <c r="OJ97" s="255"/>
      <c r="OK97" s="255"/>
      <c r="OL97" s="255"/>
      <c r="OM97" s="255"/>
      <c r="ON97" s="255"/>
      <c r="OO97" s="255"/>
      <c r="OP97" s="255"/>
      <c r="OQ97" s="255"/>
      <c r="OR97" s="255"/>
      <c r="OS97" s="255"/>
      <c r="OT97" s="255"/>
      <c r="OU97" s="255"/>
      <c r="OV97" s="255"/>
      <c r="OW97" s="255"/>
      <c r="OX97" s="255"/>
      <c r="OY97" s="255"/>
      <c r="OZ97" s="255"/>
      <c r="PA97" s="255"/>
      <c r="PB97" s="255"/>
      <c r="PC97" s="255"/>
      <c r="PD97" s="255"/>
      <c r="PE97" s="255"/>
      <c r="PF97" s="255"/>
      <c r="PG97" s="255"/>
      <c r="PH97" s="255"/>
      <c r="PI97" s="255"/>
      <c r="PJ97" s="255"/>
      <c r="PK97" s="255"/>
      <c r="PL97" s="255"/>
      <c r="PM97" s="255"/>
      <c r="PN97" s="255"/>
      <c r="PO97" s="255"/>
      <c r="PP97" s="255"/>
      <c r="PQ97" s="255"/>
      <c r="PR97" s="255"/>
      <c r="PS97" s="255"/>
      <c r="PT97" s="255"/>
      <c r="PU97" s="255"/>
      <c r="PV97" s="255"/>
      <c r="PW97" s="255"/>
      <c r="PX97" s="255"/>
      <c r="PY97" s="255"/>
      <c r="PZ97" s="255"/>
      <c r="QA97" s="255"/>
      <c r="QB97" s="255"/>
      <c r="QC97" s="255"/>
      <c r="QD97" s="255"/>
      <c r="QE97" s="255"/>
      <c r="QF97" s="255"/>
      <c r="QG97" s="255"/>
      <c r="QH97" s="255"/>
      <c r="QI97" s="255"/>
      <c r="QJ97" s="255"/>
      <c r="QK97" s="255"/>
      <c r="QL97" s="255"/>
      <c r="QM97" s="255"/>
      <c r="QN97" s="255"/>
      <c r="QO97" s="255"/>
      <c r="QP97" s="255"/>
      <c r="QQ97" s="255"/>
      <c r="QR97" s="255"/>
      <c r="QS97" s="255"/>
      <c r="QT97" s="255"/>
      <c r="QU97" s="255"/>
      <c r="QV97" s="255"/>
      <c r="QW97" s="255"/>
      <c r="QX97" s="255"/>
      <c r="QY97" s="255"/>
      <c r="QZ97" s="255"/>
      <c r="RA97" s="255"/>
      <c r="RB97" s="255"/>
      <c r="RC97" s="255"/>
      <c r="RD97" s="255"/>
      <c r="RE97" s="255"/>
      <c r="RF97" s="255"/>
      <c r="RG97" s="255"/>
      <c r="RH97" s="255"/>
      <c r="RI97" s="255"/>
      <c r="RJ97" s="255"/>
      <c r="RK97" s="255"/>
      <c r="RL97" s="255"/>
      <c r="RM97" s="255"/>
      <c r="RN97" s="255"/>
      <c r="RO97" s="255"/>
      <c r="RP97" s="255"/>
      <c r="RQ97" s="255"/>
      <c r="RR97" s="255"/>
      <c r="RS97" s="255"/>
      <c r="RT97" s="255"/>
      <c r="RU97" s="255"/>
      <c r="RV97" s="255"/>
      <c r="RW97" s="255"/>
      <c r="RX97" s="255"/>
      <c r="RY97" s="255"/>
      <c r="RZ97" s="255"/>
      <c r="SA97" s="255"/>
      <c r="SB97" s="255"/>
      <c r="SC97" s="255"/>
      <c r="SD97" s="255"/>
      <c r="SE97" s="255"/>
      <c r="SF97" s="255"/>
      <c r="SG97" s="255"/>
      <c r="SH97" s="255"/>
      <c r="SI97" s="255"/>
      <c r="SJ97" s="255"/>
      <c r="SK97" s="255"/>
      <c r="SL97" s="255"/>
      <c r="SM97" s="255"/>
      <c r="SN97" s="255"/>
      <c r="SO97" s="255"/>
      <c r="SP97" s="255"/>
      <c r="SQ97" s="255"/>
      <c r="SR97" s="255"/>
      <c r="SS97" s="255"/>
      <c r="ST97" s="255"/>
      <c r="SU97" s="255"/>
      <c r="SV97" s="255"/>
      <c r="SW97" s="255"/>
      <c r="SX97" s="255"/>
      <c r="SY97" s="255"/>
      <c r="SZ97" s="255"/>
      <c r="TA97" s="255"/>
      <c r="TB97" s="255"/>
      <c r="TC97" s="255"/>
      <c r="TD97" s="255"/>
      <c r="TE97" s="255"/>
      <c r="TF97" s="255"/>
      <c r="TG97" s="255"/>
      <c r="TH97" s="255"/>
      <c r="TI97" s="255"/>
      <c r="TJ97" s="255"/>
      <c r="TK97" s="255"/>
    </row>
    <row r="98" spans="1:531" s="20" customFormat="1" ht="1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K98"/>
      <c r="AL98" s="140"/>
      <c r="AM98" s="259"/>
      <c r="AN98" s="259"/>
      <c r="AO98" s="259"/>
      <c r="AP98" s="259"/>
      <c r="AQ98" s="140"/>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140"/>
      <c r="CD98" s="269"/>
      <c r="CE98" s="269"/>
      <c r="CF98" s="269"/>
      <c r="CG98" s="269"/>
      <c r="CH98" s="140"/>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s="11"/>
      <c r="DV98" s="11"/>
      <c r="DW98" s="11"/>
      <c r="DX98" s="11"/>
      <c r="DY98" s="11"/>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s="11"/>
      <c r="FM98" s="11"/>
      <c r="FN98" s="11"/>
      <c r="FO98" s="11"/>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s="11"/>
      <c r="HC98" s="11"/>
      <c r="HD98" s="11"/>
      <c r="HE98" s="11"/>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s="255"/>
      <c r="OF98" s="255"/>
      <c r="OG98" s="255"/>
      <c r="OH98" s="255"/>
      <c r="OI98" s="255"/>
      <c r="OJ98" s="255"/>
      <c r="OK98" s="255"/>
      <c r="OL98" s="255"/>
      <c r="OM98" s="255"/>
      <c r="ON98" s="255"/>
      <c r="OO98" s="255"/>
      <c r="OP98" s="255"/>
      <c r="OQ98" s="255"/>
      <c r="OR98" s="255"/>
      <c r="OS98" s="255"/>
      <c r="OT98" s="255"/>
      <c r="OU98" s="255"/>
      <c r="OV98" s="255"/>
      <c r="OW98" s="255"/>
      <c r="OX98" s="255"/>
      <c r="OY98" s="255"/>
      <c r="OZ98" s="255"/>
      <c r="PA98" s="255"/>
      <c r="PB98" s="255"/>
      <c r="PC98" s="255"/>
      <c r="PD98" s="255"/>
      <c r="PE98" s="255"/>
      <c r="PF98" s="255"/>
      <c r="PG98" s="255"/>
      <c r="PH98" s="255"/>
      <c r="PI98" s="255"/>
      <c r="PJ98" s="255"/>
      <c r="PK98" s="255"/>
      <c r="PL98" s="255"/>
      <c r="PM98" s="255"/>
      <c r="PN98" s="255"/>
      <c r="PO98" s="255"/>
      <c r="PP98" s="255"/>
      <c r="PQ98" s="255"/>
      <c r="PR98" s="255"/>
      <c r="PS98" s="255"/>
      <c r="PT98" s="255"/>
      <c r="PU98" s="255"/>
      <c r="PV98" s="255"/>
      <c r="PW98" s="255"/>
      <c r="PX98" s="255"/>
      <c r="PY98" s="255"/>
      <c r="PZ98" s="255"/>
      <c r="QA98" s="255"/>
      <c r="QB98" s="255"/>
      <c r="QC98" s="255"/>
      <c r="QD98" s="255"/>
      <c r="QE98" s="255"/>
      <c r="QF98" s="255"/>
      <c r="QG98" s="255"/>
      <c r="QH98" s="255"/>
      <c r="QI98" s="255"/>
      <c r="QJ98" s="255"/>
      <c r="QK98" s="255"/>
      <c r="QL98" s="255"/>
      <c r="QM98" s="255"/>
      <c r="QN98" s="255"/>
      <c r="QO98" s="255"/>
      <c r="QP98" s="255"/>
      <c r="QQ98" s="255"/>
      <c r="QR98" s="255"/>
      <c r="QS98" s="255"/>
      <c r="QT98" s="255"/>
      <c r="QU98" s="255"/>
      <c r="QV98" s="255"/>
      <c r="QW98" s="255"/>
      <c r="QX98" s="255"/>
      <c r="QY98" s="255"/>
      <c r="QZ98" s="255"/>
      <c r="RA98" s="255"/>
      <c r="RB98" s="255"/>
      <c r="RC98" s="255"/>
      <c r="RD98" s="255"/>
      <c r="RE98" s="255"/>
      <c r="RF98" s="255"/>
      <c r="RG98" s="255"/>
      <c r="RH98" s="255"/>
      <c r="RI98" s="255"/>
      <c r="RJ98" s="255"/>
      <c r="RK98" s="255"/>
      <c r="RL98" s="255"/>
      <c r="RM98" s="255"/>
      <c r="RN98" s="255"/>
      <c r="RO98" s="255"/>
      <c r="RP98" s="255"/>
      <c r="RQ98" s="255"/>
      <c r="RR98" s="255"/>
      <c r="RS98" s="255"/>
      <c r="RT98" s="255"/>
      <c r="RU98" s="255"/>
      <c r="RV98" s="255"/>
      <c r="RW98" s="255"/>
      <c r="RX98" s="255"/>
      <c r="RY98" s="255"/>
      <c r="RZ98" s="255"/>
      <c r="SA98" s="255"/>
      <c r="SB98" s="255"/>
      <c r="SC98" s="255"/>
      <c r="SD98" s="255"/>
      <c r="SE98" s="255"/>
      <c r="SF98" s="255"/>
      <c r="SG98" s="255"/>
      <c r="SH98" s="255"/>
      <c r="SI98" s="255"/>
      <c r="SJ98" s="255"/>
      <c r="SK98" s="255"/>
      <c r="SL98" s="255"/>
      <c r="SM98" s="255"/>
      <c r="SN98" s="255"/>
      <c r="SO98" s="255"/>
      <c r="SP98" s="255"/>
      <c r="SQ98" s="255"/>
      <c r="SR98" s="255"/>
      <c r="SS98" s="255"/>
      <c r="ST98" s="255"/>
      <c r="SU98" s="255"/>
      <c r="SV98" s="255"/>
      <c r="SW98" s="255"/>
      <c r="SX98" s="255"/>
      <c r="SY98" s="255"/>
      <c r="SZ98" s="255"/>
      <c r="TA98" s="255"/>
      <c r="TB98" s="255"/>
      <c r="TC98" s="255"/>
      <c r="TD98" s="255"/>
      <c r="TE98" s="255"/>
      <c r="TF98" s="255"/>
      <c r="TG98" s="255"/>
      <c r="TH98" s="255"/>
      <c r="TI98" s="255"/>
      <c r="TJ98" s="255"/>
      <c r="TK98" s="255"/>
    </row>
    <row r="99" spans="1:531" s="20" customFormat="1" ht="1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K99"/>
      <c r="AL99" s="140"/>
      <c r="AM99" s="259"/>
      <c r="AN99" s="259"/>
      <c r="AO99" s="259"/>
      <c r="AP99" s="259"/>
      <c r="AQ99" s="140"/>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s="140"/>
      <c r="CD99" s="269"/>
      <c r="CE99" s="269"/>
      <c r="CF99" s="269"/>
      <c r="CG99" s="269"/>
      <c r="CH99" s="140"/>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s="11"/>
      <c r="DV99" s="11"/>
      <c r="DW99" s="11"/>
      <c r="DX99" s="11"/>
      <c r="DY99" s="11"/>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s="11"/>
      <c r="FM99" s="11"/>
      <c r="FN99" s="11"/>
      <c r="FO99" s="11"/>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s="11"/>
      <c r="HC99" s="11"/>
      <c r="HD99" s="11"/>
      <c r="HE99" s="11"/>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s="255"/>
      <c r="OF99" s="255"/>
      <c r="OG99" s="255"/>
      <c r="OH99" s="255"/>
      <c r="OI99" s="255"/>
      <c r="OJ99" s="255"/>
      <c r="OK99" s="255"/>
      <c r="OL99" s="255"/>
      <c r="OM99" s="255"/>
      <c r="ON99" s="255"/>
      <c r="OO99" s="255"/>
      <c r="OP99" s="255"/>
      <c r="OQ99" s="255"/>
      <c r="OR99" s="255"/>
      <c r="OS99" s="255"/>
      <c r="OT99" s="255"/>
      <c r="OU99" s="255"/>
      <c r="OV99" s="255"/>
      <c r="OW99" s="255"/>
      <c r="OX99" s="255"/>
      <c r="OY99" s="255"/>
      <c r="OZ99" s="255"/>
      <c r="PA99" s="255"/>
      <c r="PB99" s="255"/>
      <c r="PC99" s="255"/>
      <c r="PD99" s="255"/>
      <c r="PE99" s="255"/>
      <c r="PF99" s="255"/>
      <c r="PG99" s="255"/>
      <c r="PH99" s="255"/>
      <c r="PI99" s="255"/>
      <c r="PJ99" s="255"/>
      <c r="PK99" s="255"/>
      <c r="PL99" s="255"/>
      <c r="PM99" s="255"/>
      <c r="PN99" s="255"/>
      <c r="PO99" s="255"/>
      <c r="PP99" s="255"/>
      <c r="PQ99" s="255"/>
      <c r="PR99" s="255"/>
      <c r="PS99" s="255"/>
      <c r="PT99" s="255"/>
      <c r="PU99" s="255"/>
      <c r="PV99" s="255"/>
      <c r="PW99" s="255"/>
      <c r="PX99" s="255"/>
      <c r="PY99" s="255"/>
      <c r="PZ99" s="255"/>
      <c r="QA99" s="255"/>
      <c r="QB99" s="255"/>
      <c r="QC99" s="255"/>
      <c r="QD99" s="255"/>
      <c r="QE99" s="255"/>
      <c r="QF99" s="255"/>
      <c r="QG99" s="255"/>
      <c r="QH99" s="255"/>
      <c r="QI99" s="255"/>
      <c r="QJ99" s="255"/>
      <c r="QK99" s="255"/>
      <c r="QL99" s="255"/>
      <c r="QM99" s="255"/>
      <c r="QN99" s="255"/>
      <c r="QO99" s="255"/>
      <c r="QP99" s="255"/>
      <c r="QQ99" s="255"/>
      <c r="QR99" s="255"/>
      <c r="QS99" s="255"/>
      <c r="QT99" s="255"/>
      <c r="QU99" s="255"/>
      <c r="QV99" s="255"/>
      <c r="QW99" s="255"/>
      <c r="QX99" s="255"/>
      <c r="QY99" s="255"/>
      <c r="QZ99" s="255"/>
      <c r="RA99" s="255"/>
      <c r="RB99" s="255"/>
      <c r="RC99" s="255"/>
      <c r="RD99" s="255"/>
      <c r="RE99" s="255"/>
      <c r="RF99" s="255"/>
      <c r="RG99" s="255"/>
      <c r="RH99" s="255"/>
      <c r="RI99" s="255"/>
      <c r="RJ99" s="255"/>
      <c r="RK99" s="255"/>
      <c r="RL99" s="255"/>
      <c r="RM99" s="255"/>
      <c r="RN99" s="255"/>
      <c r="RO99" s="255"/>
      <c r="RP99" s="255"/>
      <c r="RQ99" s="255"/>
      <c r="RR99" s="255"/>
      <c r="RS99" s="255"/>
      <c r="RT99" s="255"/>
      <c r="RU99" s="255"/>
      <c r="RV99" s="255"/>
      <c r="RW99" s="255"/>
      <c r="RX99" s="255"/>
      <c r="RY99" s="255"/>
      <c r="RZ99" s="255"/>
      <c r="SA99" s="255"/>
      <c r="SB99" s="255"/>
      <c r="SC99" s="255"/>
      <c r="SD99" s="255"/>
      <c r="SE99" s="255"/>
      <c r="SF99" s="255"/>
      <c r="SG99" s="255"/>
      <c r="SH99" s="255"/>
      <c r="SI99" s="255"/>
      <c r="SJ99" s="255"/>
      <c r="SK99" s="255"/>
      <c r="SL99" s="255"/>
      <c r="SM99" s="255"/>
      <c r="SN99" s="255"/>
      <c r="SO99" s="255"/>
      <c r="SP99" s="255"/>
      <c r="SQ99" s="255"/>
      <c r="SR99" s="255"/>
      <c r="SS99" s="255"/>
      <c r="ST99" s="255"/>
      <c r="SU99" s="255"/>
      <c r="SV99" s="255"/>
      <c r="SW99" s="255"/>
      <c r="SX99" s="255"/>
      <c r="SY99" s="255"/>
      <c r="SZ99" s="255"/>
      <c r="TA99" s="255"/>
      <c r="TB99" s="255"/>
      <c r="TC99" s="255"/>
      <c r="TD99" s="255"/>
      <c r="TE99" s="255"/>
      <c r="TF99" s="255"/>
      <c r="TG99" s="255"/>
      <c r="TH99" s="255"/>
      <c r="TI99" s="255"/>
      <c r="TJ99" s="255"/>
      <c r="TK99" s="255"/>
    </row>
    <row r="100" spans="1:531" s="20" customFormat="1" ht="1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s="140"/>
      <c r="AM100" s="259"/>
      <c r="AN100" s="259"/>
      <c r="AO100" s="259"/>
      <c r="AP100" s="259"/>
      <c r="AQ100" s="14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s="140"/>
      <c r="CD100" s="269"/>
      <c r="CE100" s="269"/>
      <c r="CF100" s="269"/>
      <c r="CG100" s="269"/>
      <c r="CH100" s="14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s="11"/>
      <c r="DV100" s="11"/>
      <c r="DW100" s="11"/>
      <c r="DX100" s="11"/>
      <c r="DY100" s="11"/>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s="11"/>
      <c r="FM100" s="11"/>
      <c r="FN100" s="11"/>
      <c r="FO100" s="11"/>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s="11"/>
      <c r="HC100" s="11"/>
      <c r="HD100" s="11"/>
      <c r="HE100" s="11"/>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s="255"/>
      <c r="OF100" s="255"/>
      <c r="OG100" s="255"/>
      <c r="OH100" s="255"/>
      <c r="OI100" s="255"/>
      <c r="OJ100" s="255"/>
      <c r="OK100" s="255"/>
      <c r="OL100" s="255"/>
      <c r="OM100" s="255"/>
      <c r="ON100" s="255"/>
      <c r="OO100" s="255"/>
      <c r="OP100" s="255"/>
      <c r="OQ100" s="255"/>
      <c r="OR100" s="255"/>
      <c r="OS100" s="255"/>
      <c r="OT100" s="255"/>
      <c r="OU100" s="255"/>
      <c r="OV100" s="255"/>
      <c r="OW100" s="255"/>
      <c r="OX100" s="255"/>
      <c r="OY100" s="255"/>
      <c r="OZ100" s="255"/>
      <c r="PA100" s="255"/>
      <c r="PB100" s="255"/>
      <c r="PC100" s="255"/>
      <c r="PD100" s="255"/>
      <c r="PE100" s="255"/>
      <c r="PF100" s="255"/>
      <c r="PG100" s="255"/>
      <c r="PH100" s="255"/>
      <c r="PI100" s="255"/>
      <c r="PJ100" s="255"/>
      <c r="PK100" s="255"/>
      <c r="PL100" s="255"/>
      <c r="PM100" s="255"/>
      <c r="PN100" s="255"/>
      <c r="PO100" s="255"/>
      <c r="PP100" s="255"/>
      <c r="PQ100" s="255"/>
      <c r="PR100" s="255"/>
      <c r="PS100" s="255"/>
      <c r="PT100" s="255"/>
      <c r="PU100" s="255"/>
      <c r="PV100" s="255"/>
      <c r="PW100" s="255"/>
      <c r="PX100" s="255"/>
      <c r="PY100" s="255"/>
      <c r="PZ100" s="255"/>
      <c r="QA100" s="255"/>
      <c r="QB100" s="255"/>
      <c r="QC100" s="255"/>
      <c r="QD100" s="255"/>
      <c r="QE100" s="255"/>
      <c r="QF100" s="255"/>
      <c r="QG100" s="255"/>
      <c r="QH100" s="255"/>
      <c r="QI100" s="255"/>
      <c r="QJ100" s="255"/>
      <c r="QK100" s="255"/>
      <c r="QL100" s="255"/>
      <c r="QM100" s="255"/>
      <c r="QN100" s="255"/>
      <c r="QO100" s="255"/>
      <c r="QP100" s="255"/>
      <c r="QQ100" s="255"/>
      <c r="QR100" s="255"/>
      <c r="QS100" s="255"/>
      <c r="QT100" s="255"/>
      <c r="QU100" s="255"/>
      <c r="QV100" s="255"/>
      <c r="QW100" s="255"/>
      <c r="QX100" s="255"/>
      <c r="QY100" s="255"/>
      <c r="QZ100" s="255"/>
      <c r="RA100" s="255"/>
      <c r="RB100" s="255"/>
      <c r="RC100" s="255"/>
      <c r="RD100" s="255"/>
      <c r="RE100" s="255"/>
      <c r="RF100" s="255"/>
      <c r="RG100" s="255"/>
      <c r="RH100" s="255"/>
      <c r="RI100" s="255"/>
      <c r="RJ100" s="255"/>
      <c r="RK100" s="255"/>
      <c r="RL100" s="255"/>
      <c r="RM100" s="255"/>
      <c r="RN100" s="255"/>
      <c r="RO100" s="255"/>
      <c r="RP100" s="255"/>
      <c r="RQ100" s="255"/>
      <c r="RR100" s="255"/>
      <c r="RS100" s="255"/>
      <c r="RT100" s="255"/>
      <c r="RU100" s="255"/>
      <c r="RV100" s="255"/>
      <c r="RW100" s="255"/>
      <c r="RX100" s="255"/>
      <c r="RY100" s="255"/>
      <c r="RZ100" s="255"/>
      <c r="SA100" s="255"/>
      <c r="SB100" s="255"/>
      <c r="SC100" s="255"/>
      <c r="SD100" s="255"/>
      <c r="SE100" s="255"/>
      <c r="SF100" s="255"/>
      <c r="SG100" s="255"/>
      <c r="SH100" s="255"/>
      <c r="SI100" s="255"/>
      <c r="SJ100" s="255"/>
      <c r="SK100" s="255"/>
      <c r="SL100" s="255"/>
      <c r="SM100" s="255"/>
      <c r="SN100" s="255"/>
      <c r="SO100" s="255"/>
      <c r="SP100" s="255"/>
      <c r="SQ100" s="255"/>
      <c r="SR100" s="255"/>
      <c r="SS100" s="255"/>
      <c r="ST100" s="255"/>
      <c r="SU100" s="255"/>
      <c r="SV100" s="255"/>
      <c r="SW100" s="255"/>
      <c r="SX100" s="255"/>
      <c r="SY100" s="255"/>
      <c r="SZ100" s="255"/>
      <c r="TA100" s="255"/>
      <c r="TB100" s="255"/>
      <c r="TC100" s="255"/>
      <c r="TD100" s="255"/>
      <c r="TE100" s="255"/>
      <c r="TF100" s="255"/>
      <c r="TG100" s="255"/>
      <c r="TH100" s="255"/>
      <c r="TI100" s="255"/>
      <c r="TJ100" s="255"/>
      <c r="TK100" s="255"/>
    </row>
    <row r="101" spans="1:531" s="20" customFormat="1" ht="1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s="140"/>
      <c r="AM101" s="259"/>
      <c r="AN101" s="259"/>
      <c r="AO101" s="259"/>
      <c r="AP101" s="259"/>
      <c r="AQ101" s="140"/>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s="140"/>
      <c r="CD101" s="269"/>
      <c r="CE101" s="269"/>
      <c r="CF101" s="269"/>
      <c r="CG101" s="269"/>
      <c r="CH101" s="140"/>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s="11"/>
      <c r="DV101" s="11"/>
      <c r="DW101" s="11"/>
      <c r="DX101" s="11"/>
      <c r="DY101" s="1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s="11"/>
      <c r="FM101" s="11"/>
      <c r="FN101" s="11"/>
      <c r="FO101" s="1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s="11"/>
      <c r="HC101" s="11"/>
      <c r="HD101" s="11"/>
      <c r="HE101" s="1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s="255"/>
      <c r="OF101" s="255"/>
      <c r="OG101" s="255"/>
      <c r="OH101" s="255"/>
      <c r="OI101" s="255"/>
      <c r="OJ101" s="255"/>
      <c r="OK101" s="255"/>
      <c r="OL101" s="255"/>
      <c r="OM101" s="255"/>
      <c r="ON101" s="255"/>
      <c r="OO101" s="255"/>
      <c r="OP101" s="255"/>
      <c r="OQ101" s="255"/>
      <c r="OR101" s="255"/>
      <c r="OS101" s="255"/>
      <c r="OT101" s="255"/>
      <c r="OU101" s="255"/>
      <c r="OV101" s="255"/>
      <c r="OW101" s="255"/>
      <c r="OX101" s="255"/>
      <c r="OY101" s="255"/>
      <c r="OZ101" s="255"/>
      <c r="PA101" s="255"/>
      <c r="PB101" s="255"/>
      <c r="PC101" s="255"/>
      <c r="PD101" s="255"/>
      <c r="PE101" s="255"/>
      <c r="PF101" s="255"/>
      <c r="PG101" s="255"/>
      <c r="PH101" s="255"/>
      <c r="PI101" s="255"/>
      <c r="PJ101" s="255"/>
      <c r="PK101" s="255"/>
      <c r="PL101" s="255"/>
      <c r="PM101" s="255"/>
      <c r="PN101" s="255"/>
      <c r="PO101" s="255"/>
      <c r="PP101" s="255"/>
      <c r="PQ101" s="255"/>
      <c r="PR101" s="255"/>
      <c r="PS101" s="255"/>
      <c r="PT101" s="255"/>
      <c r="PU101" s="255"/>
      <c r="PV101" s="255"/>
      <c r="PW101" s="255"/>
      <c r="PX101" s="255"/>
      <c r="PY101" s="255"/>
      <c r="PZ101" s="255"/>
      <c r="QA101" s="255"/>
      <c r="QB101" s="255"/>
      <c r="QC101" s="255"/>
      <c r="QD101" s="255"/>
      <c r="QE101" s="255"/>
      <c r="QF101" s="255"/>
      <c r="QG101" s="255"/>
      <c r="QH101" s="255"/>
      <c r="QI101" s="255"/>
      <c r="QJ101" s="255"/>
      <c r="QK101" s="255"/>
      <c r="QL101" s="255"/>
      <c r="QM101" s="255"/>
      <c r="QN101" s="255"/>
      <c r="QO101" s="255"/>
      <c r="QP101" s="255"/>
      <c r="QQ101" s="255"/>
      <c r="QR101" s="255"/>
      <c r="QS101" s="255"/>
      <c r="QT101" s="255"/>
      <c r="QU101" s="255"/>
      <c r="QV101" s="255"/>
      <c r="QW101" s="255"/>
      <c r="QX101" s="255"/>
      <c r="QY101" s="255"/>
      <c r="QZ101" s="255"/>
      <c r="RA101" s="255"/>
      <c r="RB101" s="255"/>
      <c r="RC101" s="255"/>
      <c r="RD101" s="255"/>
      <c r="RE101" s="255"/>
      <c r="RF101" s="255"/>
      <c r="RG101" s="255"/>
      <c r="RH101" s="255"/>
      <c r="RI101" s="255"/>
      <c r="RJ101" s="255"/>
      <c r="RK101" s="255"/>
      <c r="RL101" s="255"/>
      <c r="RM101" s="255"/>
      <c r="RN101" s="255"/>
      <c r="RO101" s="255"/>
      <c r="RP101" s="255"/>
      <c r="RQ101" s="255"/>
      <c r="RR101" s="255"/>
      <c r="RS101" s="255"/>
      <c r="RT101" s="255"/>
      <c r="RU101" s="255"/>
      <c r="RV101" s="255"/>
      <c r="RW101" s="255"/>
      <c r="RX101" s="255"/>
      <c r="RY101" s="255"/>
      <c r="RZ101" s="255"/>
      <c r="SA101" s="255"/>
      <c r="SB101" s="255"/>
      <c r="SC101" s="255"/>
      <c r="SD101" s="255"/>
      <c r="SE101" s="255"/>
      <c r="SF101" s="255"/>
      <c r="SG101" s="255"/>
      <c r="SH101" s="255"/>
      <c r="SI101" s="255"/>
      <c r="SJ101" s="255"/>
      <c r="SK101" s="255"/>
      <c r="SL101" s="255"/>
      <c r="SM101" s="255"/>
      <c r="SN101" s="255"/>
      <c r="SO101" s="255"/>
      <c r="SP101" s="255"/>
      <c r="SQ101" s="255"/>
      <c r="SR101" s="255"/>
      <c r="SS101" s="255"/>
      <c r="ST101" s="255"/>
      <c r="SU101" s="255"/>
      <c r="SV101" s="255"/>
      <c r="SW101" s="255"/>
      <c r="SX101" s="255"/>
      <c r="SY101" s="255"/>
      <c r="SZ101" s="255"/>
      <c r="TA101" s="255"/>
      <c r="TB101" s="255"/>
      <c r="TC101" s="255"/>
      <c r="TD101" s="255"/>
      <c r="TE101" s="255"/>
      <c r="TF101" s="255"/>
      <c r="TG101" s="255"/>
      <c r="TH101" s="255"/>
      <c r="TI101" s="255"/>
      <c r="TJ101" s="255"/>
      <c r="TK101" s="255"/>
    </row>
    <row r="102" spans="1:531" s="20" customFormat="1" ht="1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s="140"/>
      <c r="AM102" s="259"/>
      <c r="AN102" s="259"/>
      <c r="AO102" s="259"/>
      <c r="AP102" s="259"/>
      <c r="AQ102" s="140"/>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s="140"/>
      <c r="CD102" s="269"/>
      <c r="CE102" s="269"/>
      <c r="CF102" s="269"/>
      <c r="CG102" s="269"/>
      <c r="CH102" s="140"/>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s="11"/>
      <c r="DV102" s="11"/>
      <c r="DW102" s="11"/>
      <c r="DX102" s="11"/>
      <c r="DY102" s="11"/>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s="11"/>
      <c r="FM102" s="11"/>
      <c r="FN102" s="11"/>
      <c r="FO102" s="11"/>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s="11"/>
      <c r="HC102" s="11"/>
      <c r="HD102" s="11"/>
      <c r="HE102" s="11"/>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s="255"/>
      <c r="OF102" s="255"/>
      <c r="OG102" s="255"/>
      <c r="OH102" s="255"/>
      <c r="OI102" s="255"/>
      <c r="OJ102" s="255"/>
      <c r="OK102" s="255"/>
      <c r="OL102" s="255"/>
      <c r="OM102" s="255"/>
      <c r="ON102" s="255"/>
      <c r="OO102" s="255"/>
      <c r="OP102" s="255"/>
      <c r="OQ102" s="255"/>
      <c r="OR102" s="255"/>
      <c r="OS102" s="255"/>
      <c r="OT102" s="255"/>
      <c r="OU102" s="255"/>
      <c r="OV102" s="255"/>
      <c r="OW102" s="255"/>
      <c r="OX102" s="255"/>
      <c r="OY102" s="255"/>
      <c r="OZ102" s="255"/>
      <c r="PA102" s="255"/>
      <c r="PB102" s="255"/>
      <c r="PC102" s="255"/>
      <c r="PD102" s="255"/>
      <c r="PE102" s="255"/>
      <c r="PF102" s="255"/>
      <c r="PG102" s="255"/>
      <c r="PH102" s="255"/>
      <c r="PI102" s="255"/>
      <c r="PJ102" s="255"/>
      <c r="PK102" s="255"/>
      <c r="PL102" s="255"/>
      <c r="PM102" s="255"/>
      <c r="PN102" s="255"/>
      <c r="PO102" s="255"/>
      <c r="PP102" s="255"/>
      <c r="PQ102" s="255"/>
      <c r="PR102" s="255"/>
      <c r="PS102" s="255"/>
      <c r="PT102" s="255"/>
      <c r="PU102" s="255"/>
      <c r="PV102" s="255"/>
      <c r="PW102" s="255"/>
      <c r="PX102" s="255"/>
      <c r="PY102" s="255"/>
      <c r="PZ102" s="255"/>
      <c r="QA102" s="255"/>
      <c r="QB102" s="255"/>
      <c r="QC102" s="255"/>
      <c r="QD102" s="255"/>
      <c r="QE102" s="255"/>
      <c r="QF102" s="255"/>
      <c r="QG102" s="255"/>
      <c r="QH102" s="255"/>
      <c r="QI102" s="255"/>
      <c r="QJ102" s="255"/>
      <c r="QK102" s="255"/>
      <c r="QL102" s="255"/>
      <c r="QM102" s="255"/>
      <c r="QN102" s="255"/>
      <c r="QO102" s="255"/>
      <c r="QP102" s="255"/>
      <c r="QQ102" s="255"/>
      <c r="QR102" s="255"/>
      <c r="QS102" s="255"/>
      <c r="QT102" s="255"/>
      <c r="QU102" s="255"/>
      <c r="QV102" s="255"/>
      <c r="QW102" s="255"/>
      <c r="QX102" s="255"/>
      <c r="QY102" s="255"/>
      <c r="QZ102" s="255"/>
      <c r="RA102" s="255"/>
      <c r="RB102" s="255"/>
      <c r="RC102" s="255"/>
      <c r="RD102" s="255"/>
      <c r="RE102" s="255"/>
      <c r="RF102" s="255"/>
      <c r="RG102" s="255"/>
      <c r="RH102" s="255"/>
      <c r="RI102" s="255"/>
      <c r="RJ102" s="255"/>
      <c r="RK102" s="255"/>
      <c r="RL102" s="255"/>
      <c r="RM102" s="255"/>
      <c r="RN102" s="255"/>
      <c r="RO102" s="255"/>
      <c r="RP102" s="255"/>
      <c r="RQ102" s="255"/>
      <c r="RR102" s="255"/>
      <c r="RS102" s="255"/>
      <c r="RT102" s="255"/>
      <c r="RU102" s="255"/>
      <c r="RV102" s="255"/>
      <c r="RW102" s="255"/>
      <c r="RX102" s="255"/>
      <c r="RY102" s="255"/>
      <c r="RZ102" s="255"/>
      <c r="SA102" s="255"/>
      <c r="SB102" s="255"/>
      <c r="SC102" s="255"/>
      <c r="SD102" s="255"/>
      <c r="SE102" s="255"/>
      <c r="SF102" s="255"/>
      <c r="SG102" s="255"/>
      <c r="SH102" s="255"/>
      <c r="SI102" s="255"/>
      <c r="SJ102" s="255"/>
      <c r="SK102" s="255"/>
      <c r="SL102" s="255"/>
      <c r="SM102" s="255"/>
      <c r="SN102" s="255"/>
      <c r="SO102" s="255"/>
      <c r="SP102" s="255"/>
      <c r="SQ102" s="255"/>
      <c r="SR102" s="255"/>
      <c r="SS102" s="255"/>
      <c r="ST102" s="255"/>
      <c r="SU102" s="255"/>
      <c r="SV102" s="255"/>
      <c r="SW102" s="255"/>
      <c r="SX102" s="255"/>
      <c r="SY102" s="255"/>
      <c r="SZ102" s="255"/>
      <c r="TA102" s="255"/>
      <c r="TB102" s="255"/>
      <c r="TC102" s="255"/>
      <c r="TD102" s="255"/>
      <c r="TE102" s="255"/>
      <c r="TF102" s="255"/>
      <c r="TG102" s="255"/>
      <c r="TH102" s="255"/>
      <c r="TI102" s="255"/>
      <c r="TJ102" s="255"/>
      <c r="TK102" s="255"/>
    </row>
    <row r="103" spans="1:531" s="20" customFormat="1" ht="1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s="140"/>
      <c r="AM103" s="259"/>
      <c r="AN103" s="259"/>
      <c r="AO103" s="259"/>
      <c r="AP103" s="259"/>
      <c r="AQ103" s="140"/>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s="140"/>
      <c r="CD103" s="269"/>
      <c r="CE103" s="269"/>
      <c r="CF103" s="269"/>
      <c r="CG103" s="269"/>
      <c r="CH103" s="140"/>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s="11"/>
      <c r="DV103" s="11"/>
      <c r="DW103" s="11"/>
      <c r="DX103" s="11"/>
      <c r="DY103" s="11"/>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s="11"/>
      <c r="FM103" s="11"/>
      <c r="FN103" s="11"/>
      <c r="FO103" s="11"/>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s="11"/>
      <c r="HC103" s="11"/>
      <c r="HD103" s="11"/>
      <c r="HE103" s="11"/>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s="255"/>
      <c r="OF103" s="255"/>
      <c r="OG103" s="255"/>
      <c r="OH103" s="255"/>
      <c r="OI103" s="255"/>
      <c r="OJ103" s="255"/>
      <c r="OK103" s="255"/>
      <c r="OL103" s="255"/>
      <c r="OM103" s="255"/>
      <c r="ON103" s="255"/>
      <c r="OO103" s="255"/>
      <c r="OP103" s="255"/>
      <c r="OQ103" s="255"/>
      <c r="OR103" s="255"/>
      <c r="OS103" s="255"/>
      <c r="OT103" s="255"/>
      <c r="OU103" s="255"/>
      <c r="OV103" s="255"/>
      <c r="OW103" s="255"/>
      <c r="OX103" s="255"/>
      <c r="OY103" s="255"/>
      <c r="OZ103" s="255"/>
      <c r="PA103" s="255"/>
      <c r="PB103" s="255"/>
      <c r="PC103" s="255"/>
      <c r="PD103" s="255"/>
      <c r="PE103" s="255"/>
      <c r="PF103" s="255"/>
      <c r="PG103" s="255"/>
      <c r="PH103" s="255"/>
      <c r="PI103" s="255"/>
      <c r="PJ103" s="255"/>
      <c r="PK103" s="255"/>
      <c r="PL103" s="255"/>
      <c r="PM103" s="255"/>
      <c r="PN103" s="255"/>
      <c r="PO103" s="255"/>
      <c r="PP103" s="255"/>
      <c r="PQ103" s="255"/>
      <c r="PR103" s="255"/>
      <c r="PS103" s="255"/>
      <c r="PT103" s="255"/>
      <c r="PU103" s="255"/>
      <c r="PV103" s="255"/>
      <c r="PW103" s="255"/>
      <c r="PX103" s="255"/>
      <c r="PY103" s="255"/>
      <c r="PZ103" s="255"/>
      <c r="QA103" s="255"/>
      <c r="QB103" s="255"/>
      <c r="QC103" s="255"/>
      <c r="QD103" s="255"/>
      <c r="QE103" s="255"/>
      <c r="QF103" s="255"/>
      <c r="QG103" s="255"/>
      <c r="QH103" s="255"/>
      <c r="QI103" s="255"/>
      <c r="QJ103" s="255"/>
      <c r="QK103" s="255"/>
      <c r="QL103" s="255"/>
      <c r="QM103" s="255"/>
      <c r="QN103" s="255"/>
      <c r="QO103" s="255"/>
      <c r="QP103" s="255"/>
      <c r="QQ103" s="255"/>
      <c r="QR103" s="255"/>
      <c r="QS103" s="255"/>
      <c r="QT103" s="255"/>
      <c r="QU103" s="255"/>
      <c r="QV103" s="255"/>
      <c r="QW103" s="255"/>
      <c r="QX103" s="255"/>
      <c r="QY103" s="255"/>
      <c r="QZ103" s="255"/>
      <c r="RA103" s="255"/>
      <c r="RB103" s="255"/>
      <c r="RC103" s="255"/>
      <c r="RD103" s="255"/>
      <c r="RE103" s="255"/>
      <c r="RF103" s="255"/>
      <c r="RG103" s="255"/>
      <c r="RH103" s="255"/>
      <c r="RI103" s="255"/>
      <c r="RJ103" s="255"/>
      <c r="RK103" s="255"/>
      <c r="RL103" s="255"/>
      <c r="RM103" s="255"/>
      <c r="RN103" s="255"/>
      <c r="RO103" s="255"/>
      <c r="RP103" s="255"/>
      <c r="RQ103" s="255"/>
      <c r="RR103" s="255"/>
      <c r="RS103" s="255"/>
      <c r="RT103" s="255"/>
      <c r="RU103" s="255"/>
      <c r="RV103" s="255"/>
      <c r="RW103" s="255"/>
      <c r="RX103" s="255"/>
      <c r="RY103" s="255"/>
      <c r="RZ103" s="255"/>
      <c r="SA103" s="255"/>
      <c r="SB103" s="255"/>
      <c r="SC103" s="255"/>
      <c r="SD103" s="255"/>
      <c r="SE103" s="255"/>
      <c r="SF103" s="255"/>
      <c r="SG103" s="255"/>
      <c r="SH103" s="255"/>
      <c r="SI103" s="255"/>
      <c r="SJ103" s="255"/>
      <c r="SK103" s="255"/>
      <c r="SL103" s="255"/>
      <c r="SM103" s="255"/>
      <c r="SN103" s="255"/>
      <c r="SO103" s="255"/>
      <c r="SP103" s="255"/>
      <c r="SQ103" s="255"/>
      <c r="SR103" s="255"/>
      <c r="SS103" s="255"/>
      <c r="ST103" s="255"/>
      <c r="SU103" s="255"/>
      <c r="SV103" s="255"/>
      <c r="SW103" s="255"/>
      <c r="SX103" s="255"/>
      <c r="SY103" s="255"/>
      <c r="SZ103" s="255"/>
      <c r="TA103" s="255"/>
      <c r="TB103" s="255"/>
      <c r="TC103" s="255"/>
      <c r="TD103" s="255"/>
      <c r="TE103" s="255"/>
      <c r="TF103" s="255"/>
      <c r="TG103" s="255"/>
      <c r="TH103" s="255"/>
      <c r="TI103" s="255"/>
      <c r="TJ103" s="255"/>
      <c r="TK103" s="255"/>
    </row>
    <row r="104" spans="1:531" s="20" customFormat="1" ht="1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s="140"/>
      <c r="AM104" s="259"/>
      <c r="AN104" s="259"/>
      <c r="AO104" s="259"/>
      <c r="AP104" s="259"/>
      <c r="AQ104" s="140"/>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s="140"/>
      <c r="CD104" s="269"/>
      <c r="CE104" s="269"/>
      <c r="CF104" s="269"/>
      <c r="CG104" s="269"/>
      <c r="CH104" s="140"/>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s="11"/>
      <c r="DV104" s="11"/>
      <c r="DW104" s="11"/>
      <c r="DX104" s="11"/>
      <c r="DY104" s="11"/>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s="11"/>
      <c r="FM104" s="11"/>
      <c r="FN104" s="11"/>
      <c r="FO104" s="11"/>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s="11"/>
      <c r="HC104" s="11"/>
      <c r="HD104" s="11"/>
      <c r="HE104" s="11"/>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s="255"/>
      <c r="OF104" s="255"/>
      <c r="OG104" s="255"/>
      <c r="OH104" s="255"/>
      <c r="OI104" s="255"/>
      <c r="OJ104" s="255"/>
      <c r="OK104" s="255"/>
      <c r="OL104" s="255"/>
      <c r="OM104" s="255"/>
      <c r="ON104" s="255"/>
      <c r="OO104" s="255"/>
      <c r="OP104" s="255"/>
      <c r="OQ104" s="255"/>
      <c r="OR104" s="255"/>
      <c r="OS104" s="255"/>
      <c r="OT104" s="255"/>
      <c r="OU104" s="255"/>
      <c r="OV104" s="255"/>
      <c r="OW104" s="255"/>
      <c r="OX104" s="255"/>
      <c r="OY104" s="255"/>
      <c r="OZ104" s="255"/>
      <c r="PA104" s="255"/>
      <c r="PB104" s="255"/>
      <c r="PC104" s="255"/>
      <c r="PD104" s="255"/>
      <c r="PE104" s="255"/>
      <c r="PF104" s="255"/>
      <c r="PG104" s="255"/>
      <c r="PH104" s="255"/>
      <c r="PI104" s="255"/>
      <c r="PJ104" s="255"/>
      <c r="PK104" s="255"/>
      <c r="PL104" s="255"/>
      <c r="PM104" s="255"/>
      <c r="PN104" s="255"/>
      <c r="PO104" s="255"/>
      <c r="PP104" s="255"/>
      <c r="PQ104" s="255"/>
      <c r="PR104" s="255"/>
      <c r="PS104" s="255"/>
      <c r="PT104" s="255"/>
      <c r="PU104" s="255"/>
      <c r="PV104" s="255"/>
      <c r="PW104" s="255"/>
      <c r="PX104" s="255"/>
      <c r="PY104" s="255"/>
      <c r="PZ104" s="255"/>
      <c r="QA104" s="255"/>
      <c r="QB104" s="255"/>
      <c r="QC104" s="255"/>
      <c r="QD104" s="255"/>
      <c r="QE104" s="255"/>
      <c r="QF104" s="255"/>
      <c r="QG104" s="255"/>
      <c r="QH104" s="255"/>
      <c r="QI104" s="255"/>
      <c r="QJ104" s="255"/>
      <c r="QK104" s="255"/>
      <c r="QL104" s="255"/>
      <c r="QM104" s="255"/>
      <c r="QN104" s="255"/>
      <c r="QO104" s="255"/>
      <c r="QP104" s="255"/>
      <c r="QQ104" s="255"/>
      <c r="QR104" s="255"/>
      <c r="QS104" s="255"/>
      <c r="QT104" s="255"/>
      <c r="QU104" s="255"/>
      <c r="QV104" s="255"/>
      <c r="QW104" s="255"/>
      <c r="QX104" s="255"/>
      <c r="QY104" s="255"/>
      <c r="QZ104" s="255"/>
      <c r="RA104" s="255"/>
      <c r="RB104" s="255"/>
      <c r="RC104" s="255"/>
      <c r="RD104" s="255"/>
      <c r="RE104" s="255"/>
      <c r="RF104" s="255"/>
      <c r="RG104" s="255"/>
      <c r="RH104" s="255"/>
      <c r="RI104" s="255"/>
      <c r="RJ104" s="255"/>
      <c r="RK104" s="255"/>
      <c r="RL104" s="255"/>
      <c r="RM104" s="255"/>
      <c r="RN104" s="255"/>
      <c r="RO104" s="255"/>
      <c r="RP104" s="255"/>
      <c r="RQ104" s="255"/>
      <c r="RR104" s="255"/>
      <c r="RS104" s="255"/>
      <c r="RT104" s="255"/>
      <c r="RU104" s="255"/>
      <c r="RV104" s="255"/>
      <c r="RW104" s="255"/>
      <c r="RX104" s="255"/>
      <c r="RY104" s="255"/>
      <c r="RZ104" s="255"/>
      <c r="SA104" s="255"/>
      <c r="SB104" s="255"/>
      <c r="SC104" s="255"/>
      <c r="SD104" s="255"/>
      <c r="SE104" s="255"/>
      <c r="SF104" s="255"/>
      <c r="SG104" s="255"/>
      <c r="SH104" s="255"/>
      <c r="SI104" s="255"/>
      <c r="SJ104" s="255"/>
      <c r="SK104" s="255"/>
      <c r="SL104" s="255"/>
      <c r="SM104" s="255"/>
      <c r="SN104" s="255"/>
      <c r="SO104" s="255"/>
      <c r="SP104" s="255"/>
      <c r="SQ104" s="255"/>
      <c r="SR104" s="255"/>
      <c r="SS104" s="255"/>
      <c r="ST104" s="255"/>
      <c r="SU104" s="255"/>
      <c r="SV104" s="255"/>
      <c r="SW104" s="255"/>
      <c r="SX104" s="255"/>
      <c r="SY104" s="255"/>
      <c r="SZ104" s="255"/>
      <c r="TA104" s="255"/>
      <c r="TB104" s="255"/>
      <c r="TC104" s="255"/>
      <c r="TD104" s="255"/>
      <c r="TE104" s="255"/>
      <c r="TF104" s="255"/>
      <c r="TG104" s="255"/>
      <c r="TH104" s="255"/>
      <c r="TI104" s="255"/>
      <c r="TJ104" s="255"/>
      <c r="TK104" s="255"/>
    </row>
    <row r="105" spans="1:531" s="20" customFormat="1" ht="1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s="140"/>
      <c r="AM105" s="259"/>
      <c r="AN105" s="259"/>
      <c r="AO105" s="259"/>
      <c r="AP105" s="259"/>
      <c r="AQ105" s="140"/>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s="140"/>
      <c r="CD105" s="269"/>
      <c r="CE105" s="269"/>
      <c r="CF105" s="269"/>
      <c r="CG105" s="269"/>
      <c r="CH105" s="140"/>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s="11"/>
      <c r="DV105" s="11"/>
      <c r="DW105" s="11"/>
      <c r="DX105" s="11"/>
      <c r="DY105" s="11"/>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s="11"/>
      <c r="FM105" s="11"/>
      <c r="FN105" s="11"/>
      <c r="FO105" s="11"/>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s="11"/>
      <c r="HC105" s="11"/>
      <c r="HD105" s="11"/>
      <c r="HE105" s="11"/>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s="255"/>
      <c r="OF105" s="255"/>
      <c r="OG105" s="255"/>
      <c r="OH105" s="255"/>
      <c r="OI105" s="255"/>
      <c r="OJ105" s="255"/>
      <c r="OK105" s="255"/>
      <c r="OL105" s="255"/>
      <c r="OM105" s="255"/>
      <c r="ON105" s="255"/>
      <c r="OO105" s="255"/>
      <c r="OP105" s="255"/>
      <c r="OQ105" s="255"/>
      <c r="OR105" s="255"/>
      <c r="OS105" s="255"/>
      <c r="OT105" s="255"/>
      <c r="OU105" s="255"/>
      <c r="OV105" s="255"/>
      <c r="OW105" s="255"/>
      <c r="OX105" s="255"/>
      <c r="OY105" s="255"/>
      <c r="OZ105" s="255"/>
      <c r="PA105" s="255"/>
      <c r="PB105" s="255"/>
      <c r="PC105" s="255"/>
      <c r="PD105" s="255"/>
      <c r="PE105" s="255"/>
      <c r="PF105" s="255"/>
      <c r="PG105" s="255"/>
      <c r="PH105" s="255"/>
      <c r="PI105" s="255"/>
      <c r="PJ105" s="255"/>
      <c r="PK105" s="255"/>
      <c r="PL105" s="255"/>
      <c r="PM105" s="255"/>
      <c r="PN105" s="255"/>
      <c r="PO105" s="255"/>
      <c r="PP105" s="255"/>
      <c r="PQ105" s="255"/>
      <c r="PR105" s="255"/>
      <c r="PS105" s="255"/>
      <c r="PT105" s="255"/>
      <c r="PU105" s="255"/>
      <c r="PV105" s="255"/>
      <c r="PW105" s="255"/>
      <c r="PX105" s="255"/>
      <c r="PY105" s="255"/>
      <c r="PZ105" s="255"/>
      <c r="QA105" s="255"/>
      <c r="QB105" s="255"/>
      <c r="QC105" s="255"/>
      <c r="QD105" s="255"/>
      <c r="QE105" s="255"/>
      <c r="QF105" s="255"/>
      <c r="QG105" s="255"/>
      <c r="QH105" s="255"/>
      <c r="QI105" s="255"/>
      <c r="QJ105" s="255"/>
      <c r="QK105" s="255"/>
      <c r="QL105" s="255"/>
      <c r="QM105" s="255"/>
      <c r="QN105" s="255"/>
      <c r="QO105" s="255"/>
      <c r="QP105" s="255"/>
      <c r="QQ105" s="255"/>
      <c r="QR105" s="255"/>
      <c r="QS105" s="255"/>
      <c r="QT105" s="255"/>
      <c r="QU105" s="255"/>
      <c r="QV105" s="255"/>
      <c r="QW105" s="255"/>
      <c r="QX105" s="255"/>
      <c r="QY105" s="255"/>
      <c r="QZ105" s="255"/>
      <c r="RA105" s="255"/>
      <c r="RB105" s="255"/>
      <c r="RC105" s="255"/>
      <c r="RD105" s="255"/>
      <c r="RE105" s="255"/>
      <c r="RF105" s="255"/>
      <c r="RG105" s="255"/>
      <c r="RH105" s="255"/>
      <c r="RI105" s="255"/>
      <c r="RJ105" s="255"/>
      <c r="RK105" s="255"/>
      <c r="RL105" s="255"/>
      <c r="RM105" s="255"/>
      <c r="RN105" s="255"/>
      <c r="RO105" s="255"/>
      <c r="RP105" s="255"/>
      <c r="RQ105" s="255"/>
      <c r="RR105" s="255"/>
      <c r="RS105" s="255"/>
      <c r="RT105" s="255"/>
      <c r="RU105" s="255"/>
      <c r="RV105" s="255"/>
      <c r="RW105" s="255"/>
      <c r="RX105" s="255"/>
      <c r="RY105" s="255"/>
      <c r="RZ105" s="255"/>
      <c r="SA105" s="255"/>
      <c r="SB105" s="255"/>
      <c r="SC105" s="255"/>
      <c r="SD105" s="255"/>
      <c r="SE105" s="255"/>
      <c r="SF105" s="255"/>
      <c r="SG105" s="255"/>
      <c r="SH105" s="255"/>
      <c r="SI105" s="255"/>
      <c r="SJ105" s="255"/>
      <c r="SK105" s="255"/>
      <c r="SL105" s="255"/>
      <c r="SM105" s="255"/>
      <c r="SN105" s="255"/>
      <c r="SO105" s="255"/>
      <c r="SP105" s="255"/>
      <c r="SQ105" s="255"/>
      <c r="SR105" s="255"/>
      <c r="SS105" s="255"/>
      <c r="ST105" s="255"/>
      <c r="SU105" s="255"/>
      <c r="SV105" s="255"/>
      <c r="SW105" s="255"/>
      <c r="SX105" s="255"/>
      <c r="SY105" s="255"/>
      <c r="SZ105" s="255"/>
      <c r="TA105" s="255"/>
      <c r="TB105" s="255"/>
      <c r="TC105" s="255"/>
      <c r="TD105" s="255"/>
      <c r="TE105" s="255"/>
      <c r="TF105" s="255"/>
      <c r="TG105" s="255"/>
      <c r="TH105" s="255"/>
      <c r="TI105" s="255"/>
      <c r="TJ105" s="255"/>
      <c r="TK105" s="255"/>
    </row>
    <row r="106" spans="1:531" s="20" customFormat="1" ht="1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s="140"/>
      <c r="AM106" s="259"/>
      <c r="AN106" s="259"/>
      <c r="AO106" s="259"/>
      <c r="AP106" s="259"/>
      <c r="AQ106" s="140"/>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s="140"/>
      <c r="CD106" s="269"/>
      <c r="CE106" s="269"/>
      <c r="CF106" s="269"/>
      <c r="CG106" s="269"/>
      <c r="CH106" s="140"/>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s="11"/>
      <c r="DV106" s="11"/>
      <c r="DW106" s="11"/>
      <c r="DX106" s="11"/>
      <c r="DY106" s="11"/>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s="11"/>
      <c r="FM106" s="11"/>
      <c r="FN106" s="11"/>
      <c r="FO106" s="11"/>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s="11"/>
      <c r="HC106" s="11"/>
      <c r="HD106" s="11"/>
      <c r="HE106" s="11"/>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s="255"/>
      <c r="OF106" s="255"/>
      <c r="OG106" s="255"/>
      <c r="OH106" s="255"/>
      <c r="OI106" s="255"/>
      <c r="OJ106" s="255"/>
      <c r="OK106" s="255"/>
      <c r="OL106" s="255"/>
      <c r="OM106" s="255"/>
      <c r="ON106" s="255"/>
      <c r="OO106" s="255"/>
      <c r="OP106" s="255"/>
      <c r="OQ106" s="255"/>
      <c r="OR106" s="255"/>
      <c r="OS106" s="255"/>
      <c r="OT106" s="255"/>
      <c r="OU106" s="255"/>
      <c r="OV106" s="255"/>
      <c r="OW106" s="255"/>
      <c r="OX106" s="255"/>
      <c r="OY106" s="255"/>
      <c r="OZ106" s="255"/>
      <c r="PA106" s="255"/>
      <c r="PB106" s="255"/>
      <c r="PC106" s="255"/>
      <c r="PD106" s="255"/>
      <c r="PE106" s="255"/>
      <c r="PF106" s="255"/>
      <c r="PG106" s="255"/>
      <c r="PH106" s="255"/>
      <c r="PI106" s="255"/>
      <c r="PJ106" s="255"/>
      <c r="PK106" s="255"/>
      <c r="PL106" s="255"/>
      <c r="PM106" s="255"/>
      <c r="PN106" s="255"/>
      <c r="PO106" s="255"/>
      <c r="PP106" s="255"/>
      <c r="PQ106" s="255"/>
      <c r="PR106" s="255"/>
      <c r="PS106" s="255"/>
      <c r="PT106" s="255"/>
      <c r="PU106" s="255"/>
      <c r="PV106" s="255"/>
      <c r="PW106" s="255"/>
      <c r="PX106" s="255"/>
      <c r="PY106" s="255"/>
      <c r="PZ106" s="255"/>
      <c r="QA106" s="255"/>
      <c r="QB106" s="255"/>
      <c r="QC106" s="255"/>
      <c r="QD106" s="255"/>
      <c r="QE106" s="255"/>
      <c r="QF106" s="255"/>
      <c r="QG106" s="255"/>
      <c r="QH106" s="255"/>
      <c r="QI106" s="255"/>
      <c r="QJ106" s="255"/>
      <c r="QK106" s="255"/>
      <c r="QL106" s="255"/>
      <c r="QM106" s="255"/>
      <c r="QN106" s="255"/>
      <c r="QO106" s="255"/>
      <c r="QP106" s="255"/>
      <c r="QQ106" s="255"/>
      <c r="QR106" s="255"/>
      <c r="QS106" s="255"/>
      <c r="QT106" s="255"/>
      <c r="QU106" s="255"/>
      <c r="QV106" s="255"/>
      <c r="QW106" s="255"/>
      <c r="QX106" s="255"/>
      <c r="QY106" s="255"/>
      <c r="QZ106" s="255"/>
      <c r="RA106" s="255"/>
      <c r="RB106" s="255"/>
      <c r="RC106" s="255"/>
      <c r="RD106" s="255"/>
      <c r="RE106" s="255"/>
      <c r="RF106" s="255"/>
      <c r="RG106" s="255"/>
      <c r="RH106" s="255"/>
      <c r="RI106" s="255"/>
      <c r="RJ106" s="255"/>
      <c r="RK106" s="255"/>
      <c r="RL106" s="255"/>
      <c r="RM106" s="255"/>
      <c r="RN106" s="255"/>
      <c r="RO106" s="255"/>
      <c r="RP106" s="255"/>
      <c r="RQ106" s="255"/>
      <c r="RR106" s="255"/>
      <c r="RS106" s="255"/>
      <c r="RT106" s="255"/>
      <c r="RU106" s="255"/>
      <c r="RV106" s="255"/>
      <c r="RW106" s="255"/>
      <c r="RX106" s="255"/>
      <c r="RY106" s="255"/>
      <c r="RZ106" s="255"/>
      <c r="SA106" s="255"/>
      <c r="SB106" s="255"/>
      <c r="SC106" s="255"/>
      <c r="SD106" s="255"/>
      <c r="SE106" s="255"/>
      <c r="SF106" s="255"/>
      <c r="SG106" s="255"/>
      <c r="SH106" s="255"/>
      <c r="SI106" s="255"/>
      <c r="SJ106" s="255"/>
      <c r="SK106" s="255"/>
      <c r="SL106" s="255"/>
      <c r="SM106" s="255"/>
      <c r="SN106" s="255"/>
      <c r="SO106" s="255"/>
      <c r="SP106" s="255"/>
      <c r="SQ106" s="255"/>
      <c r="SR106" s="255"/>
      <c r="SS106" s="255"/>
      <c r="ST106" s="255"/>
      <c r="SU106" s="255"/>
      <c r="SV106" s="255"/>
      <c r="SW106" s="255"/>
      <c r="SX106" s="255"/>
      <c r="SY106" s="255"/>
      <c r="SZ106" s="255"/>
      <c r="TA106" s="255"/>
      <c r="TB106" s="255"/>
      <c r="TC106" s="255"/>
      <c r="TD106" s="255"/>
      <c r="TE106" s="255"/>
      <c r="TF106" s="255"/>
      <c r="TG106" s="255"/>
      <c r="TH106" s="255"/>
      <c r="TI106" s="255"/>
      <c r="TJ106" s="255"/>
      <c r="TK106" s="255"/>
    </row>
    <row r="107" spans="1:531" ht="15" customHeight="1"/>
    <row r="108" spans="1:531" ht="15" customHeight="1"/>
    <row r="109" spans="1:531" ht="15" customHeight="1"/>
    <row r="110" spans="1:531" ht="15" customHeight="1"/>
    <row r="111" spans="1:531" ht="15" customHeight="1"/>
    <row r="112" spans="1:531" ht="15" customHeight="1"/>
    <row r="113" spans="39:84" ht="15" customHeight="1"/>
    <row r="114" spans="39:84" ht="15" customHeight="1"/>
    <row r="115" spans="39:84" ht="15" customHeight="1"/>
    <row r="116" spans="39:84" ht="15" customHeight="1"/>
    <row r="117" spans="39:84" ht="15" customHeight="1"/>
    <row r="118" spans="39:84" ht="15" customHeight="1"/>
    <row r="119" spans="39:84" ht="15" customHeight="1"/>
    <row r="120" spans="39:84" ht="15" customHeight="1"/>
    <row r="121" spans="39:84" ht="15" customHeight="1"/>
    <row r="122" spans="39:84" ht="15" customHeight="1"/>
    <row r="123" spans="39:84" ht="15" customHeight="1"/>
    <row r="124" spans="39:84" ht="15" customHeight="1"/>
    <row r="125" spans="39:84" ht="15" customHeight="1"/>
    <row r="126" spans="39:84" ht="15" customHeight="1"/>
    <row r="127" spans="39:84" ht="15" customHeight="1"/>
    <row r="128" spans="39:84" ht="15" customHeight="1">
      <c r="AM128" s="259" t="b">
        <v>0</v>
      </c>
      <c r="AN128" s="259" t="b">
        <v>0</v>
      </c>
      <c r="AO128" s="259" t="b">
        <v>0</v>
      </c>
      <c r="CD128" s="269" t="b">
        <v>0</v>
      </c>
      <c r="CE128" s="269" t="b">
        <v>0</v>
      </c>
      <c r="CF128" s="269" t="b">
        <v>0</v>
      </c>
    </row>
    <row r="129" spans="40:84" ht="15" customHeight="1">
      <c r="AN129" s="259" t="b">
        <v>0</v>
      </c>
      <c r="AO129" s="259" t="b">
        <v>0</v>
      </c>
      <c r="CE129" s="269" t="b">
        <v>0</v>
      </c>
      <c r="CF129" s="269" t="b">
        <v>0</v>
      </c>
    </row>
    <row r="130" spans="40:84" ht="15" customHeight="1"/>
    <row r="131" spans="40:84" ht="15" customHeight="1"/>
    <row r="132" spans="40:84" ht="15" customHeight="1"/>
    <row r="133" spans="40:84" ht="15" customHeight="1"/>
    <row r="134" spans="40:84" ht="15" customHeight="1"/>
    <row r="135" spans="40:84" ht="15" customHeight="1"/>
    <row r="136" spans="40:84" ht="15" customHeight="1"/>
    <row r="137" spans="40:84" ht="15" customHeight="1"/>
    <row r="138" spans="40:84" ht="15" customHeight="1"/>
    <row r="139" spans="40:84" ht="15" customHeight="1"/>
    <row r="140" spans="40:84" ht="15" customHeight="1"/>
    <row r="141" spans="40:84" ht="15" customHeight="1"/>
    <row r="142" spans="40:84" ht="15" customHeight="1"/>
    <row r="143" spans="40:84" ht="15" customHeight="1"/>
    <row r="144" spans="40:8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sheetData>
  <sheetProtection insertColumns="0" insertRows="0"/>
  <dataConsolidate/>
  <mergeCells count="2294">
    <mergeCell ref="C91:I91"/>
    <mergeCell ref="L91:N91"/>
    <mergeCell ref="R91:T91"/>
    <mergeCell ref="Y91:AA91"/>
    <mergeCell ref="AF91:AH91"/>
    <mergeCell ref="C92:J93"/>
    <mergeCell ref="L92:N92"/>
    <mergeCell ref="R92:T92"/>
    <mergeCell ref="Y92:AA92"/>
    <mergeCell ref="AF92:AH92"/>
    <mergeCell ref="C87:J87"/>
    <mergeCell ref="L87:P87"/>
    <mergeCell ref="R87:W87"/>
    <mergeCell ref="Y87:AD87"/>
    <mergeCell ref="C88:J88"/>
    <mergeCell ref="L88:P88"/>
    <mergeCell ref="R88:W88"/>
    <mergeCell ref="Y88:AD88"/>
    <mergeCell ref="C89:J89"/>
    <mergeCell ref="L89:P89"/>
    <mergeCell ref="R89:W89"/>
    <mergeCell ref="Y89:AC89"/>
    <mergeCell ref="AF89:AJ89"/>
    <mergeCell ref="C90:H90"/>
    <mergeCell ref="L90:P90"/>
    <mergeCell ref="R90:V90"/>
    <mergeCell ref="Y90:AC90"/>
    <mergeCell ref="AF90:AJ90"/>
    <mergeCell ref="B81:I81"/>
    <mergeCell ref="C82:H82"/>
    <mergeCell ref="J82:AJ82"/>
    <mergeCell ref="C83:L83"/>
    <mergeCell ref="N83:Q83"/>
    <mergeCell ref="T83:U83"/>
    <mergeCell ref="W83:X83"/>
    <mergeCell ref="Z83:AA83"/>
    <mergeCell ref="N84:Q84"/>
    <mergeCell ref="W84:X84"/>
    <mergeCell ref="Z84:AA84"/>
    <mergeCell ref="C85:J85"/>
    <mergeCell ref="L85:Q85"/>
    <mergeCell ref="T85:X85"/>
    <mergeCell ref="AA85:AJ85"/>
    <mergeCell ref="L86:S86"/>
    <mergeCell ref="V86:Y86"/>
    <mergeCell ref="C1:AJ2"/>
    <mergeCell ref="C36:AJ37"/>
    <mergeCell ref="CJ1:DS1"/>
    <mergeCell ref="EA1:FJ1"/>
    <mergeCell ref="FQ1:GZ1"/>
    <mergeCell ref="HG1:IP1"/>
    <mergeCell ref="IQ1:JZ1"/>
    <mergeCell ref="KA1:LJ1"/>
    <mergeCell ref="LK1:MT1"/>
    <mergeCell ref="MU1:OD1"/>
    <mergeCell ref="AR36:CA36"/>
    <mergeCell ref="CJ36:DS36"/>
    <mergeCell ref="EA36:FJ36"/>
    <mergeCell ref="FQ36:GZ36"/>
    <mergeCell ref="HG36:IP36"/>
    <mergeCell ref="IQ36:JZ36"/>
    <mergeCell ref="KA36:LJ36"/>
    <mergeCell ref="LK36:MT36"/>
    <mergeCell ref="MU36:OD36"/>
    <mergeCell ref="NX31:OA31"/>
    <mergeCell ref="OB31:OC31"/>
    <mergeCell ref="MV32:ND32"/>
    <mergeCell ref="NF32:NK32"/>
    <mergeCell ref="NO32:NT32"/>
    <mergeCell ref="NX32:OC32"/>
    <mergeCell ref="MV33:ND33"/>
    <mergeCell ref="NF33:NK33"/>
    <mergeCell ref="NO33:NT33"/>
    <mergeCell ref="NX33:OC33"/>
    <mergeCell ref="NW25:OD25"/>
    <mergeCell ref="NE26:NL26"/>
    <mergeCell ref="NN26:NU26"/>
    <mergeCell ref="MV73:NC73"/>
    <mergeCell ref="NE73:NI73"/>
    <mergeCell ref="NK73:NP73"/>
    <mergeCell ref="NR73:NV73"/>
    <mergeCell ref="NY73:OC73"/>
    <mergeCell ref="MV74:NA74"/>
    <mergeCell ref="NE74:NI74"/>
    <mergeCell ref="NK74:NO74"/>
    <mergeCell ref="NR74:NV74"/>
    <mergeCell ref="NY74:OC74"/>
    <mergeCell ref="MV75:NB75"/>
    <mergeCell ref="NE75:NG75"/>
    <mergeCell ref="NK75:NM75"/>
    <mergeCell ref="NR75:NT75"/>
    <mergeCell ref="NY75:OA75"/>
    <mergeCell ref="MV76:NC77"/>
    <mergeCell ref="NE76:NG76"/>
    <mergeCell ref="NK76:NM76"/>
    <mergeCell ref="NR76:NT76"/>
    <mergeCell ref="NY76:OA76"/>
    <mergeCell ref="NG68:NJ68"/>
    <mergeCell ref="NP68:NQ68"/>
    <mergeCell ref="NS68:NT68"/>
    <mergeCell ref="MV69:NC69"/>
    <mergeCell ref="NE69:NJ69"/>
    <mergeCell ref="NM69:NQ69"/>
    <mergeCell ref="NT69:OC69"/>
    <mergeCell ref="NE70:NL70"/>
    <mergeCell ref="NO70:NR70"/>
    <mergeCell ref="MV71:NC71"/>
    <mergeCell ref="NE71:NI71"/>
    <mergeCell ref="NK71:NP71"/>
    <mergeCell ref="NR71:NW71"/>
    <mergeCell ref="MV72:NC72"/>
    <mergeCell ref="NE72:NI72"/>
    <mergeCell ref="NK72:NP72"/>
    <mergeCell ref="NR72:NW72"/>
    <mergeCell ref="MV62:NB62"/>
    <mergeCell ref="NE62:NG62"/>
    <mergeCell ref="NK62:NM62"/>
    <mergeCell ref="NR62:NT62"/>
    <mergeCell ref="NY62:OA62"/>
    <mergeCell ref="MV63:NC64"/>
    <mergeCell ref="NE63:NG63"/>
    <mergeCell ref="NK63:NM63"/>
    <mergeCell ref="NR63:NT63"/>
    <mergeCell ref="NY63:OA63"/>
    <mergeCell ref="MV66:NA66"/>
    <mergeCell ref="NC66:OC66"/>
    <mergeCell ref="MV67:NE67"/>
    <mergeCell ref="NG67:NJ67"/>
    <mergeCell ref="NM67:NN67"/>
    <mergeCell ref="NP67:NQ67"/>
    <mergeCell ref="NS67:NT67"/>
    <mergeCell ref="NE57:NL57"/>
    <mergeCell ref="NO57:NR57"/>
    <mergeCell ref="MV58:NC58"/>
    <mergeCell ref="NE58:NI58"/>
    <mergeCell ref="NK58:NP58"/>
    <mergeCell ref="NR58:NW58"/>
    <mergeCell ref="MV59:NC59"/>
    <mergeCell ref="NE59:NI59"/>
    <mergeCell ref="NK59:NP59"/>
    <mergeCell ref="NR59:NW59"/>
    <mergeCell ref="MV60:NC60"/>
    <mergeCell ref="NE60:NI60"/>
    <mergeCell ref="NK60:NP60"/>
    <mergeCell ref="NR60:NV60"/>
    <mergeCell ref="NY60:OC60"/>
    <mergeCell ref="MV61:NA61"/>
    <mergeCell ref="NE61:NI61"/>
    <mergeCell ref="NK61:NO61"/>
    <mergeCell ref="NR61:NV61"/>
    <mergeCell ref="NY61:OC61"/>
    <mergeCell ref="MV50:NC51"/>
    <mergeCell ref="NE50:NG50"/>
    <mergeCell ref="NK50:NM50"/>
    <mergeCell ref="NR50:NT50"/>
    <mergeCell ref="NY50:OA50"/>
    <mergeCell ref="MV53:NA53"/>
    <mergeCell ref="NC53:OC53"/>
    <mergeCell ref="MV54:NE54"/>
    <mergeCell ref="NG54:NJ54"/>
    <mergeCell ref="NM54:NN54"/>
    <mergeCell ref="NP54:NQ54"/>
    <mergeCell ref="NS54:NT54"/>
    <mergeCell ref="NG55:NJ55"/>
    <mergeCell ref="NP55:NQ55"/>
    <mergeCell ref="NS55:NT55"/>
    <mergeCell ref="MV56:NC56"/>
    <mergeCell ref="NE56:NJ56"/>
    <mergeCell ref="NM56:NQ56"/>
    <mergeCell ref="NT56:OC56"/>
    <mergeCell ref="NE46:NI46"/>
    <mergeCell ref="NK46:NP46"/>
    <mergeCell ref="NR46:NW46"/>
    <mergeCell ref="MV47:NC47"/>
    <mergeCell ref="NE47:NI47"/>
    <mergeCell ref="NK47:NP47"/>
    <mergeCell ref="NR47:NV47"/>
    <mergeCell ref="NY47:OC47"/>
    <mergeCell ref="MV48:NA48"/>
    <mergeCell ref="NE48:NI48"/>
    <mergeCell ref="NK48:NO48"/>
    <mergeCell ref="NR48:NV48"/>
    <mergeCell ref="NY48:OC48"/>
    <mergeCell ref="MV49:NB49"/>
    <mergeCell ref="NE49:NG49"/>
    <mergeCell ref="NK49:NM49"/>
    <mergeCell ref="NR49:NT49"/>
    <mergeCell ref="NY49:OA49"/>
    <mergeCell ref="LL75:LR75"/>
    <mergeCell ref="LU75:LW75"/>
    <mergeCell ref="MA75:MC75"/>
    <mergeCell ref="MH75:MJ75"/>
    <mergeCell ref="MO75:MQ75"/>
    <mergeCell ref="LL76:LS77"/>
    <mergeCell ref="LU76:LW76"/>
    <mergeCell ref="MA76:MC76"/>
    <mergeCell ref="MH76:MJ76"/>
    <mergeCell ref="MO76:MQ76"/>
    <mergeCell ref="MU39:NB39"/>
    <mergeCell ref="MV40:NA40"/>
    <mergeCell ref="NC40:OC40"/>
    <mergeCell ref="MV41:NE41"/>
    <mergeCell ref="NG41:NJ41"/>
    <mergeCell ref="NM41:NN41"/>
    <mergeCell ref="NP41:NQ41"/>
    <mergeCell ref="NS41:NT41"/>
    <mergeCell ref="NG42:NJ42"/>
    <mergeCell ref="NP42:NQ42"/>
    <mergeCell ref="NS42:NT42"/>
    <mergeCell ref="MV43:NC43"/>
    <mergeCell ref="NE43:NJ43"/>
    <mergeCell ref="NM43:NQ43"/>
    <mergeCell ref="NT43:OC43"/>
    <mergeCell ref="NE44:NL44"/>
    <mergeCell ref="NO44:NR44"/>
    <mergeCell ref="MV45:NC45"/>
    <mergeCell ref="NE45:NI45"/>
    <mergeCell ref="NK45:NP45"/>
    <mergeCell ref="NR45:NW45"/>
    <mergeCell ref="MV46:NC46"/>
    <mergeCell ref="LU70:MB70"/>
    <mergeCell ref="ME70:MH70"/>
    <mergeCell ref="LL71:LS71"/>
    <mergeCell ref="LU71:LY71"/>
    <mergeCell ref="MA71:MF71"/>
    <mergeCell ref="MH71:MM71"/>
    <mergeCell ref="LL72:LS72"/>
    <mergeCell ref="LU72:LY72"/>
    <mergeCell ref="MA72:MF72"/>
    <mergeCell ref="MH72:MM72"/>
    <mergeCell ref="LL73:LS73"/>
    <mergeCell ref="LU73:LY73"/>
    <mergeCell ref="MA73:MF73"/>
    <mergeCell ref="MH73:ML73"/>
    <mergeCell ref="MO73:MS73"/>
    <mergeCell ref="LL74:LQ74"/>
    <mergeCell ref="LU74:LY74"/>
    <mergeCell ref="MA74:ME74"/>
    <mergeCell ref="MH74:ML74"/>
    <mergeCell ref="MO74:MS74"/>
    <mergeCell ref="LL63:LS64"/>
    <mergeCell ref="LU63:LW63"/>
    <mergeCell ref="MA63:MC63"/>
    <mergeCell ref="MH63:MJ63"/>
    <mergeCell ref="MO63:MQ63"/>
    <mergeCell ref="LL66:LQ66"/>
    <mergeCell ref="LS66:MS66"/>
    <mergeCell ref="LL67:LU67"/>
    <mergeCell ref="LW67:LZ67"/>
    <mergeCell ref="MC67:MD67"/>
    <mergeCell ref="MF67:MG67"/>
    <mergeCell ref="MI67:MJ67"/>
    <mergeCell ref="LW68:LZ68"/>
    <mergeCell ref="MF68:MG68"/>
    <mergeCell ref="MI68:MJ68"/>
    <mergeCell ref="LL69:LS69"/>
    <mergeCell ref="LU69:LZ69"/>
    <mergeCell ref="MC69:MG69"/>
    <mergeCell ref="MJ69:MS69"/>
    <mergeCell ref="LL59:LS59"/>
    <mergeCell ref="LU59:LY59"/>
    <mergeCell ref="MA59:MF59"/>
    <mergeCell ref="MH59:MM59"/>
    <mergeCell ref="LL60:LS60"/>
    <mergeCell ref="LU60:LY60"/>
    <mergeCell ref="MA60:MF60"/>
    <mergeCell ref="MH60:ML60"/>
    <mergeCell ref="MO60:MS60"/>
    <mergeCell ref="LL61:LQ61"/>
    <mergeCell ref="LU61:LY61"/>
    <mergeCell ref="MA61:ME61"/>
    <mergeCell ref="MH61:ML61"/>
    <mergeCell ref="MO61:MS61"/>
    <mergeCell ref="LL62:LR62"/>
    <mergeCell ref="LU62:LW62"/>
    <mergeCell ref="MA62:MC62"/>
    <mergeCell ref="MH62:MJ62"/>
    <mergeCell ref="MO62:MQ62"/>
    <mergeCell ref="LL53:LQ53"/>
    <mergeCell ref="LS53:MS53"/>
    <mergeCell ref="LL54:LU54"/>
    <mergeCell ref="LW54:LZ54"/>
    <mergeCell ref="MC54:MD54"/>
    <mergeCell ref="MF54:MG54"/>
    <mergeCell ref="MI54:MJ54"/>
    <mergeCell ref="LW55:LZ55"/>
    <mergeCell ref="MF55:MG55"/>
    <mergeCell ref="MI55:MJ55"/>
    <mergeCell ref="LL56:LS56"/>
    <mergeCell ref="LU56:LZ56"/>
    <mergeCell ref="MC56:MG56"/>
    <mergeCell ref="MJ56:MS56"/>
    <mergeCell ref="LU57:MB57"/>
    <mergeCell ref="ME57:MH57"/>
    <mergeCell ref="LL58:LS58"/>
    <mergeCell ref="LU58:LY58"/>
    <mergeCell ref="MA58:MF58"/>
    <mergeCell ref="MH58:MM58"/>
    <mergeCell ref="MA47:MF47"/>
    <mergeCell ref="MH47:ML47"/>
    <mergeCell ref="MO47:MS47"/>
    <mergeCell ref="LL48:LQ48"/>
    <mergeCell ref="LU48:LY48"/>
    <mergeCell ref="MA48:ME48"/>
    <mergeCell ref="MH48:ML48"/>
    <mergeCell ref="MO48:MS48"/>
    <mergeCell ref="LL49:LR49"/>
    <mergeCell ref="LU49:LW49"/>
    <mergeCell ref="MA49:MC49"/>
    <mergeCell ref="MH49:MJ49"/>
    <mergeCell ref="MO49:MQ49"/>
    <mergeCell ref="LL50:LS51"/>
    <mergeCell ref="LU50:LW50"/>
    <mergeCell ref="MA50:MC50"/>
    <mergeCell ref="MH50:MJ50"/>
    <mergeCell ref="MO50:MQ50"/>
    <mergeCell ref="KB76:KI77"/>
    <mergeCell ref="KK76:KM76"/>
    <mergeCell ref="KQ76:KS76"/>
    <mergeCell ref="KX76:KZ76"/>
    <mergeCell ref="LE76:LG76"/>
    <mergeCell ref="LK39:LR39"/>
    <mergeCell ref="LL40:LQ40"/>
    <mergeCell ref="LS40:MS40"/>
    <mergeCell ref="LL41:LU41"/>
    <mergeCell ref="LW41:LZ41"/>
    <mergeCell ref="MC41:MD41"/>
    <mergeCell ref="MF41:MG41"/>
    <mergeCell ref="MI41:MJ41"/>
    <mergeCell ref="LW42:LZ42"/>
    <mergeCell ref="MF42:MG42"/>
    <mergeCell ref="MI42:MJ42"/>
    <mergeCell ref="LL43:LS43"/>
    <mergeCell ref="LU43:LZ43"/>
    <mergeCell ref="MC43:MG43"/>
    <mergeCell ref="MJ43:MS43"/>
    <mergeCell ref="LU44:MB44"/>
    <mergeCell ref="ME44:MH44"/>
    <mergeCell ref="LL45:LS45"/>
    <mergeCell ref="LU45:LY45"/>
    <mergeCell ref="MA45:MF45"/>
    <mergeCell ref="MH45:MM45"/>
    <mergeCell ref="LL46:LS46"/>
    <mergeCell ref="LU46:LY46"/>
    <mergeCell ref="MA46:MF46"/>
    <mergeCell ref="MH46:MM46"/>
    <mergeCell ref="LL47:LS47"/>
    <mergeCell ref="LU47:LY47"/>
    <mergeCell ref="KB72:KI72"/>
    <mergeCell ref="KK72:KO72"/>
    <mergeCell ref="KQ72:KV72"/>
    <mergeCell ref="KX72:LC72"/>
    <mergeCell ref="KB73:KI73"/>
    <mergeCell ref="KK73:KO73"/>
    <mergeCell ref="KQ73:KV73"/>
    <mergeCell ref="KX73:LB73"/>
    <mergeCell ref="LE73:LI73"/>
    <mergeCell ref="KB74:KG74"/>
    <mergeCell ref="KK74:KO74"/>
    <mergeCell ref="KQ74:KU74"/>
    <mergeCell ref="KX74:LB74"/>
    <mergeCell ref="LE74:LI74"/>
    <mergeCell ref="KB75:KH75"/>
    <mergeCell ref="KK75:KM75"/>
    <mergeCell ref="KQ75:KS75"/>
    <mergeCell ref="KX75:KZ75"/>
    <mergeCell ref="LE75:LG75"/>
    <mergeCell ref="KB66:KG66"/>
    <mergeCell ref="KI66:LI66"/>
    <mergeCell ref="KB67:KK67"/>
    <mergeCell ref="KM67:KP67"/>
    <mergeCell ref="KS67:KT67"/>
    <mergeCell ref="KV67:KW67"/>
    <mergeCell ref="KY67:KZ67"/>
    <mergeCell ref="KM68:KP68"/>
    <mergeCell ref="KV68:KW68"/>
    <mergeCell ref="KY68:KZ68"/>
    <mergeCell ref="KB69:KI69"/>
    <mergeCell ref="KK69:KP69"/>
    <mergeCell ref="KS69:KW69"/>
    <mergeCell ref="KZ69:LI69"/>
    <mergeCell ref="KK70:KR70"/>
    <mergeCell ref="KU70:KX70"/>
    <mergeCell ref="KB71:KI71"/>
    <mergeCell ref="KK71:KO71"/>
    <mergeCell ref="KQ71:KV71"/>
    <mergeCell ref="KX71:LC71"/>
    <mergeCell ref="KB60:KI60"/>
    <mergeCell ref="KK60:KO60"/>
    <mergeCell ref="KQ60:KV60"/>
    <mergeCell ref="KX60:LB60"/>
    <mergeCell ref="LE60:LI60"/>
    <mergeCell ref="KB61:KG61"/>
    <mergeCell ref="KK61:KO61"/>
    <mergeCell ref="KQ61:KU61"/>
    <mergeCell ref="KX61:LB61"/>
    <mergeCell ref="LE61:LI61"/>
    <mergeCell ref="KB62:KH62"/>
    <mergeCell ref="KK62:KM62"/>
    <mergeCell ref="KQ62:KS62"/>
    <mergeCell ref="KX62:KZ62"/>
    <mergeCell ref="LE62:LG62"/>
    <mergeCell ref="KB63:KI64"/>
    <mergeCell ref="KK63:KM63"/>
    <mergeCell ref="KQ63:KS63"/>
    <mergeCell ref="KX63:KZ63"/>
    <mergeCell ref="LE63:LG63"/>
    <mergeCell ref="KM55:KP55"/>
    <mergeCell ref="KV55:KW55"/>
    <mergeCell ref="KY55:KZ55"/>
    <mergeCell ref="KB56:KI56"/>
    <mergeCell ref="KK56:KP56"/>
    <mergeCell ref="KS56:KW56"/>
    <mergeCell ref="KZ56:LI56"/>
    <mergeCell ref="KK57:KR57"/>
    <mergeCell ref="KU57:KX57"/>
    <mergeCell ref="KB58:KI58"/>
    <mergeCell ref="KK58:KO58"/>
    <mergeCell ref="KQ58:KV58"/>
    <mergeCell ref="KX58:LC58"/>
    <mergeCell ref="KB59:KI59"/>
    <mergeCell ref="KK59:KO59"/>
    <mergeCell ref="KQ59:KV59"/>
    <mergeCell ref="KX59:LC59"/>
    <mergeCell ref="KB49:KH49"/>
    <mergeCell ref="KK49:KM49"/>
    <mergeCell ref="KQ49:KS49"/>
    <mergeCell ref="KX49:KZ49"/>
    <mergeCell ref="LE49:LG49"/>
    <mergeCell ref="KB50:KI51"/>
    <mergeCell ref="KK50:KM50"/>
    <mergeCell ref="KQ50:KS50"/>
    <mergeCell ref="KX50:KZ50"/>
    <mergeCell ref="LE50:LG50"/>
    <mergeCell ref="KB53:KG53"/>
    <mergeCell ref="KI53:LI53"/>
    <mergeCell ref="KB54:KK54"/>
    <mergeCell ref="KM54:KP54"/>
    <mergeCell ref="KS54:KT54"/>
    <mergeCell ref="KV54:KW54"/>
    <mergeCell ref="KY54:KZ54"/>
    <mergeCell ref="KB45:KI45"/>
    <mergeCell ref="KK45:KO45"/>
    <mergeCell ref="KQ45:KV45"/>
    <mergeCell ref="KX45:LC45"/>
    <mergeCell ref="KB46:KI46"/>
    <mergeCell ref="KK46:KO46"/>
    <mergeCell ref="KQ46:KV46"/>
    <mergeCell ref="KX46:LC46"/>
    <mergeCell ref="KB47:KI47"/>
    <mergeCell ref="KK47:KO47"/>
    <mergeCell ref="KQ47:KV47"/>
    <mergeCell ref="KX47:LB47"/>
    <mergeCell ref="LE47:LI47"/>
    <mergeCell ref="KB48:KG48"/>
    <mergeCell ref="KK48:KO48"/>
    <mergeCell ref="KQ48:KU48"/>
    <mergeCell ref="KX48:LB48"/>
    <mergeCell ref="LE48:LI48"/>
    <mergeCell ref="KA39:KH39"/>
    <mergeCell ref="KB40:KG40"/>
    <mergeCell ref="KI40:LI40"/>
    <mergeCell ref="KB41:KK41"/>
    <mergeCell ref="KM41:KP41"/>
    <mergeCell ref="KS41:KT41"/>
    <mergeCell ref="KV41:KW41"/>
    <mergeCell ref="KY41:KZ41"/>
    <mergeCell ref="KM42:KP42"/>
    <mergeCell ref="KV42:KW42"/>
    <mergeCell ref="KY42:KZ42"/>
    <mergeCell ref="KB43:KI43"/>
    <mergeCell ref="KK43:KP43"/>
    <mergeCell ref="KS43:KW43"/>
    <mergeCell ref="KZ43:LI43"/>
    <mergeCell ref="KK44:KR44"/>
    <mergeCell ref="KU44:KX44"/>
    <mergeCell ref="NW26:OD26"/>
    <mergeCell ref="NE27:NL27"/>
    <mergeCell ref="NN27:NU27"/>
    <mergeCell ref="NW27:OD27"/>
    <mergeCell ref="MV28:NC28"/>
    <mergeCell ref="NF28:NI28"/>
    <mergeCell ref="NJ28:NK28"/>
    <mergeCell ref="NO28:NR28"/>
    <mergeCell ref="NS28:NT28"/>
    <mergeCell ref="NX28:OA28"/>
    <mergeCell ref="OB28:OC28"/>
    <mergeCell ref="MV29:NC30"/>
    <mergeCell ref="NF30:NI30"/>
    <mergeCell ref="NJ30:NK30"/>
    <mergeCell ref="NO30:NR30"/>
    <mergeCell ref="NS30:NT30"/>
    <mergeCell ref="NX30:OA30"/>
    <mergeCell ref="OB30:OC30"/>
    <mergeCell ref="NW19:OD19"/>
    <mergeCell ref="NE20:NL20"/>
    <mergeCell ref="NN20:NU20"/>
    <mergeCell ref="NW20:OD20"/>
    <mergeCell ref="NE21:NL21"/>
    <mergeCell ref="NN21:NU21"/>
    <mergeCell ref="NW21:OD21"/>
    <mergeCell ref="MV22:NC22"/>
    <mergeCell ref="NE22:NL22"/>
    <mergeCell ref="NN22:NU22"/>
    <mergeCell ref="NW22:OD22"/>
    <mergeCell ref="NE23:NL23"/>
    <mergeCell ref="NN23:NU23"/>
    <mergeCell ref="NW23:OD23"/>
    <mergeCell ref="NE24:NL24"/>
    <mergeCell ref="NN24:NU24"/>
    <mergeCell ref="NW24:OD24"/>
    <mergeCell ref="NW13:OC13"/>
    <mergeCell ref="MV14:MZ14"/>
    <mergeCell ref="NE14:NL14"/>
    <mergeCell ref="NN14:NU14"/>
    <mergeCell ref="NW14:OD14"/>
    <mergeCell ref="NE15:NL15"/>
    <mergeCell ref="NN15:NU15"/>
    <mergeCell ref="NW15:OD15"/>
    <mergeCell ref="NE16:NL16"/>
    <mergeCell ref="NN16:NU16"/>
    <mergeCell ref="NW16:OD16"/>
    <mergeCell ref="NE17:NL17"/>
    <mergeCell ref="NN17:NU17"/>
    <mergeCell ref="NW17:OD17"/>
    <mergeCell ref="NE18:NL18"/>
    <mergeCell ref="NN18:NU18"/>
    <mergeCell ref="NW18:OD18"/>
    <mergeCell ref="ME32:MJ32"/>
    <mergeCell ref="MN32:MS32"/>
    <mergeCell ref="LL33:LT33"/>
    <mergeCell ref="LV33:MA33"/>
    <mergeCell ref="ME33:MJ33"/>
    <mergeCell ref="MN33:MS33"/>
    <mergeCell ref="MU4:MZ4"/>
    <mergeCell ref="ND4:NG4"/>
    <mergeCell ref="NI4:NL4"/>
    <mergeCell ref="NN4:NQ4"/>
    <mergeCell ref="NS4:NV4"/>
    <mergeCell ref="MU7:MZ7"/>
    <mergeCell ref="NB7:NI7"/>
    <mergeCell ref="NL7:NN7"/>
    <mergeCell ref="NB8:NI8"/>
    <mergeCell ref="NL8:NN8"/>
    <mergeCell ref="NB9:NI9"/>
    <mergeCell ref="NL9:NN9"/>
    <mergeCell ref="MU12:NE12"/>
    <mergeCell ref="MV13:MZ13"/>
    <mergeCell ref="NE13:NK13"/>
    <mergeCell ref="NN13:NT13"/>
    <mergeCell ref="NE19:NL19"/>
    <mergeCell ref="NN19:NU19"/>
    <mergeCell ref="NE25:NL25"/>
    <mergeCell ref="NN25:NU25"/>
    <mergeCell ref="MV31:ND31"/>
    <mergeCell ref="NF31:NI31"/>
    <mergeCell ref="NJ31:NK31"/>
    <mergeCell ref="NO31:NR31"/>
    <mergeCell ref="NS31:NT31"/>
    <mergeCell ref="MD27:MK27"/>
    <mergeCell ref="MM27:MT27"/>
    <mergeCell ref="LL28:LS28"/>
    <mergeCell ref="LV28:LY28"/>
    <mergeCell ref="LZ28:MA28"/>
    <mergeCell ref="ME28:MH28"/>
    <mergeCell ref="MI28:MJ28"/>
    <mergeCell ref="MN28:MQ28"/>
    <mergeCell ref="MR28:MS28"/>
    <mergeCell ref="LL29:LS30"/>
    <mergeCell ref="LV30:LY30"/>
    <mergeCell ref="LZ30:MA30"/>
    <mergeCell ref="ME30:MH30"/>
    <mergeCell ref="MI30:MJ30"/>
    <mergeCell ref="MN30:MQ30"/>
    <mergeCell ref="MR30:MS30"/>
    <mergeCell ref="LL31:LT31"/>
    <mergeCell ref="LV31:LY31"/>
    <mergeCell ref="LZ31:MA31"/>
    <mergeCell ref="ME31:MH31"/>
    <mergeCell ref="MI31:MJ31"/>
    <mergeCell ref="MN31:MQ31"/>
    <mergeCell ref="MR31:MS31"/>
    <mergeCell ref="MD21:MK21"/>
    <mergeCell ref="MM21:MT21"/>
    <mergeCell ref="LL22:LS22"/>
    <mergeCell ref="LU22:MB22"/>
    <mergeCell ref="MD22:MK22"/>
    <mergeCell ref="MM22:MT22"/>
    <mergeCell ref="LU23:MB23"/>
    <mergeCell ref="MD23:MK23"/>
    <mergeCell ref="MM23:MT23"/>
    <mergeCell ref="LU24:MB24"/>
    <mergeCell ref="MD24:MK24"/>
    <mergeCell ref="MM24:MT24"/>
    <mergeCell ref="LU25:MB25"/>
    <mergeCell ref="MD25:MK25"/>
    <mergeCell ref="MM25:MT25"/>
    <mergeCell ref="LU26:MB26"/>
    <mergeCell ref="MD26:MK26"/>
    <mergeCell ref="MM26:MT26"/>
    <mergeCell ref="MD15:MK15"/>
    <mergeCell ref="MM15:MT15"/>
    <mergeCell ref="LU16:MB16"/>
    <mergeCell ref="MD16:MK16"/>
    <mergeCell ref="MM16:MT16"/>
    <mergeCell ref="LU17:MB17"/>
    <mergeCell ref="MD17:MK17"/>
    <mergeCell ref="MM17:MT17"/>
    <mergeCell ref="LU18:MB18"/>
    <mergeCell ref="MD18:MK18"/>
    <mergeCell ref="MM18:MT18"/>
    <mergeCell ref="LU19:MB19"/>
    <mergeCell ref="MD19:MK19"/>
    <mergeCell ref="MM19:MT19"/>
    <mergeCell ref="LU20:MB20"/>
    <mergeCell ref="MD20:MK20"/>
    <mergeCell ref="MM20:MT20"/>
    <mergeCell ref="LY4:MB4"/>
    <mergeCell ref="MD4:MG4"/>
    <mergeCell ref="MI4:ML4"/>
    <mergeCell ref="LK7:LP7"/>
    <mergeCell ref="LR7:LY7"/>
    <mergeCell ref="MB7:MD7"/>
    <mergeCell ref="LR8:LY8"/>
    <mergeCell ref="MB8:MD8"/>
    <mergeCell ref="LR9:LY9"/>
    <mergeCell ref="MB9:MD9"/>
    <mergeCell ref="LK12:LU12"/>
    <mergeCell ref="LL13:LP13"/>
    <mergeCell ref="LU13:MA13"/>
    <mergeCell ref="MD13:MJ13"/>
    <mergeCell ref="MM13:MS13"/>
    <mergeCell ref="LL14:LP14"/>
    <mergeCell ref="LU14:MB14"/>
    <mergeCell ref="MD14:MK14"/>
    <mergeCell ref="MM14:MT14"/>
    <mergeCell ref="KB31:KJ31"/>
    <mergeCell ref="KL31:KO31"/>
    <mergeCell ref="KP31:KQ31"/>
    <mergeCell ref="KU31:KX31"/>
    <mergeCell ref="KY31:KZ31"/>
    <mergeCell ref="LD31:LG31"/>
    <mergeCell ref="LH31:LI31"/>
    <mergeCell ref="KB32:KJ32"/>
    <mergeCell ref="KL32:KQ32"/>
    <mergeCell ref="KU32:KZ32"/>
    <mergeCell ref="LD32:LI32"/>
    <mergeCell ref="KB33:KJ33"/>
    <mergeCell ref="KL33:KQ33"/>
    <mergeCell ref="KU33:KZ33"/>
    <mergeCell ref="LD33:LI33"/>
    <mergeCell ref="LK4:LP4"/>
    <mergeCell ref="LT4:LW4"/>
    <mergeCell ref="LU15:MB15"/>
    <mergeCell ref="LU21:MB21"/>
    <mergeCell ref="LU27:MB27"/>
    <mergeCell ref="LL32:LT32"/>
    <mergeCell ref="LV32:MA32"/>
    <mergeCell ref="KK26:KR26"/>
    <mergeCell ref="KT26:LA26"/>
    <mergeCell ref="LC26:LJ26"/>
    <mergeCell ref="KK27:KR27"/>
    <mergeCell ref="KT27:LA27"/>
    <mergeCell ref="LC27:LJ27"/>
    <mergeCell ref="KB28:KI28"/>
    <mergeCell ref="KL28:KO28"/>
    <mergeCell ref="KP28:KQ28"/>
    <mergeCell ref="KU28:KX28"/>
    <mergeCell ref="KY28:KZ28"/>
    <mergeCell ref="LD28:LG28"/>
    <mergeCell ref="LH28:LI28"/>
    <mergeCell ref="KB29:KI30"/>
    <mergeCell ref="KL30:KO30"/>
    <mergeCell ref="KP30:KQ30"/>
    <mergeCell ref="KU30:KX30"/>
    <mergeCell ref="KY30:KZ30"/>
    <mergeCell ref="LD30:LG30"/>
    <mergeCell ref="LH30:LI30"/>
    <mergeCell ref="KK20:KR20"/>
    <mergeCell ref="KT20:LA20"/>
    <mergeCell ref="LC20:LJ20"/>
    <mergeCell ref="KK21:KR21"/>
    <mergeCell ref="KT21:LA21"/>
    <mergeCell ref="LC21:LJ21"/>
    <mergeCell ref="KB22:KI22"/>
    <mergeCell ref="KK22:KR22"/>
    <mergeCell ref="KT22:LA22"/>
    <mergeCell ref="LC22:LJ22"/>
    <mergeCell ref="KK23:KR23"/>
    <mergeCell ref="KT23:LA23"/>
    <mergeCell ref="LC23:LJ23"/>
    <mergeCell ref="KK24:KR24"/>
    <mergeCell ref="KT24:LA24"/>
    <mergeCell ref="LC24:LJ24"/>
    <mergeCell ref="KK25:KR25"/>
    <mergeCell ref="KT25:LA25"/>
    <mergeCell ref="LC25:LJ25"/>
    <mergeCell ref="KB14:KF14"/>
    <mergeCell ref="KK14:KR14"/>
    <mergeCell ref="KT14:LA14"/>
    <mergeCell ref="LC14:LJ14"/>
    <mergeCell ref="KK15:KR15"/>
    <mergeCell ref="KT15:LA15"/>
    <mergeCell ref="LC15:LJ15"/>
    <mergeCell ref="KK16:KR16"/>
    <mergeCell ref="KT16:LA16"/>
    <mergeCell ref="LC16:LJ16"/>
    <mergeCell ref="KK17:KR17"/>
    <mergeCell ref="KT17:LA17"/>
    <mergeCell ref="LC17:LJ17"/>
    <mergeCell ref="KK18:KR18"/>
    <mergeCell ref="KT18:LA18"/>
    <mergeCell ref="LC18:LJ18"/>
    <mergeCell ref="KK19:KR19"/>
    <mergeCell ref="KT19:LA19"/>
    <mergeCell ref="LC19:LJ19"/>
    <mergeCell ref="KA4:KF4"/>
    <mergeCell ref="KJ4:KM4"/>
    <mergeCell ref="KO4:KR4"/>
    <mergeCell ref="KT4:KW4"/>
    <mergeCell ref="KY4:LB4"/>
    <mergeCell ref="KA7:KF7"/>
    <mergeCell ref="KH7:KO7"/>
    <mergeCell ref="KR7:KT7"/>
    <mergeCell ref="KH8:KO8"/>
    <mergeCell ref="KR8:KT8"/>
    <mergeCell ref="KH9:KO9"/>
    <mergeCell ref="KR9:KT9"/>
    <mergeCell ref="KA12:KK12"/>
    <mergeCell ref="KB13:KF13"/>
    <mergeCell ref="KK13:KQ13"/>
    <mergeCell ref="KT13:KZ13"/>
    <mergeCell ref="LC13:LI13"/>
    <mergeCell ref="IR75:IX75"/>
    <mergeCell ref="JA75:JC75"/>
    <mergeCell ref="JG75:JI75"/>
    <mergeCell ref="JN75:JP75"/>
    <mergeCell ref="JU75:JW75"/>
    <mergeCell ref="IR76:IY77"/>
    <mergeCell ref="JA76:JC76"/>
    <mergeCell ref="JG76:JI76"/>
    <mergeCell ref="JN76:JP76"/>
    <mergeCell ref="JU76:JW76"/>
    <mergeCell ref="JU73:JY73"/>
    <mergeCell ref="IR74:IW74"/>
    <mergeCell ref="JA74:JE74"/>
    <mergeCell ref="JG74:JK74"/>
    <mergeCell ref="JN74:JR74"/>
    <mergeCell ref="JU74:JY74"/>
    <mergeCell ref="IR72:IY72"/>
    <mergeCell ref="JA72:JE72"/>
    <mergeCell ref="JG72:JL72"/>
    <mergeCell ref="JN72:JS72"/>
    <mergeCell ref="IR73:IY73"/>
    <mergeCell ref="JA73:JE73"/>
    <mergeCell ref="JG73:JL73"/>
    <mergeCell ref="JN73:JR73"/>
    <mergeCell ref="JA70:JH70"/>
    <mergeCell ref="JK70:JN70"/>
    <mergeCell ref="IR71:IY71"/>
    <mergeCell ref="JA71:JE71"/>
    <mergeCell ref="JG71:JL71"/>
    <mergeCell ref="JN71:JS71"/>
    <mergeCell ref="JC68:JF68"/>
    <mergeCell ref="JL68:JM68"/>
    <mergeCell ref="JO68:JP68"/>
    <mergeCell ref="IR69:IY69"/>
    <mergeCell ref="JA69:JF69"/>
    <mergeCell ref="JI69:JM69"/>
    <mergeCell ref="JP69:JY69"/>
    <mergeCell ref="IR66:IW66"/>
    <mergeCell ref="IY66:JY66"/>
    <mergeCell ref="IR67:JA67"/>
    <mergeCell ref="JC67:JF67"/>
    <mergeCell ref="JI67:JJ67"/>
    <mergeCell ref="JL67:JM67"/>
    <mergeCell ref="JO67:JP67"/>
    <mergeCell ref="IR62:IX62"/>
    <mergeCell ref="JA62:JC62"/>
    <mergeCell ref="JG62:JI62"/>
    <mergeCell ref="JN62:JP62"/>
    <mergeCell ref="JU62:JW62"/>
    <mergeCell ref="IR63:IY64"/>
    <mergeCell ref="JA63:JC63"/>
    <mergeCell ref="JG63:JI63"/>
    <mergeCell ref="JN63:JP63"/>
    <mergeCell ref="JU63:JW63"/>
    <mergeCell ref="JU60:JY60"/>
    <mergeCell ref="IR61:IW61"/>
    <mergeCell ref="JA61:JE61"/>
    <mergeCell ref="JG61:JK61"/>
    <mergeCell ref="JN61:JR61"/>
    <mergeCell ref="JU61:JY61"/>
    <mergeCell ref="IR59:IY59"/>
    <mergeCell ref="JA59:JE59"/>
    <mergeCell ref="JG59:JL59"/>
    <mergeCell ref="JN59:JS59"/>
    <mergeCell ref="IR60:IY60"/>
    <mergeCell ref="JA60:JE60"/>
    <mergeCell ref="JG60:JL60"/>
    <mergeCell ref="JN60:JR60"/>
    <mergeCell ref="JA57:JH57"/>
    <mergeCell ref="JK57:JN57"/>
    <mergeCell ref="IR58:IY58"/>
    <mergeCell ref="JA58:JE58"/>
    <mergeCell ref="JG58:JL58"/>
    <mergeCell ref="JN58:JS58"/>
    <mergeCell ref="JC55:JF55"/>
    <mergeCell ref="JL55:JM55"/>
    <mergeCell ref="JO55:JP55"/>
    <mergeCell ref="IR56:IY56"/>
    <mergeCell ref="JA56:JF56"/>
    <mergeCell ref="JI56:JM56"/>
    <mergeCell ref="JP56:JY56"/>
    <mergeCell ref="IR53:IW53"/>
    <mergeCell ref="IY53:JY53"/>
    <mergeCell ref="IR54:JA54"/>
    <mergeCell ref="JC54:JF54"/>
    <mergeCell ref="JI54:JJ54"/>
    <mergeCell ref="JL54:JM54"/>
    <mergeCell ref="JO54:JP54"/>
    <mergeCell ref="IR49:IX49"/>
    <mergeCell ref="JA49:JC49"/>
    <mergeCell ref="JG49:JI49"/>
    <mergeCell ref="JN49:JP49"/>
    <mergeCell ref="JU49:JW49"/>
    <mergeCell ref="IR50:IY51"/>
    <mergeCell ref="JA50:JC50"/>
    <mergeCell ref="JG50:JI50"/>
    <mergeCell ref="JN50:JP50"/>
    <mergeCell ref="JU50:JW50"/>
    <mergeCell ref="JU47:JY47"/>
    <mergeCell ref="IR48:IW48"/>
    <mergeCell ref="JA48:JE48"/>
    <mergeCell ref="JG48:JK48"/>
    <mergeCell ref="JN48:JR48"/>
    <mergeCell ref="JU48:JY48"/>
    <mergeCell ref="IR46:IY46"/>
    <mergeCell ref="JA46:JE46"/>
    <mergeCell ref="JG46:JL46"/>
    <mergeCell ref="JN46:JS46"/>
    <mergeCell ref="IR47:IY47"/>
    <mergeCell ref="JA47:JE47"/>
    <mergeCell ref="JG47:JL47"/>
    <mergeCell ref="JN47:JR47"/>
    <mergeCell ref="JA44:JH44"/>
    <mergeCell ref="JK44:JN44"/>
    <mergeCell ref="IR45:IY45"/>
    <mergeCell ref="JA45:JE45"/>
    <mergeCell ref="JG45:JL45"/>
    <mergeCell ref="JN45:JS45"/>
    <mergeCell ref="JC42:JF42"/>
    <mergeCell ref="JL42:JM42"/>
    <mergeCell ref="JO42:JP42"/>
    <mergeCell ref="IR43:IY43"/>
    <mergeCell ref="JA43:JF43"/>
    <mergeCell ref="JI43:JM43"/>
    <mergeCell ref="JP43:JY43"/>
    <mergeCell ref="IQ39:IX39"/>
    <mergeCell ref="IR40:IW40"/>
    <mergeCell ref="IY40:JY40"/>
    <mergeCell ref="IR41:JA41"/>
    <mergeCell ref="JC41:JF41"/>
    <mergeCell ref="JI41:JJ41"/>
    <mergeCell ref="JL41:JM41"/>
    <mergeCell ref="JO41:JP41"/>
    <mergeCell ref="HH75:HN75"/>
    <mergeCell ref="HQ75:HS75"/>
    <mergeCell ref="HW75:HY75"/>
    <mergeCell ref="ID75:IF75"/>
    <mergeCell ref="IK75:IM75"/>
    <mergeCell ref="HH76:HO77"/>
    <mergeCell ref="HQ76:HS76"/>
    <mergeCell ref="HW76:HY76"/>
    <mergeCell ref="ID76:IF76"/>
    <mergeCell ref="IK76:IM76"/>
    <mergeCell ref="IK73:IO73"/>
    <mergeCell ref="HH74:HM74"/>
    <mergeCell ref="HQ74:HU74"/>
    <mergeCell ref="HW74:IA74"/>
    <mergeCell ref="ID74:IH74"/>
    <mergeCell ref="IK74:IO74"/>
    <mergeCell ref="HH72:HO72"/>
    <mergeCell ref="HQ72:HU72"/>
    <mergeCell ref="HW72:IB72"/>
    <mergeCell ref="ID72:II72"/>
    <mergeCell ref="HH73:HO73"/>
    <mergeCell ref="HQ73:HU73"/>
    <mergeCell ref="HW73:IB73"/>
    <mergeCell ref="ID73:IH73"/>
    <mergeCell ref="HQ70:HX70"/>
    <mergeCell ref="IA70:ID70"/>
    <mergeCell ref="HH71:HO71"/>
    <mergeCell ref="HQ71:HU71"/>
    <mergeCell ref="HW71:IB71"/>
    <mergeCell ref="ID71:II71"/>
    <mergeCell ref="HS68:HV68"/>
    <mergeCell ref="IB68:IC68"/>
    <mergeCell ref="IE68:IF68"/>
    <mergeCell ref="HH69:HO69"/>
    <mergeCell ref="HQ69:HV69"/>
    <mergeCell ref="HY69:IC69"/>
    <mergeCell ref="IF69:IO69"/>
    <mergeCell ref="HH66:HM66"/>
    <mergeCell ref="HO66:IO66"/>
    <mergeCell ref="HH67:HQ67"/>
    <mergeCell ref="HS67:HV67"/>
    <mergeCell ref="HY67:HZ67"/>
    <mergeCell ref="IB67:IC67"/>
    <mergeCell ref="IE67:IF67"/>
    <mergeCell ref="HH62:HN62"/>
    <mergeCell ref="HQ62:HS62"/>
    <mergeCell ref="HW62:HY62"/>
    <mergeCell ref="ID62:IF62"/>
    <mergeCell ref="IK62:IM62"/>
    <mergeCell ref="HH63:HO64"/>
    <mergeCell ref="HQ63:HS63"/>
    <mergeCell ref="HW63:HY63"/>
    <mergeCell ref="ID63:IF63"/>
    <mergeCell ref="IK63:IM63"/>
    <mergeCell ref="IK60:IO60"/>
    <mergeCell ref="HH61:HM61"/>
    <mergeCell ref="HQ61:HU61"/>
    <mergeCell ref="HW61:IA61"/>
    <mergeCell ref="ID61:IH61"/>
    <mergeCell ref="IK61:IO61"/>
    <mergeCell ref="HH59:HO59"/>
    <mergeCell ref="HQ59:HU59"/>
    <mergeCell ref="HW59:IB59"/>
    <mergeCell ref="ID59:II59"/>
    <mergeCell ref="HH60:HO60"/>
    <mergeCell ref="HQ60:HU60"/>
    <mergeCell ref="HW60:IB60"/>
    <mergeCell ref="ID60:IH60"/>
    <mergeCell ref="HQ57:HX57"/>
    <mergeCell ref="IA57:ID57"/>
    <mergeCell ref="HH58:HO58"/>
    <mergeCell ref="HQ58:HU58"/>
    <mergeCell ref="HW58:IB58"/>
    <mergeCell ref="ID58:II58"/>
    <mergeCell ref="HS55:HV55"/>
    <mergeCell ref="IB55:IC55"/>
    <mergeCell ref="IE55:IF55"/>
    <mergeCell ref="HH56:HO56"/>
    <mergeCell ref="HQ56:HV56"/>
    <mergeCell ref="HY56:IC56"/>
    <mergeCell ref="IF56:IO56"/>
    <mergeCell ref="HH53:HM53"/>
    <mergeCell ref="HO53:IO53"/>
    <mergeCell ref="HH54:HQ54"/>
    <mergeCell ref="HS54:HV54"/>
    <mergeCell ref="HY54:HZ54"/>
    <mergeCell ref="IB54:IC54"/>
    <mergeCell ref="IE54:IF54"/>
    <mergeCell ref="HH49:HN49"/>
    <mergeCell ref="HQ49:HS49"/>
    <mergeCell ref="HW49:HY49"/>
    <mergeCell ref="ID49:IF49"/>
    <mergeCell ref="IK49:IM49"/>
    <mergeCell ref="HH50:HO51"/>
    <mergeCell ref="HQ50:HS50"/>
    <mergeCell ref="HW50:HY50"/>
    <mergeCell ref="ID50:IF50"/>
    <mergeCell ref="IK50:IM50"/>
    <mergeCell ref="IK47:IO47"/>
    <mergeCell ref="HH48:HM48"/>
    <mergeCell ref="HQ48:HU48"/>
    <mergeCell ref="HW48:IA48"/>
    <mergeCell ref="ID48:IH48"/>
    <mergeCell ref="IK48:IO48"/>
    <mergeCell ref="HH46:HO46"/>
    <mergeCell ref="HQ46:HU46"/>
    <mergeCell ref="HW46:IB46"/>
    <mergeCell ref="ID46:II46"/>
    <mergeCell ref="HH47:HO47"/>
    <mergeCell ref="HQ47:HU47"/>
    <mergeCell ref="HW47:IB47"/>
    <mergeCell ref="ID47:IH47"/>
    <mergeCell ref="HQ44:HX44"/>
    <mergeCell ref="IA44:ID44"/>
    <mergeCell ref="HH45:HO45"/>
    <mergeCell ref="HQ45:HU45"/>
    <mergeCell ref="HW45:IB45"/>
    <mergeCell ref="ID45:II45"/>
    <mergeCell ref="HS42:HV42"/>
    <mergeCell ref="IB42:IC42"/>
    <mergeCell ref="IE42:IF42"/>
    <mergeCell ref="HH43:HO43"/>
    <mergeCell ref="HQ43:HV43"/>
    <mergeCell ref="HY43:IC43"/>
    <mergeCell ref="IF43:IO43"/>
    <mergeCell ref="HG39:HN39"/>
    <mergeCell ref="HH40:HM40"/>
    <mergeCell ref="HO40:IO40"/>
    <mergeCell ref="HH41:HQ41"/>
    <mergeCell ref="HS41:HV41"/>
    <mergeCell ref="HY41:HZ41"/>
    <mergeCell ref="IB41:IC41"/>
    <mergeCell ref="IE41:IF41"/>
    <mergeCell ref="FR75:FX75"/>
    <mergeCell ref="GA75:GC75"/>
    <mergeCell ref="GG75:GI75"/>
    <mergeCell ref="GN75:GP75"/>
    <mergeCell ref="GU75:GW75"/>
    <mergeCell ref="FR76:FY77"/>
    <mergeCell ref="GA76:GC76"/>
    <mergeCell ref="GG76:GI76"/>
    <mergeCell ref="GN76:GP76"/>
    <mergeCell ref="GU76:GW76"/>
    <mergeCell ref="GU73:GY73"/>
    <mergeCell ref="FR74:FW74"/>
    <mergeCell ref="GA74:GE74"/>
    <mergeCell ref="GG74:GK74"/>
    <mergeCell ref="GN74:GR74"/>
    <mergeCell ref="GU74:GY74"/>
    <mergeCell ref="FR72:FY72"/>
    <mergeCell ref="GA72:GE72"/>
    <mergeCell ref="GG72:GL72"/>
    <mergeCell ref="GN72:GS72"/>
    <mergeCell ref="FR73:FY73"/>
    <mergeCell ref="GA73:GE73"/>
    <mergeCell ref="GG73:GL73"/>
    <mergeCell ref="GN73:GR73"/>
    <mergeCell ref="GA70:GH70"/>
    <mergeCell ref="GK70:GN70"/>
    <mergeCell ref="FR71:FY71"/>
    <mergeCell ref="GA71:GE71"/>
    <mergeCell ref="GG71:GL71"/>
    <mergeCell ref="GN71:GS71"/>
    <mergeCell ref="GC68:GF68"/>
    <mergeCell ref="GL68:GM68"/>
    <mergeCell ref="GO68:GP68"/>
    <mergeCell ref="FR69:FY69"/>
    <mergeCell ref="GA69:GF69"/>
    <mergeCell ref="GI69:GM69"/>
    <mergeCell ref="GP69:GY69"/>
    <mergeCell ref="FR66:FW66"/>
    <mergeCell ref="FY66:GY66"/>
    <mergeCell ref="FR67:GA67"/>
    <mergeCell ref="GC67:GF67"/>
    <mergeCell ref="GI67:GJ67"/>
    <mergeCell ref="GL67:GM67"/>
    <mergeCell ref="GO67:GP67"/>
    <mergeCell ref="FR62:FX62"/>
    <mergeCell ref="GA62:GC62"/>
    <mergeCell ref="GG62:GI62"/>
    <mergeCell ref="GN62:GP62"/>
    <mergeCell ref="GU62:GW62"/>
    <mergeCell ref="FR63:FY64"/>
    <mergeCell ref="GA63:GC63"/>
    <mergeCell ref="GG63:GI63"/>
    <mergeCell ref="GN63:GP63"/>
    <mergeCell ref="GU63:GW63"/>
    <mergeCell ref="GU60:GY60"/>
    <mergeCell ref="FR61:FW61"/>
    <mergeCell ref="GA61:GE61"/>
    <mergeCell ref="GG61:GK61"/>
    <mergeCell ref="GN61:GR61"/>
    <mergeCell ref="GU61:GY61"/>
    <mergeCell ref="FR59:FY59"/>
    <mergeCell ref="GA59:GE59"/>
    <mergeCell ref="GG59:GL59"/>
    <mergeCell ref="GN59:GS59"/>
    <mergeCell ref="FR60:FY60"/>
    <mergeCell ref="GA60:GE60"/>
    <mergeCell ref="GG60:GL60"/>
    <mergeCell ref="GN60:GR60"/>
    <mergeCell ref="GA57:GH57"/>
    <mergeCell ref="GK57:GN57"/>
    <mergeCell ref="FR58:FY58"/>
    <mergeCell ref="GA58:GE58"/>
    <mergeCell ref="GG58:GL58"/>
    <mergeCell ref="GN58:GS58"/>
    <mergeCell ref="GC55:GF55"/>
    <mergeCell ref="GL55:GM55"/>
    <mergeCell ref="GO55:GP55"/>
    <mergeCell ref="FR56:FY56"/>
    <mergeCell ref="GA56:GF56"/>
    <mergeCell ref="GI56:GM56"/>
    <mergeCell ref="GP56:GY56"/>
    <mergeCell ref="FR53:FW53"/>
    <mergeCell ref="FY53:GY53"/>
    <mergeCell ref="FR54:GA54"/>
    <mergeCell ref="GC54:GF54"/>
    <mergeCell ref="GI54:GJ54"/>
    <mergeCell ref="GL54:GM54"/>
    <mergeCell ref="GO54:GP54"/>
    <mergeCell ref="FR49:FX49"/>
    <mergeCell ref="GA49:GC49"/>
    <mergeCell ref="GG49:GI49"/>
    <mergeCell ref="GN49:GP49"/>
    <mergeCell ref="GU49:GW49"/>
    <mergeCell ref="FR50:FY51"/>
    <mergeCell ref="GA50:GC50"/>
    <mergeCell ref="GG50:GI50"/>
    <mergeCell ref="GN50:GP50"/>
    <mergeCell ref="GU50:GW50"/>
    <mergeCell ref="GU47:GY47"/>
    <mergeCell ref="FR48:FW48"/>
    <mergeCell ref="GA48:GE48"/>
    <mergeCell ref="GG48:GK48"/>
    <mergeCell ref="GN48:GR48"/>
    <mergeCell ref="GU48:GY48"/>
    <mergeCell ref="FR46:FY46"/>
    <mergeCell ref="GA46:GE46"/>
    <mergeCell ref="GG46:GL46"/>
    <mergeCell ref="GN46:GS46"/>
    <mergeCell ref="FR47:FY47"/>
    <mergeCell ref="GA47:GE47"/>
    <mergeCell ref="GG47:GL47"/>
    <mergeCell ref="GN47:GR47"/>
    <mergeCell ref="GA44:GH44"/>
    <mergeCell ref="GK44:GN44"/>
    <mergeCell ref="FR45:FY45"/>
    <mergeCell ref="GA45:GE45"/>
    <mergeCell ref="GG45:GL45"/>
    <mergeCell ref="GN45:GS45"/>
    <mergeCell ref="GC42:GF42"/>
    <mergeCell ref="GL42:GM42"/>
    <mergeCell ref="GO42:GP42"/>
    <mergeCell ref="FR43:FY43"/>
    <mergeCell ref="GA43:GF43"/>
    <mergeCell ref="GI43:GM43"/>
    <mergeCell ref="GP43:GY43"/>
    <mergeCell ref="FQ39:FX39"/>
    <mergeCell ref="FR40:FW40"/>
    <mergeCell ref="FY40:GY40"/>
    <mergeCell ref="FR41:GA41"/>
    <mergeCell ref="GC41:GF41"/>
    <mergeCell ref="GI41:GJ41"/>
    <mergeCell ref="GL41:GM41"/>
    <mergeCell ref="GO41:GP41"/>
    <mergeCell ref="JX31:JY31"/>
    <mergeCell ref="IR32:IZ32"/>
    <mergeCell ref="JB32:JG32"/>
    <mergeCell ref="JK32:JP32"/>
    <mergeCell ref="JT32:JY32"/>
    <mergeCell ref="IR33:IZ33"/>
    <mergeCell ref="JB33:JG33"/>
    <mergeCell ref="JK33:JP33"/>
    <mergeCell ref="JT33:JY33"/>
    <mergeCell ref="IR31:IZ31"/>
    <mergeCell ref="JB31:JE31"/>
    <mergeCell ref="JF31:JG31"/>
    <mergeCell ref="JK31:JN31"/>
    <mergeCell ref="JO31:JP31"/>
    <mergeCell ref="JT31:JW31"/>
    <mergeCell ref="JX28:JY28"/>
    <mergeCell ref="IR29:IY30"/>
    <mergeCell ref="JB30:JE30"/>
    <mergeCell ref="JF30:JG30"/>
    <mergeCell ref="JK30:JN30"/>
    <mergeCell ref="JO30:JP30"/>
    <mergeCell ref="JT30:JW30"/>
    <mergeCell ref="JX30:JY30"/>
    <mergeCell ref="IR28:IY28"/>
    <mergeCell ref="JB28:JE28"/>
    <mergeCell ref="JF28:JG28"/>
    <mergeCell ref="JK28:JN28"/>
    <mergeCell ref="JO28:JP28"/>
    <mergeCell ref="JT28:JW28"/>
    <mergeCell ref="JA26:JH26"/>
    <mergeCell ref="JJ26:JQ26"/>
    <mergeCell ref="JS26:JZ26"/>
    <mergeCell ref="JA27:JH27"/>
    <mergeCell ref="JJ27:JQ27"/>
    <mergeCell ref="JS27:JZ27"/>
    <mergeCell ref="JA24:JH24"/>
    <mergeCell ref="JJ24:JQ24"/>
    <mergeCell ref="JS24:JZ24"/>
    <mergeCell ref="JA25:JH25"/>
    <mergeCell ref="JJ25:JQ25"/>
    <mergeCell ref="JS25:JZ25"/>
    <mergeCell ref="IR22:IY22"/>
    <mergeCell ref="JA22:JH22"/>
    <mergeCell ref="JJ22:JQ22"/>
    <mergeCell ref="JS22:JZ22"/>
    <mergeCell ref="JA23:JH23"/>
    <mergeCell ref="JJ23:JQ23"/>
    <mergeCell ref="JS23:JZ23"/>
    <mergeCell ref="JA20:JH20"/>
    <mergeCell ref="JJ20:JQ20"/>
    <mergeCell ref="JS20:JZ20"/>
    <mergeCell ref="JA21:JH21"/>
    <mergeCell ref="JJ21:JQ21"/>
    <mergeCell ref="JS21:JZ21"/>
    <mergeCell ref="JA18:JH18"/>
    <mergeCell ref="JJ18:JQ18"/>
    <mergeCell ref="JS18:JZ18"/>
    <mergeCell ref="JA19:JH19"/>
    <mergeCell ref="JJ19:JQ19"/>
    <mergeCell ref="JS19:JZ19"/>
    <mergeCell ref="JA16:JH16"/>
    <mergeCell ref="JJ16:JQ16"/>
    <mergeCell ref="JS16:JZ16"/>
    <mergeCell ref="JA17:JH17"/>
    <mergeCell ref="JJ17:JQ17"/>
    <mergeCell ref="JS17:JZ17"/>
    <mergeCell ref="JS13:JY13"/>
    <mergeCell ref="IR14:IV14"/>
    <mergeCell ref="JA14:JH14"/>
    <mergeCell ref="JJ14:JQ14"/>
    <mergeCell ref="JS14:JZ14"/>
    <mergeCell ref="JA15:JH15"/>
    <mergeCell ref="JJ15:JQ15"/>
    <mergeCell ref="JS15:JZ15"/>
    <mergeCell ref="IX8:JE8"/>
    <mergeCell ref="JH8:JJ8"/>
    <mergeCell ref="IX9:JE9"/>
    <mergeCell ref="JH9:JJ9"/>
    <mergeCell ref="IQ12:JA12"/>
    <mergeCell ref="IR13:IV13"/>
    <mergeCell ref="JA13:JG13"/>
    <mergeCell ref="JJ13:JP13"/>
    <mergeCell ref="IQ4:IV4"/>
    <mergeCell ref="IZ4:JC4"/>
    <mergeCell ref="JE4:JH4"/>
    <mergeCell ref="JJ4:JM4"/>
    <mergeCell ref="JO4:JR4"/>
    <mergeCell ref="IQ7:IV7"/>
    <mergeCell ref="IX7:JE7"/>
    <mergeCell ref="JH7:JJ7"/>
    <mergeCell ref="IN31:IO31"/>
    <mergeCell ref="HH32:HP32"/>
    <mergeCell ref="HR32:HW32"/>
    <mergeCell ref="IA32:IF32"/>
    <mergeCell ref="IJ32:IO32"/>
    <mergeCell ref="HH33:HP33"/>
    <mergeCell ref="HR33:HW33"/>
    <mergeCell ref="IA33:IF33"/>
    <mergeCell ref="IJ33:IO33"/>
    <mergeCell ref="HH31:HP31"/>
    <mergeCell ref="HR31:HU31"/>
    <mergeCell ref="HV31:HW31"/>
    <mergeCell ref="IA31:ID31"/>
    <mergeCell ref="IE31:IF31"/>
    <mergeCell ref="IJ31:IM31"/>
    <mergeCell ref="IN28:IO28"/>
    <mergeCell ref="HH29:HO30"/>
    <mergeCell ref="HR30:HU30"/>
    <mergeCell ref="HV30:HW30"/>
    <mergeCell ref="IA30:ID30"/>
    <mergeCell ref="IE30:IF30"/>
    <mergeCell ref="IJ30:IM30"/>
    <mergeCell ref="IN30:IO30"/>
    <mergeCell ref="HH28:HO28"/>
    <mergeCell ref="HR28:HU28"/>
    <mergeCell ref="HV28:HW28"/>
    <mergeCell ref="IA28:ID28"/>
    <mergeCell ref="IE28:IF28"/>
    <mergeCell ref="IJ28:IM28"/>
    <mergeCell ref="HQ26:HX26"/>
    <mergeCell ref="HZ26:IG26"/>
    <mergeCell ref="II26:IP26"/>
    <mergeCell ref="HQ27:HX27"/>
    <mergeCell ref="HZ27:IG27"/>
    <mergeCell ref="II27:IP27"/>
    <mergeCell ref="HQ24:HX24"/>
    <mergeCell ref="HZ24:IG24"/>
    <mergeCell ref="II24:IP24"/>
    <mergeCell ref="HQ25:HX25"/>
    <mergeCell ref="HZ25:IG25"/>
    <mergeCell ref="II25:IP25"/>
    <mergeCell ref="HH22:HO22"/>
    <mergeCell ref="HQ22:HX22"/>
    <mergeCell ref="HZ22:IG22"/>
    <mergeCell ref="II22:IP22"/>
    <mergeCell ref="HQ23:HX23"/>
    <mergeCell ref="HZ23:IG23"/>
    <mergeCell ref="II23:IP23"/>
    <mergeCell ref="HQ20:HX20"/>
    <mergeCell ref="HZ20:IG20"/>
    <mergeCell ref="II20:IP20"/>
    <mergeCell ref="HQ21:HX21"/>
    <mergeCell ref="HZ21:IG21"/>
    <mergeCell ref="II21:IP21"/>
    <mergeCell ref="HQ18:HX18"/>
    <mergeCell ref="HZ18:IG18"/>
    <mergeCell ref="II18:IP18"/>
    <mergeCell ref="HQ19:HX19"/>
    <mergeCell ref="HZ19:IG19"/>
    <mergeCell ref="II19:IP19"/>
    <mergeCell ref="HQ16:HX16"/>
    <mergeCell ref="HZ16:IG16"/>
    <mergeCell ref="II16:IP16"/>
    <mergeCell ref="HQ17:HX17"/>
    <mergeCell ref="HZ17:IG17"/>
    <mergeCell ref="II17:IP17"/>
    <mergeCell ref="II13:IO13"/>
    <mergeCell ref="HH14:HL14"/>
    <mergeCell ref="HQ14:HX14"/>
    <mergeCell ref="HZ14:IG14"/>
    <mergeCell ref="II14:IP14"/>
    <mergeCell ref="HQ15:HX15"/>
    <mergeCell ref="HZ15:IG15"/>
    <mergeCell ref="II15:IP15"/>
    <mergeCell ref="HN8:HU8"/>
    <mergeCell ref="HX8:HZ8"/>
    <mergeCell ref="HN9:HU9"/>
    <mergeCell ref="HX9:HZ9"/>
    <mergeCell ref="HG12:HQ12"/>
    <mergeCell ref="HH13:HL13"/>
    <mergeCell ref="HQ13:HW13"/>
    <mergeCell ref="HZ13:IF13"/>
    <mergeCell ref="HG4:HL4"/>
    <mergeCell ref="HP4:HS4"/>
    <mergeCell ref="HU4:HX4"/>
    <mergeCell ref="HZ4:IC4"/>
    <mergeCell ref="IE4:IH4"/>
    <mergeCell ref="HG7:HL7"/>
    <mergeCell ref="HN7:HU7"/>
    <mergeCell ref="HX7:HZ7"/>
    <mergeCell ref="GX31:GY31"/>
    <mergeCell ref="FR32:FZ32"/>
    <mergeCell ref="GB32:GG32"/>
    <mergeCell ref="GK32:GP32"/>
    <mergeCell ref="GT32:GY32"/>
    <mergeCell ref="FR33:FZ33"/>
    <mergeCell ref="GB33:GG33"/>
    <mergeCell ref="GK33:GP33"/>
    <mergeCell ref="GT33:GY33"/>
    <mergeCell ref="FR31:FZ31"/>
    <mergeCell ref="GB31:GE31"/>
    <mergeCell ref="GF31:GG31"/>
    <mergeCell ref="GK31:GN31"/>
    <mergeCell ref="GO31:GP31"/>
    <mergeCell ref="GT31:GW31"/>
    <mergeCell ref="GX28:GY28"/>
    <mergeCell ref="FR29:FY30"/>
    <mergeCell ref="GB30:GE30"/>
    <mergeCell ref="GF30:GG30"/>
    <mergeCell ref="GK30:GN30"/>
    <mergeCell ref="GO30:GP30"/>
    <mergeCell ref="GT30:GW30"/>
    <mergeCell ref="GX30:GY30"/>
    <mergeCell ref="FR28:FY28"/>
    <mergeCell ref="GB28:GE28"/>
    <mergeCell ref="GF28:GG28"/>
    <mergeCell ref="GK28:GN28"/>
    <mergeCell ref="GO28:GP28"/>
    <mergeCell ref="GT28:GW28"/>
    <mergeCell ref="GA26:GH26"/>
    <mergeCell ref="GJ26:GQ26"/>
    <mergeCell ref="GS26:GZ26"/>
    <mergeCell ref="GA27:GH27"/>
    <mergeCell ref="GJ27:GQ27"/>
    <mergeCell ref="GS27:GZ27"/>
    <mergeCell ref="GA24:GH24"/>
    <mergeCell ref="GJ24:GQ24"/>
    <mergeCell ref="GS24:GZ24"/>
    <mergeCell ref="GA25:GH25"/>
    <mergeCell ref="GJ25:GQ25"/>
    <mergeCell ref="GS25:GZ25"/>
    <mergeCell ref="FR22:FY22"/>
    <mergeCell ref="GA22:GH22"/>
    <mergeCell ref="GJ22:GQ22"/>
    <mergeCell ref="GS22:GZ22"/>
    <mergeCell ref="GA23:GH23"/>
    <mergeCell ref="GJ23:GQ23"/>
    <mergeCell ref="GS23:GZ23"/>
    <mergeCell ref="GA20:GH20"/>
    <mergeCell ref="GJ20:GQ20"/>
    <mergeCell ref="GS20:GZ20"/>
    <mergeCell ref="GA21:GH21"/>
    <mergeCell ref="GJ21:GQ21"/>
    <mergeCell ref="GS21:GZ21"/>
    <mergeCell ref="GA18:GH18"/>
    <mergeCell ref="GJ18:GQ18"/>
    <mergeCell ref="GS18:GZ18"/>
    <mergeCell ref="GA19:GH19"/>
    <mergeCell ref="GJ19:GQ19"/>
    <mergeCell ref="GS19:GZ19"/>
    <mergeCell ref="GA16:GH16"/>
    <mergeCell ref="GJ16:GQ16"/>
    <mergeCell ref="GS16:GZ16"/>
    <mergeCell ref="GA17:GH17"/>
    <mergeCell ref="GJ17:GQ17"/>
    <mergeCell ref="GS17:GZ17"/>
    <mergeCell ref="GS13:GY13"/>
    <mergeCell ref="FR14:FV14"/>
    <mergeCell ref="GA14:GH14"/>
    <mergeCell ref="GJ14:GQ14"/>
    <mergeCell ref="GS14:GZ14"/>
    <mergeCell ref="GA15:GH15"/>
    <mergeCell ref="GJ15:GQ15"/>
    <mergeCell ref="GS15:GZ15"/>
    <mergeCell ref="GH8:GJ8"/>
    <mergeCell ref="FX9:GE9"/>
    <mergeCell ref="GH9:GJ9"/>
    <mergeCell ref="FQ12:GA12"/>
    <mergeCell ref="FR13:FV13"/>
    <mergeCell ref="GA13:GG13"/>
    <mergeCell ref="GJ13:GP13"/>
    <mergeCell ref="FX8:GE8"/>
    <mergeCell ref="GE4:GH4"/>
    <mergeCell ref="GJ4:GM4"/>
    <mergeCell ref="GO4:GR4"/>
    <mergeCell ref="FQ7:FV7"/>
    <mergeCell ref="FX7:GE7"/>
    <mergeCell ref="GH7:GJ7"/>
    <mergeCell ref="FQ4:FV4"/>
    <mergeCell ref="FZ4:GC4"/>
    <mergeCell ref="EH8:EO8"/>
    <mergeCell ref="ER8:ET8"/>
    <mergeCell ref="EH9:EO9"/>
    <mergeCell ref="ER9:ET9"/>
    <mergeCell ref="EA4:EF4"/>
    <mergeCell ref="EJ4:EM4"/>
    <mergeCell ref="EO4:ER4"/>
    <mergeCell ref="ET4:EW4"/>
    <mergeCell ref="EY4:FB4"/>
    <mergeCell ref="EA7:EF7"/>
    <mergeCell ref="EH7:EO7"/>
    <mergeCell ref="ER7:ET7"/>
    <mergeCell ref="EB75:EH75"/>
    <mergeCell ref="EK75:EM75"/>
    <mergeCell ref="EQ75:ES75"/>
    <mergeCell ref="EX75:EZ75"/>
    <mergeCell ref="FE75:FG75"/>
    <mergeCell ref="EK70:ER70"/>
    <mergeCell ref="EU70:EX70"/>
    <mergeCell ref="EB71:EI71"/>
    <mergeCell ref="EK71:EO71"/>
    <mergeCell ref="EQ71:EV71"/>
    <mergeCell ref="EX71:FC71"/>
    <mergeCell ref="EM68:EP68"/>
    <mergeCell ref="EV68:EW68"/>
    <mergeCell ref="EY68:EZ68"/>
    <mergeCell ref="EB69:EI69"/>
    <mergeCell ref="EK69:EP69"/>
    <mergeCell ref="ES69:EW69"/>
    <mergeCell ref="EZ69:FI69"/>
    <mergeCell ref="EB66:EG66"/>
    <mergeCell ref="EI66:FI66"/>
    <mergeCell ref="EB76:EI77"/>
    <mergeCell ref="EK76:EM76"/>
    <mergeCell ref="EQ76:ES76"/>
    <mergeCell ref="EX76:EZ76"/>
    <mergeCell ref="FE76:FG76"/>
    <mergeCell ref="FE73:FI73"/>
    <mergeCell ref="EB74:EG74"/>
    <mergeCell ref="EK74:EO74"/>
    <mergeCell ref="EQ74:EU74"/>
    <mergeCell ref="EX74:FB74"/>
    <mergeCell ref="FE74:FI74"/>
    <mergeCell ref="EB72:EI72"/>
    <mergeCell ref="EK72:EO72"/>
    <mergeCell ref="EQ72:EV72"/>
    <mergeCell ref="EX72:FC72"/>
    <mergeCell ref="EB73:EI73"/>
    <mergeCell ref="EK73:EO73"/>
    <mergeCell ref="EQ73:EV73"/>
    <mergeCell ref="EX73:FB73"/>
    <mergeCell ref="EB67:EK67"/>
    <mergeCell ref="EM67:EP67"/>
    <mergeCell ref="ES67:ET67"/>
    <mergeCell ref="EV67:EW67"/>
    <mergeCell ref="EY67:EZ67"/>
    <mergeCell ref="EB62:EH62"/>
    <mergeCell ref="EK62:EM62"/>
    <mergeCell ref="EQ62:ES62"/>
    <mergeCell ref="EX62:EZ62"/>
    <mergeCell ref="FE62:FG62"/>
    <mergeCell ref="EB63:EI64"/>
    <mergeCell ref="EK63:EM63"/>
    <mergeCell ref="EQ63:ES63"/>
    <mergeCell ref="EX63:EZ63"/>
    <mergeCell ref="FE63:FG63"/>
    <mergeCell ref="FE60:FI60"/>
    <mergeCell ref="EB61:EG61"/>
    <mergeCell ref="EK61:EO61"/>
    <mergeCell ref="EQ61:EU61"/>
    <mergeCell ref="EX61:FB61"/>
    <mergeCell ref="FE61:FI61"/>
    <mergeCell ref="EB59:EI59"/>
    <mergeCell ref="EK59:EO59"/>
    <mergeCell ref="EQ59:EV59"/>
    <mergeCell ref="EX59:FC59"/>
    <mergeCell ref="EB60:EI60"/>
    <mergeCell ref="EK60:EO60"/>
    <mergeCell ref="EQ60:EV60"/>
    <mergeCell ref="EX60:FB60"/>
    <mergeCell ref="EK57:ER57"/>
    <mergeCell ref="EU57:EX57"/>
    <mergeCell ref="EB58:EI58"/>
    <mergeCell ref="EK58:EO58"/>
    <mergeCell ref="EQ58:EV58"/>
    <mergeCell ref="EX58:FC58"/>
    <mergeCell ref="EM55:EP55"/>
    <mergeCell ref="EV55:EW55"/>
    <mergeCell ref="EY55:EZ55"/>
    <mergeCell ref="EB56:EI56"/>
    <mergeCell ref="EK56:EP56"/>
    <mergeCell ref="ES56:EW56"/>
    <mergeCell ref="EZ56:FI56"/>
    <mergeCell ref="EB53:EG53"/>
    <mergeCell ref="EI53:FI53"/>
    <mergeCell ref="EB54:EK54"/>
    <mergeCell ref="EM54:EP54"/>
    <mergeCell ref="ES54:ET54"/>
    <mergeCell ref="EV54:EW54"/>
    <mergeCell ref="EY54:EZ54"/>
    <mergeCell ref="EB49:EH49"/>
    <mergeCell ref="EK49:EM49"/>
    <mergeCell ref="EQ49:ES49"/>
    <mergeCell ref="EX49:EZ49"/>
    <mergeCell ref="FE49:FG49"/>
    <mergeCell ref="EB50:EI51"/>
    <mergeCell ref="EK50:EM50"/>
    <mergeCell ref="EQ50:ES50"/>
    <mergeCell ref="EX50:EZ50"/>
    <mergeCell ref="FE50:FG50"/>
    <mergeCell ref="EB48:EG48"/>
    <mergeCell ref="EK48:EO48"/>
    <mergeCell ref="EQ48:EU48"/>
    <mergeCell ref="EX48:FB48"/>
    <mergeCell ref="FE48:FI48"/>
    <mergeCell ref="EB46:EI46"/>
    <mergeCell ref="EK46:EO46"/>
    <mergeCell ref="EQ46:EV46"/>
    <mergeCell ref="EX46:FC46"/>
    <mergeCell ref="EB47:EI47"/>
    <mergeCell ref="EK47:EO47"/>
    <mergeCell ref="EQ47:EV47"/>
    <mergeCell ref="EX47:FB47"/>
    <mergeCell ref="EK44:ER44"/>
    <mergeCell ref="EU44:EX44"/>
    <mergeCell ref="EB45:EI45"/>
    <mergeCell ref="EK45:EO45"/>
    <mergeCell ref="EQ45:EV45"/>
    <mergeCell ref="EX45:FC45"/>
    <mergeCell ref="EV42:EW42"/>
    <mergeCell ref="EY42:EZ42"/>
    <mergeCell ref="EB43:EI43"/>
    <mergeCell ref="EK43:EP43"/>
    <mergeCell ref="ES43:EW43"/>
    <mergeCell ref="EZ43:FI43"/>
    <mergeCell ref="EA39:EH39"/>
    <mergeCell ref="EB40:EG40"/>
    <mergeCell ref="EI40:FI40"/>
    <mergeCell ref="EB41:EK41"/>
    <mergeCell ref="EM41:EP41"/>
    <mergeCell ref="ES41:ET41"/>
    <mergeCell ref="EV41:EW41"/>
    <mergeCell ref="EY41:EZ41"/>
    <mergeCell ref="CK75:CQ75"/>
    <mergeCell ref="CT75:CV75"/>
    <mergeCell ref="CZ75:DB75"/>
    <mergeCell ref="DG75:DI75"/>
    <mergeCell ref="DN75:DP75"/>
    <mergeCell ref="CT70:DA70"/>
    <mergeCell ref="DD70:DG70"/>
    <mergeCell ref="CK71:CR71"/>
    <mergeCell ref="CT71:CX71"/>
    <mergeCell ref="CZ71:DE71"/>
    <mergeCell ref="DG71:DL71"/>
    <mergeCell ref="CV68:CY68"/>
    <mergeCell ref="DE68:DF68"/>
    <mergeCell ref="DH68:DI68"/>
    <mergeCell ref="CK69:CR69"/>
    <mergeCell ref="CT69:CY69"/>
    <mergeCell ref="DB69:DF69"/>
    <mergeCell ref="FE47:FI47"/>
    <mergeCell ref="CK76:CR77"/>
    <mergeCell ref="CT76:CV76"/>
    <mergeCell ref="CZ76:DB76"/>
    <mergeCell ref="DG76:DI76"/>
    <mergeCell ref="DN76:DP76"/>
    <mergeCell ref="DN73:DR73"/>
    <mergeCell ref="CK74:CP74"/>
    <mergeCell ref="CT74:CX74"/>
    <mergeCell ref="CZ74:DD74"/>
    <mergeCell ref="DG74:DK74"/>
    <mergeCell ref="DN74:DR74"/>
    <mergeCell ref="CK72:CR72"/>
    <mergeCell ref="CT72:CX72"/>
    <mergeCell ref="CZ72:DE72"/>
    <mergeCell ref="DG72:DL72"/>
    <mergeCell ref="CK73:CR73"/>
    <mergeCell ref="CT73:CX73"/>
    <mergeCell ref="CZ73:DE73"/>
    <mergeCell ref="DG73:DK73"/>
    <mergeCell ref="DI69:DR69"/>
    <mergeCell ref="CK66:CP66"/>
    <mergeCell ref="CR66:DR66"/>
    <mergeCell ref="CK67:CT67"/>
    <mergeCell ref="CV67:CY67"/>
    <mergeCell ref="DB67:DC67"/>
    <mergeCell ref="DE67:DF67"/>
    <mergeCell ref="DH67:DI67"/>
    <mergeCell ref="CK62:CQ62"/>
    <mergeCell ref="CT62:CV62"/>
    <mergeCell ref="CZ62:DB62"/>
    <mergeCell ref="DG62:DI62"/>
    <mergeCell ref="DN62:DP62"/>
    <mergeCell ref="CK63:CR64"/>
    <mergeCell ref="CT63:CV63"/>
    <mergeCell ref="CZ63:DB63"/>
    <mergeCell ref="DG63:DI63"/>
    <mergeCell ref="DN63:DP63"/>
    <mergeCell ref="DN60:DR60"/>
    <mergeCell ref="CK61:CP61"/>
    <mergeCell ref="CT61:CX61"/>
    <mergeCell ref="CZ61:DD61"/>
    <mergeCell ref="DG61:DK61"/>
    <mergeCell ref="DN61:DR61"/>
    <mergeCell ref="CK59:CR59"/>
    <mergeCell ref="CT59:CX59"/>
    <mergeCell ref="CZ59:DE59"/>
    <mergeCell ref="DG59:DL59"/>
    <mergeCell ref="CK60:CR60"/>
    <mergeCell ref="CT60:CX60"/>
    <mergeCell ref="CZ60:DE60"/>
    <mergeCell ref="DG60:DK60"/>
    <mergeCell ref="CT57:DA57"/>
    <mergeCell ref="DD57:DG57"/>
    <mergeCell ref="CK58:CR58"/>
    <mergeCell ref="CT58:CX58"/>
    <mergeCell ref="CZ58:DE58"/>
    <mergeCell ref="DG58:DL58"/>
    <mergeCell ref="CV55:CY55"/>
    <mergeCell ref="DE55:DF55"/>
    <mergeCell ref="DH55:DI55"/>
    <mergeCell ref="CK56:CR56"/>
    <mergeCell ref="CT56:CY56"/>
    <mergeCell ref="DB56:DF56"/>
    <mergeCell ref="DI56:DR56"/>
    <mergeCell ref="CK53:CP53"/>
    <mergeCell ref="CR53:DR53"/>
    <mergeCell ref="CK54:CT54"/>
    <mergeCell ref="CV54:CY54"/>
    <mergeCell ref="DB54:DC54"/>
    <mergeCell ref="DE54:DF54"/>
    <mergeCell ref="DH54:DI54"/>
    <mergeCell ref="CK49:CQ49"/>
    <mergeCell ref="CT49:CV49"/>
    <mergeCell ref="CZ49:DB49"/>
    <mergeCell ref="DG49:DI49"/>
    <mergeCell ref="DN49:DP49"/>
    <mergeCell ref="CK50:CR51"/>
    <mergeCell ref="CT50:CV50"/>
    <mergeCell ref="CZ50:DB50"/>
    <mergeCell ref="DG50:DI50"/>
    <mergeCell ref="DN50:DP50"/>
    <mergeCell ref="DN47:DR47"/>
    <mergeCell ref="CK48:CP48"/>
    <mergeCell ref="CT48:CX48"/>
    <mergeCell ref="CZ48:DD48"/>
    <mergeCell ref="DG48:DK48"/>
    <mergeCell ref="DN48:DR48"/>
    <mergeCell ref="CK46:CR46"/>
    <mergeCell ref="CT46:CX46"/>
    <mergeCell ref="CZ46:DE46"/>
    <mergeCell ref="DG46:DL46"/>
    <mergeCell ref="CK47:CR47"/>
    <mergeCell ref="CT47:CX47"/>
    <mergeCell ref="CZ47:DE47"/>
    <mergeCell ref="DG47:DK47"/>
    <mergeCell ref="CT44:DA44"/>
    <mergeCell ref="DD44:DG44"/>
    <mergeCell ref="CK45:CR45"/>
    <mergeCell ref="CT45:CX45"/>
    <mergeCell ref="CZ45:DE45"/>
    <mergeCell ref="DG45:DL45"/>
    <mergeCell ref="CV42:CY42"/>
    <mergeCell ref="DE42:DF42"/>
    <mergeCell ref="DH42:DI42"/>
    <mergeCell ref="CK43:CR43"/>
    <mergeCell ref="CT43:CY43"/>
    <mergeCell ref="DB43:DF43"/>
    <mergeCell ref="DI43:DR43"/>
    <mergeCell ref="CJ39:CQ39"/>
    <mergeCell ref="CK40:CP40"/>
    <mergeCell ref="CR40:DR40"/>
    <mergeCell ref="CK41:CT41"/>
    <mergeCell ref="CV41:CY41"/>
    <mergeCell ref="DB41:DC41"/>
    <mergeCell ref="DE41:DF41"/>
    <mergeCell ref="DH41:DI41"/>
    <mergeCell ref="EB32:EJ32"/>
    <mergeCell ref="EL32:EQ32"/>
    <mergeCell ref="CK33:CS33"/>
    <mergeCell ref="CU33:CZ33"/>
    <mergeCell ref="DD33:DI33"/>
    <mergeCell ref="DM33:DR33"/>
    <mergeCell ref="EM42:EP42"/>
    <mergeCell ref="EU32:EZ32"/>
    <mergeCell ref="FD32:FI32"/>
    <mergeCell ref="EB33:EJ33"/>
    <mergeCell ref="EL33:EQ33"/>
    <mergeCell ref="EU33:EZ33"/>
    <mergeCell ref="FD33:FI33"/>
    <mergeCell ref="FH30:FI30"/>
    <mergeCell ref="EB31:EJ31"/>
    <mergeCell ref="EL31:EO31"/>
    <mergeCell ref="EP31:EQ31"/>
    <mergeCell ref="EU31:EX31"/>
    <mergeCell ref="EY31:EZ31"/>
    <mergeCell ref="FD31:FG31"/>
    <mergeCell ref="FH31:FI31"/>
    <mergeCell ref="EB29:EI30"/>
    <mergeCell ref="EL30:EO30"/>
    <mergeCell ref="EP30:EQ30"/>
    <mergeCell ref="EU30:EX30"/>
    <mergeCell ref="EY30:EZ30"/>
    <mergeCell ref="FD30:FG30"/>
    <mergeCell ref="EK27:ER27"/>
    <mergeCell ref="ET27:FA27"/>
    <mergeCell ref="FC27:FJ27"/>
    <mergeCell ref="EB28:EI28"/>
    <mergeCell ref="EL28:EO28"/>
    <mergeCell ref="EP28:EQ28"/>
    <mergeCell ref="EU28:EX28"/>
    <mergeCell ref="EY28:EZ28"/>
    <mergeCell ref="FD28:FG28"/>
    <mergeCell ref="FH28:FI28"/>
    <mergeCell ref="EK25:ER25"/>
    <mergeCell ref="ET25:FA25"/>
    <mergeCell ref="FC25:FJ25"/>
    <mergeCell ref="EK26:ER26"/>
    <mergeCell ref="ET26:FA26"/>
    <mergeCell ref="FC26:FJ26"/>
    <mergeCell ref="EK23:ER23"/>
    <mergeCell ref="ET23:FA23"/>
    <mergeCell ref="FC23:FJ23"/>
    <mergeCell ref="EK24:ER24"/>
    <mergeCell ref="ET24:FA24"/>
    <mergeCell ref="FC24:FJ24"/>
    <mergeCell ref="EK21:ER21"/>
    <mergeCell ref="ET21:FA21"/>
    <mergeCell ref="FC21:FJ21"/>
    <mergeCell ref="EB22:EI22"/>
    <mergeCell ref="EK22:ER22"/>
    <mergeCell ref="ET22:FA22"/>
    <mergeCell ref="FC22:FJ22"/>
    <mergeCell ref="EK19:ER19"/>
    <mergeCell ref="ET19:FA19"/>
    <mergeCell ref="FC19:FJ19"/>
    <mergeCell ref="EK20:ER20"/>
    <mergeCell ref="ET20:FA20"/>
    <mergeCell ref="FC20:FJ20"/>
    <mergeCell ref="EK17:ER17"/>
    <mergeCell ref="ET17:FA17"/>
    <mergeCell ref="FC17:FJ17"/>
    <mergeCell ref="EK18:ER18"/>
    <mergeCell ref="ET18:FA18"/>
    <mergeCell ref="FC18:FJ18"/>
    <mergeCell ref="EK15:ER15"/>
    <mergeCell ref="ET15:FA15"/>
    <mergeCell ref="FC15:FJ15"/>
    <mergeCell ref="EK16:ER16"/>
    <mergeCell ref="ET16:FA16"/>
    <mergeCell ref="FC16:FJ16"/>
    <mergeCell ref="EA12:EK12"/>
    <mergeCell ref="EB13:EF13"/>
    <mergeCell ref="EK13:EQ13"/>
    <mergeCell ref="ET13:EZ13"/>
    <mergeCell ref="FC13:FI13"/>
    <mergeCell ref="EB14:EF14"/>
    <mergeCell ref="EK14:ER14"/>
    <mergeCell ref="ET14:FA14"/>
    <mergeCell ref="FC14:FJ14"/>
    <mergeCell ref="DQ31:DR31"/>
    <mergeCell ref="CK32:CS32"/>
    <mergeCell ref="CU32:CZ32"/>
    <mergeCell ref="DD32:DI32"/>
    <mergeCell ref="DM32:DR32"/>
    <mergeCell ref="CK31:CS31"/>
    <mergeCell ref="CU31:CX31"/>
    <mergeCell ref="CY31:CZ31"/>
    <mergeCell ref="DD31:DG31"/>
    <mergeCell ref="DH31:DI31"/>
    <mergeCell ref="DM31:DP31"/>
    <mergeCell ref="DQ28:DR28"/>
    <mergeCell ref="CK29:CR30"/>
    <mergeCell ref="CU30:CX30"/>
    <mergeCell ref="CY30:CZ30"/>
    <mergeCell ref="DD30:DG30"/>
    <mergeCell ref="DH30:DI30"/>
    <mergeCell ref="DM30:DP30"/>
    <mergeCell ref="DQ30:DR30"/>
    <mergeCell ref="CK28:CR28"/>
    <mergeCell ref="CU28:CX28"/>
    <mergeCell ref="CY28:CZ28"/>
    <mergeCell ref="DD28:DG28"/>
    <mergeCell ref="DH28:DI28"/>
    <mergeCell ref="DM28:DP28"/>
    <mergeCell ref="CT26:DA26"/>
    <mergeCell ref="DC26:DJ26"/>
    <mergeCell ref="DL26:DS26"/>
    <mergeCell ref="CT27:DA27"/>
    <mergeCell ref="DC27:DJ27"/>
    <mergeCell ref="DL27:DS27"/>
    <mergeCell ref="CT24:DA24"/>
    <mergeCell ref="DC24:DJ24"/>
    <mergeCell ref="DL24:DS24"/>
    <mergeCell ref="CT25:DA25"/>
    <mergeCell ref="DC25:DJ25"/>
    <mergeCell ref="DL25:DS25"/>
    <mergeCell ref="CK22:CR22"/>
    <mergeCell ref="CT22:DA22"/>
    <mergeCell ref="DC22:DJ22"/>
    <mergeCell ref="DL22:DS22"/>
    <mergeCell ref="CT23:DA23"/>
    <mergeCell ref="DC23:DJ23"/>
    <mergeCell ref="DL23:DS23"/>
    <mergeCell ref="CT20:DA20"/>
    <mergeCell ref="DC20:DJ20"/>
    <mergeCell ref="DL20:DS20"/>
    <mergeCell ref="CT21:DA21"/>
    <mergeCell ref="DC21:DJ21"/>
    <mergeCell ref="DL21:DS21"/>
    <mergeCell ref="CT18:DA18"/>
    <mergeCell ref="DC18:DJ18"/>
    <mergeCell ref="DL18:DS18"/>
    <mergeCell ref="CT19:DA19"/>
    <mergeCell ref="DC19:DJ19"/>
    <mergeCell ref="DL19:DS19"/>
    <mergeCell ref="CT16:DA16"/>
    <mergeCell ref="DC16:DJ16"/>
    <mergeCell ref="DL16:DS16"/>
    <mergeCell ref="CT17:DA17"/>
    <mergeCell ref="DC17:DJ17"/>
    <mergeCell ref="DL17:DS17"/>
    <mergeCell ref="DL13:DR13"/>
    <mergeCell ref="CK14:CO14"/>
    <mergeCell ref="CT14:DA14"/>
    <mergeCell ref="DC14:DJ14"/>
    <mergeCell ref="DL14:DS14"/>
    <mergeCell ref="CT15:DA15"/>
    <mergeCell ref="DC15:DJ15"/>
    <mergeCell ref="DL15:DS15"/>
    <mergeCell ref="CQ8:CX8"/>
    <mergeCell ref="DA8:DC8"/>
    <mergeCell ref="CQ9:CX9"/>
    <mergeCell ref="DA9:DC9"/>
    <mergeCell ref="CJ12:CT12"/>
    <mergeCell ref="CK13:CO13"/>
    <mergeCell ref="CT13:CZ13"/>
    <mergeCell ref="DC13:DI13"/>
    <mergeCell ref="CJ4:CO4"/>
    <mergeCell ref="CS4:CV4"/>
    <mergeCell ref="CX4:DA4"/>
    <mergeCell ref="DC4:DF4"/>
    <mergeCell ref="DH4:DK4"/>
    <mergeCell ref="CJ7:CO7"/>
    <mergeCell ref="CQ7:CX7"/>
    <mergeCell ref="DA7:DC7"/>
    <mergeCell ref="AS75:AY75"/>
    <mergeCell ref="BB75:BD75"/>
    <mergeCell ref="BH75:BJ75"/>
    <mergeCell ref="BO75:BQ75"/>
    <mergeCell ref="BV75:BX75"/>
    <mergeCell ref="AS76:AZ77"/>
    <mergeCell ref="BB76:BD76"/>
    <mergeCell ref="BH76:BJ76"/>
    <mergeCell ref="BO76:BQ76"/>
    <mergeCell ref="BV76:BX76"/>
    <mergeCell ref="BV73:BZ73"/>
    <mergeCell ref="AS74:AX74"/>
    <mergeCell ref="BB74:BF74"/>
    <mergeCell ref="BH74:BL74"/>
    <mergeCell ref="BO74:BS74"/>
    <mergeCell ref="BV74:BZ74"/>
    <mergeCell ref="AS72:AZ72"/>
    <mergeCell ref="BB72:BF72"/>
    <mergeCell ref="BH72:BM72"/>
    <mergeCell ref="BO72:BT72"/>
    <mergeCell ref="AS73:AZ73"/>
    <mergeCell ref="BB73:BF73"/>
    <mergeCell ref="BH73:BM73"/>
    <mergeCell ref="BO73:BS73"/>
    <mergeCell ref="BB70:BI70"/>
    <mergeCell ref="BL70:BO70"/>
    <mergeCell ref="AS71:AZ71"/>
    <mergeCell ref="BB71:BF71"/>
    <mergeCell ref="BH71:BM71"/>
    <mergeCell ref="BO71:BT71"/>
    <mergeCell ref="BD68:BG68"/>
    <mergeCell ref="BM68:BN68"/>
    <mergeCell ref="BP68:BQ68"/>
    <mergeCell ref="AS69:AZ69"/>
    <mergeCell ref="BB69:BG69"/>
    <mergeCell ref="BJ69:BN69"/>
    <mergeCell ref="BQ69:BZ69"/>
    <mergeCell ref="AS66:AX66"/>
    <mergeCell ref="AZ66:BZ66"/>
    <mergeCell ref="AS67:BB67"/>
    <mergeCell ref="BD67:BG67"/>
    <mergeCell ref="BJ67:BK67"/>
    <mergeCell ref="BM67:BN67"/>
    <mergeCell ref="BP67:BQ67"/>
    <mergeCell ref="AS62:AY62"/>
    <mergeCell ref="BB62:BD62"/>
    <mergeCell ref="BH62:BJ62"/>
    <mergeCell ref="BO62:BQ62"/>
    <mergeCell ref="BV62:BX62"/>
    <mergeCell ref="AS63:AZ64"/>
    <mergeCell ref="BB63:BD63"/>
    <mergeCell ref="BH63:BJ63"/>
    <mergeCell ref="BO63:BQ63"/>
    <mergeCell ref="BV63:BX63"/>
    <mergeCell ref="BV60:BZ60"/>
    <mergeCell ref="AS61:AX61"/>
    <mergeCell ref="BB61:BF61"/>
    <mergeCell ref="BH61:BL61"/>
    <mergeCell ref="BO61:BS61"/>
    <mergeCell ref="BV61:BZ61"/>
    <mergeCell ref="AS59:AZ59"/>
    <mergeCell ref="BB59:BF59"/>
    <mergeCell ref="BH59:BM59"/>
    <mergeCell ref="BO59:BT59"/>
    <mergeCell ref="AS60:AZ60"/>
    <mergeCell ref="BB60:BF60"/>
    <mergeCell ref="BH60:BM60"/>
    <mergeCell ref="BO60:BS60"/>
    <mergeCell ref="BB57:BI57"/>
    <mergeCell ref="BL57:BO57"/>
    <mergeCell ref="AS58:AZ58"/>
    <mergeCell ref="BB58:BF58"/>
    <mergeCell ref="BH58:BM58"/>
    <mergeCell ref="BO58:BT58"/>
    <mergeCell ref="BD55:BG55"/>
    <mergeCell ref="BM55:BN55"/>
    <mergeCell ref="BP55:BQ55"/>
    <mergeCell ref="AS56:AZ56"/>
    <mergeCell ref="BB56:BG56"/>
    <mergeCell ref="BJ56:BN56"/>
    <mergeCell ref="BQ56:BZ56"/>
    <mergeCell ref="AS53:AX53"/>
    <mergeCell ref="AZ53:BZ53"/>
    <mergeCell ref="AS54:BB54"/>
    <mergeCell ref="BD54:BG54"/>
    <mergeCell ref="BJ54:BK54"/>
    <mergeCell ref="BM54:BN54"/>
    <mergeCell ref="BP54:BQ54"/>
    <mergeCell ref="AS49:AY49"/>
    <mergeCell ref="BB49:BD49"/>
    <mergeCell ref="BH49:BJ49"/>
    <mergeCell ref="BO49:BQ49"/>
    <mergeCell ref="BV49:BX49"/>
    <mergeCell ref="AS50:AZ51"/>
    <mergeCell ref="BB50:BD50"/>
    <mergeCell ref="BH50:BJ50"/>
    <mergeCell ref="BO50:BQ50"/>
    <mergeCell ref="BV50:BX50"/>
    <mergeCell ref="BV47:BZ47"/>
    <mergeCell ref="AS48:AX48"/>
    <mergeCell ref="BB48:BF48"/>
    <mergeCell ref="BH48:BL48"/>
    <mergeCell ref="BO48:BS48"/>
    <mergeCell ref="BV48:BZ48"/>
    <mergeCell ref="AS46:AZ46"/>
    <mergeCell ref="BB46:BF46"/>
    <mergeCell ref="BH46:BM46"/>
    <mergeCell ref="BO46:BT46"/>
    <mergeCell ref="AS47:AZ47"/>
    <mergeCell ref="BB47:BF47"/>
    <mergeCell ref="BH47:BM47"/>
    <mergeCell ref="BO47:BS47"/>
    <mergeCell ref="BB44:BI44"/>
    <mergeCell ref="BL44:BO44"/>
    <mergeCell ref="AS45:AZ45"/>
    <mergeCell ref="BB45:BF45"/>
    <mergeCell ref="BH45:BM45"/>
    <mergeCell ref="BO45:BT45"/>
    <mergeCell ref="BD42:BG42"/>
    <mergeCell ref="BM42:BN42"/>
    <mergeCell ref="BP42:BQ42"/>
    <mergeCell ref="AS43:AZ43"/>
    <mergeCell ref="BB43:BG43"/>
    <mergeCell ref="BJ43:BN43"/>
    <mergeCell ref="BQ43:BZ43"/>
    <mergeCell ref="AR39:AY39"/>
    <mergeCell ref="AS40:AX40"/>
    <mergeCell ref="AZ40:BZ40"/>
    <mergeCell ref="AS41:BB41"/>
    <mergeCell ref="BD41:BG41"/>
    <mergeCell ref="BJ41:BK41"/>
    <mergeCell ref="BM41:BN41"/>
    <mergeCell ref="BP41:BQ41"/>
    <mergeCell ref="BY31:BZ31"/>
    <mergeCell ref="AS32:BA32"/>
    <mergeCell ref="BC32:BH32"/>
    <mergeCell ref="BL32:BQ32"/>
    <mergeCell ref="BU32:BZ32"/>
    <mergeCell ref="AS33:BA33"/>
    <mergeCell ref="BC33:BH33"/>
    <mergeCell ref="BL33:BQ33"/>
    <mergeCell ref="BU33:BZ33"/>
    <mergeCell ref="AS31:BA31"/>
    <mergeCell ref="BC31:BF31"/>
    <mergeCell ref="BG31:BH31"/>
    <mergeCell ref="BL31:BO31"/>
    <mergeCell ref="BP31:BQ31"/>
    <mergeCell ref="BU31:BX31"/>
    <mergeCell ref="BY28:BZ28"/>
    <mergeCell ref="AS29:AZ30"/>
    <mergeCell ref="BC30:BF30"/>
    <mergeCell ref="BG30:BH30"/>
    <mergeCell ref="BL30:BO30"/>
    <mergeCell ref="BP30:BQ30"/>
    <mergeCell ref="BU30:BX30"/>
    <mergeCell ref="BY30:BZ30"/>
    <mergeCell ref="AS28:AZ28"/>
    <mergeCell ref="BC28:BF28"/>
    <mergeCell ref="BG28:BH28"/>
    <mergeCell ref="BL28:BO28"/>
    <mergeCell ref="BP28:BQ28"/>
    <mergeCell ref="BU28:BX28"/>
    <mergeCell ref="BB26:BI26"/>
    <mergeCell ref="BK26:BR26"/>
    <mergeCell ref="BT26:CA26"/>
    <mergeCell ref="BB27:BI27"/>
    <mergeCell ref="BK27:BR27"/>
    <mergeCell ref="BT27:CA27"/>
    <mergeCell ref="BB24:BI24"/>
    <mergeCell ref="BK24:BR24"/>
    <mergeCell ref="BT24:CA24"/>
    <mergeCell ref="BB25:BI25"/>
    <mergeCell ref="BK25:BR25"/>
    <mergeCell ref="BT25:CA25"/>
    <mergeCell ref="AS22:AZ22"/>
    <mergeCell ref="BB22:BI22"/>
    <mergeCell ref="BK22:BR22"/>
    <mergeCell ref="BT22:CA22"/>
    <mergeCell ref="BB23:BI23"/>
    <mergeCell ref="BK23:BR23"/>
    <mergeCell ref="BT23:CA23"/>
    <mergeCell ref="BB20:BI20"/>
    <mergeCell ref="BK20:BR20"/>
    <mergeCell ref="BT20:CA20"/>
    <mergeCell ref="BB21:BI21"/>
    <mergeCell ref="BK21:BR21"/>
    <mergeCell ref="BT21:CA21"/>
    <mergeCell ref="BB18:BI18"/>
    <mergeCell ref="BK18:BR18"/>
    <mergeCell ref="BT18:CA18"/>
    <mergeCell ref="BB19:BI19"/>
    <mergeCell ref="BK19:BR19"/>
    <mergeCell ref="BT19:CA19"/>
    <mergeCell ref="BB16:BI16"/>
    <mergeCell ref="BK16:BR16"/>
    <mergeCell ref="BT16:CA16"/>
    <mergeCell ref="BB17:BI17"/>
    <mergeCell ref="BK17:BR17"/>
    <mergeCell ref="BT17:CA17"/>
    <mergeCell ref="BT13:BZ13"/>
    <mergeCell ref="AS14:AW14"/>
    <mergeCell ref="BB14:BI14"/>
    <mergeCell ref="BK14:BR14"/>
    <mergeCell ref="BT14:CA14"/>
    <mergeCell ref="BB15:BI15"/>
    <mergeCell ref="BK15:BR15"/>
    <mergeCell ref="BT15:CA15"/>
    <mergeCell ref="AY8:BF8"/>
    <mergeCell ref="BI8:BK8"/>
    <mergeCell ref="AY9:BF9"/>
    <mergeCell ref="BI9:BK9"/>
    <mergeCell ref="AR12:BB12"/>
    <mergeCell ref="AS13:AW13"/>
    <mergeCell ref="BB13:BH13"/>
    <mergeCell ref="BK13:BQ13"/>
    <mergeCell ref="AR4:AW4"/>
    <mergeCell ref="BA4:BD4"/>
    <mergeCell ref="BF4:BI4"/>
    <mergeCell ref="BK4:BN4"/>
    <mergeCell ref="BP4:BS4"/>
    <mergeCell ref="AR7:AW7"/>
    <mergeCell ref="AY7:BF7"/>
    <mergeCell ref="BI7:BK7"/>
    <mergeCell ref="AE75:AG75"/>
    <mergeCell ref="B76:I77"/>
    <mergeCell ref="K76:M76"/>
    <mergeCell ref="Q76:S76"/>
    <mergeCell ref="X76:Z76"/>
    <mergeCell ref="AE76:AG76"/>
    <mergeCell ref="AE73:AI73"/>
    <mergeCell ref="B74:G74"/>
    <mergeCell ref="K74:O74"/>
    <mergeCell ref="Q74:U74"/>
    <mergeCell ref="X74:AB74"/>
    <mergeCell ref="AE74:AI74"/>
    <mergeCell ref="B72:I72"/>
    <mergeCell ref="K72:O72"/>
    <mergeCell ref="Q72:V72"/>
    <mergeCell ref="X72:AC72"/>
    <mergeCell ref="B73:I73"/>
    <mergeCell ref="K73:O73"/>
    <mergeCell ref="Q73:V73"/>
    <mergeCell ref="X73:AB73"/>
    <mergeCell ref="K70:R70"/>
    <mergeCell ref="U70:X70"/>
    <mergeCell ref="B71:I71"/>
    <mergeCell ref="K71:O71"/>
    <mergeCell ref="Q71:V71"/>
    <mergeCell ref="X71:AC71"/>
    <mergeCell ref="S67:T67"/>
    <mergeCell ref="V67:W67"/>
    <mergeCell ref="Y67:Z67"/>
    <mergeCell ref="M68:P68"/>
    <mergeCell ref="V68:W68"/>
    <mergeCell ref="Y68:Z68"/>
    <mergeCell ref="K62:M62"/>
    <mergeCell ref="Q62:S62"/>
    <mergeCell ref="X62:Z62"/>
    <mergeCell ref="AE62:AG62"/>
    <mergeCell ref="B63:I64"/>
    <mergeCell ref="K63:M63"/>
    <mergeCell ref="Q63:S63"/>
    <mergeCell ref="X63:Z63"/>
    <mergeCell ref="AE63:AG63"/>
    <mergeCell ref="B66:G66"/>
    <mergeCell ref="I66:AI66"/>
    <mergeCell ref="B62:H62"/>
    <mergeCell ref="Q60:V60"/>
    <mergeCell ref="X60:AB60"/>
    <mergeCell ref="AE60:AI60"/>
    <mergeCell ref="B61:G61"/>
    <mergeCell ref="K61:O61"/>
    <mergeCell ref="Q61:U61"/>
    <mergeCell ref="X61:AB61"/>
    <mergeCell ref="AE61:AI61"/>
    <mergeCell ref="B58:I58"/>
    <mergeCell ref="K58:O58"/>
    <mergeCell ref="Q58:V58"/>
    <mergeCell ref="X58:AC58"/>
    <mergeCell ref="B59:I59"/>
    <mergeCell ref="K59:O59"/>
    <mergeCell ref="Q59:V59"/>
    <mergeCell ref="X59:AC59"/>
    <mergeCell ref="B53:G53"/>
    <mergeCell ref="I53:AI53"/>
    <mergeCell ref="B54:K54"/>
    <mergeCell ref="M54:P54"/>
    <mergeCell ref="S54:T54"/>
    <mergeCell ref="V54:W54"/>
    <mergeCell ref="Y54:Z54"/>
    <mergeCell ref="M55:P55"/>
    <mergeCell ref="B60:I60"/>
    <mergeCell ref="K60:O60"/>
    <mergeCell ref="V55:W55"/>
    <mergeCell ref="Y55:Z55"/>
    <mergeCell ref="B56:I56"/>
    <mergeCell ref="K56:P56"/>
    <mergeCell ref="B49:H49"/>
    <mergeCell ref="K49:M49"/>
    <mergeCell ref="Q49:S49"/>
    <mergeCell ref="X49:Z49"/>
    <mergeCell ref="AE49:AG49"/>
    <mergeCell ref="B50:I51"/>
    <mergeCell ref="K50:M50"/>
    <mergeCell ref="Q50:S50"/>
    <mergeCell ref="X50:Z50"/>
    <mergeCell ref="AE50:AG50"/>
    <mergeCell ref="B47:I47"/>
    <mergeCell ref="K47:O47"/>
    <mergeCell ref="Q47:V47"/>
    <mergeCell ref="X47:AB47"/>
    <mergeCell ref="AE47:AI47"/>
    <mergeCell ref="B48:G48"/>
    <mergeCell ref="K48:O48"/>
    <mergeCell ref="Q48:U48"/>
    <mergeCell ref="X48:AB48"/>
    <mergeCell ref="AE48:AI48"/>
    <mergeCell ref="B45:I45"/>
    <mergeCell ref="K45:O45"/>
    <mergeCell ref="Q45:V45"/>
    <mergeCell ref="X45:AC45"/>
    <mergeCell ref="B46:I46"/>
    <mergeCell ref="K46:O46"/>
    <mergeCell ref="Q46:V46"/>
    <mergeCell ref="X46:AC46"/>
    <mergeCell ref="B43:I43"/>
    <mergeCell ref="K43:P43"/>
    <mergeCell ref="S43:W43"/>
    <mergeCell ref="Z43:AI43"/>
    <mergeCell ref="K44:R44"/>
    <mergeCell ref="U44:X44"/>
    <mergeCell ref="B41:K41"/>
    <mergeCell ref="M41:P41"/>
    <mergeCell ref="S41:T41"/>
    <mergeCell ref="V41:W41"/>
    <mergeCell ref="Y41:Z41"/>
    <mergeCell ref="M42:P42"/>
    <mergeCell ref="V42:W42"/>
    <mergeCell ref="Y42:Z42"/>
    <mergeCell ref="A39:H39"/>
    <mergeCell ref="B40:G40"/>
    <mergeCell ref="I40:AI40"/>
    <mergeCell ref="B32:J32"/>
    <mergeCell ref="L32:Q32"/>
    <mergeCell ref="U32:Z32"/>
    <mergeCell ref="AD32:AI32"/>
    <mergeCell ref="B33:J33"/>
    <mergeCell ref="L33:Q33"/>
    <mergeCell ref="U33:Z33"/>
    <mergeCell ref="AD33:AI33"/>
    <mergeCell ref="AH30:AI30"/>
    <mergeCell ref="B31:J31"/>
    <mergeCell ref="L31:O31"/>
    <mergeCell ref="P31:Q31"/>
    <mergeCell ref="U31:X31"/>
    <mergeCell ref="Y31:Z31"/>
    <mergeCell ref="AD31:AG31"/>
    <mergeCell ref="AH31:AI31"/>
    <mergeCell ref="B29:I30"/>
    <mergeCell ref="L30:O30"/>
    <mergeCell ref="P30:Q30"/>
    <mergeCell ref="U30:X30"/>
    <mergeCell ref="Y30:Z30"/>
    <mergeCell ref="AD30:AG30"/>
    <mergeCell ref="K27:R27"/>
    <mergeCell ref="T27:AA27"/>
    <mergeCell ref="AC27:AJ27"/>
    <mergeCell ref="B28:I28"/>
    <mergeCell ref="L28:O28"/>
    <mergeCell ref="P28:Q28"/>
    <mergeCell ref="U28:X28"/>
    <mergeCell ref="Y28:Z28"/>
    <mergeCell ref="AD28:AG28"/>
    <mergeCell ref="AH28:AI28"/>
    <mergeCell ref="K25:R25"/>
    <mergeCell ref="T25:AA25"/>
    <mergeCell ref="AC25:AJ25"/>
    <mergeCell ref="K26:R26"/>
    <mergeCell ref="T26:AA26"/>
    <mergeCell ref="AC26:AJ26"/>
    <mergeCell ref="K23:R23"/>
    <mergeCell ref="T23:AA23"/>
    <mergeCell ref="AC23:AJ23"/>
    <mergeCell ref="K24:R24"/>
    <mergeCell ref="T24:AA24"/>
    <mergeCell ref="AC24:AJ24"/>
    <mergeCell ref="T14:AA14"/>
    <mergeCell ref="AC14:AJ14"/>
    <mergeCell ref="A7:F7"/>
    <mergeCell ref="H7:O7"/>
    <mergeCell ref="R7:T7"/>
    <mergeCell ref="H8:O8"/>
    <mergeCell ref="R8:T8"/>
    <mergeCell ref="H9:O9"/>
    <mergeCell ref="R9:T9"/>
    <mergeCell ref="K21:R21"/>
    <mergeCell ref="T21:AA21"/>
    <mergeCell ref="AC21:AJ21"/>
    <mergeCell ref="B22:I22"/>
    <mergeCell ref="K22:R22"/>
    <mergeCell ref="T22:AA22"/>
    <mergeCell ref="AC22:AJ22"/>
    <mergeCell ref="K19:R19"/>
    <mergeCell ref="T19:AA19"/>
    <mergeCell ref="AC19:AJ19"/>
    <mergeCell ref="K20:R20"/>
    <mergeCell ref="T20:AA20"/>
    <mergeCell ref="AC20:AJ20"/>
    <mergeCell ref="K17:R17"/>
    <mergeCell ref="T17:AA17"/>
    <mergeCell ref="AC17:AJ17"/>
    <mergeCell ref="K18:R18"/>
    <mergeCell ref="T18:AA18"/>
    <mergeCell ref="AC18:AJ18"/>
    <mergeCell ref="A4:F4"/>
    <mergeCell ref="J4:M4"/>
    <mergeCell ref="O4:R4"/>
    <mergeCell ref="T4:W4"/>
    <mergeCell ref="Y4:AB4"/>
    <mergeCell ref="S56:W56"/>
    <mergeCell ref="Z56:AI56"/>
    <mergeCell ref="B75:H75"/>
    <mergeCell ref="K75:M75"/>
    <mergeCell ref="Q75:S75"/>
    <mergeCell ref="X75:Z75"/>
    <mergeCell ref="K69:P69"/>
    <mergeCell ref="S69:W69"/>
    <mergeCell ref="Z69:AI69"/>
    <mergeCell ref="B69:I69"/>
    <mergeCell ref="B67:K67"/>
    <mergeCell ref="M67:P67"/>
    <mergeCell ref="K57:R57"/>
    <mergeCell ref="U57:X57"/>
    <mergeCell ref="K15:R15"/>
    <mergeCell ref="T15:AA15"/>
    <mergeCell ref="AC15:AJ15"/>
    <mergeCell ref="K16:R16"/>
    <mergeCell ref="T16:AA16"/>
    <mergeCell ref="AC16:AJ16"/>
    <mergeCell ref="A12:K12"/>
    <mergeCell ref="B13:F13"/>
    <mergeCell ref="K13:Q13"/>
    <mergeCell ref="T13:Z13"/>
    <mergeCell ref="AC13:AI13"/>
    <mergeCell ref="B14:F14"/>
    <mergeCell ref="K14:R14"/>
  </mergeCells>
  <phoneticPr fontId="1"/>
  <conditionalFormatting sqref="OE39:XFD78">
    <cfRule type="expression" priority="295">
      <formula>$T$13&lt;&gt;""</formula>
    </cfRule>
  </conditionalFormatting>
  <conditionalFormatting sqref="B4">
    <cfRule type="expression" dxfId="124" priority="332">
      <formula>#REF!&lt;&gt;""</formula>
    </cfRule>
  </conditionalFormatting>
  <conditionalFormatting sqref="A4">
    <cfRule type="expression" dxfId="123" priority="337">
      <formula>#REF!&lt;&gt;""</formula>
    </cfRule>
  </conditionalFormatting>
  <conditionalFormatting sqref="B28 B43 B45:B50 B56 B59:B63 B69 B71:B76 B13:B14 B41 B54 B67">
    <cfRule type="expression" dxfId="122" priority="338">
      <formula>#REF!&lt;&gt;""</formula>
    </cfRule>
  </conditionalFormatting>
  <conditionalFormatting sqref="B32:J32">
    <cfRule type="expression" dxfId="121" priority="367">
      <formula>#REF!&lt;&gt;""</formula>
    </cfRule>
  </conditionalFormatting>
  <conditionalFormatting sqref="B22:I22">
    <cfRule type="expression" dxfId="120" priority="368">
      <formula>#REF!&lt;&gt;""</formula>
    </cfRule>
  </conditionalFormatting>
  <conditionalFormatting sqref="A7:F7">
    <cfRule type="expression" dxfId="119" priority="371">
      <formula>#REF!&lt;&gt;""</formula>
    </cfRule>
  </conditionalFormatting>
  <conditionalFormatting sqref="B31:J31">
    <cfRule type="expression" dxfId="118" priority="372">
      <formula>#REF!&lt;&gt;""</formula>
    </cfRule>
  </conditionalFormatting>
  <conditionalFormatting sqref="B29:I30">
    <cfRule type="expression" dxfId="117" priority="373">
      <formula>#REF!&lt;&gt;""</formula>
    </cfRule>
  </conditionalFormatting>
  <conditionalFormatting sqref="B33:J33">
    <cfRule type="expression" dxfId="116" priority="374">
      <formula>#REF!&lt;&gt;""</formula>
    </cfRule>
  </conditionalFormatting>
  <conditionalFormatting sqref="C4:F4">
    <cfRule type="expression" dxfId="115" priority="378">
      <formula>#REF!&lt;&gt;""</formula>
    </cfRule>
  </conditionalFormatting>
  <conditionalFormatting sqref="AS4">
    <cfRule type="expression" dxfId="114" priority="96">
      <formula>#REF!&lt;&gt;""</formula>
    </cfRule>
  </conditionalFormatting>
  <conditionalFormatting sqref="AR4">
    <cfRule type="expression" dxfId="113" priority="97">
      <formula>#REF!&lt;&gt;""</formula>
    </cfRule>
  </conditionalFormatting>
  <conditionalFormatting sqref="AS28 AS43 AS45:AS50 AS56 AS58:AS63 AS69 AS71:AS76 AS13 AS41 AS54 AS67">
    <cfRule type="expression" dxfId="112" priority="98">
      <formula>#REF!&lt;&gt;""</formula>
    </cfRule>
  </conditionalFormatting>
  <conditionalFormatting sqref="AS32:BA32">
    <cfRule type="expression" dxfId="111" priority="99">
      <formula>#REF!&lt;&gt;""</formula>
    </cfRule>
  </conditionalFormatting>
  <conditionalFormatting sqref="AR7:AW7">
    <cfRule type="expression" dxfId="110" priority="101">
      <formula>#REF!&lt;&gt;""</formula>
    </cfRule>
  </conditionalFormatting>
  <conditionalFormatting sqref="AS31:BA31">
    <cfRule type="expression" dxfId="109" priority="102">
      <formula>#REF!&lt;&gt;""</formula>
    </cfRule>
  </conditionalFormatting>
  <conditionalFormatting sqref="AS29:AZ30">
    <cfRule type="expression" dxfId="108" priority="103">
      <formula>#REF!&lt;&gt;""</formula>
    </cfRule>
  </conditionalFormatting>
  <conditionalFormatting sqref="AS33:BA33">
    <cfRule type="expression" dxfId="107" priority="104">
      <formula>#REF!&lt;&gt;""</formula>
    </cfRule>
  </conditionalFormatting>
  <conditionalFormatting sqref="AT4:AW4">
    <cfRule type="expression" dxfId="106" priority="105">
      <formula>#REF!&lt;&gt;""</formula>
    </cfRule>
  </conditionalFormatting>
  <conditionalFormatting sqref="CK4">
    <cfRule type="expression" dxfId="105" priority="86">
      <formula>#REF!&lt;&gt;""</formula>
    </cfRule>
  </conditionalFormatting>
  <conditionalFormatting sqref="CJ4">
    <cfRule type="expression" dxfId="104" priority="87">
      <formula>#REF!&lt;&gt;""</formula>
    </cfRule>
  </conditionalFormatting>
  <conditionalFormatting sqref="CK28 CK43 CK45:CK50 CK56 CK58:CK63 CK69 CK71:CK76 CK13:CK14 CK41 CK54 CK67">
    <cfRule type="expression" dxfId="103" priority="88">
      <formula>#REF!&lt;&gt;""</formula>
    </cfRule>
  </conditionalFormatting>
  <conditionalFormatting sqref="CK32:CS32">
    <cfRule type="expression" dxfId="102" priority="89">
      <formula>#REF!&lt;&gt;""</formula>
    </cfRule>
  </conditionalFormatting>
  <conditionalFormatting sqref="CK22:CR22">
    <cfRule type="expression" dxfId="101" priority="90">
      <formula>#REF!&lt;&gt;""</formula>
    </cfRule>
  </conditionalFormatting>
  <conditionalFormatting sqref="CJ7:CO7">
    <cfRule type="expression" dxfId="100" priority="91">
      <formula>#REF!&lt;&gt;""</formula>
    </cfRule>
  </conditionalFormatting>
  <conditionalFormatting sqref="CK31:CS31">
    <cfRule type="expression" dxfId="99" priority="92">
      <formula>#REF!&lt;&gt;""</formula>
    </cfRule>
  </conditionalFormatting>
  <conditionalFormatting sqref="CK29:CR30">
    <cfRule type="expression" dxfId="98" priority="93">
      <formula>#REF!&lt;&gt;""</formula>
    </cfRule>
  </conditionalFormatting>
  <conditionalFormatting sqref="CK33:CS33">
    <cfRule type="expression" dxfId="97" priority="94">
      <formula>#REF!&lt;&gt;""</formula>
    </cfRule>
  </conditionalFormatting>
  <conditionalFormatting sqref="CL4:CO4">
    <cfRule type="expression" dxfId="96" priority="95">
      <formula>#REF!&lt;&gt;""</formula>
    </cfRule>
  </conditionalFormatting>
  <conditionalFormatting sqref="EB4">
    <cfRule type="expression" dxfId="95" priority="76">
      <formula>#REF!&lt;&gt;""</formula>
    </cfRule>
  </conditionalFormatting>
  <conditionalFormatting sqref="EA4">
    <cfRule type="expression" dxfId="94" priority="77">
      <formula>#REF!&lt;&gt;""</formula>
    </cfRule>
  </conditionalFormatting>
  <conditionalFormatting sqref="EB28 EB43 EB45:EB50 EB56 EB58:EB63 EB69 EB71:EB76 EB13:EB14 EB41 EB54 EB67">
    <cfRule type="expression" dxfId="93" priority="78">
      <formula>#REF!&lt;&gt;""</formula>
    </cfRule>
  </conditionalFormatting>
  <conditionalFormatting sqref="EB32:EJ32">
    <cfRule type="expression" dxfId="92" priority="79">
      <formula>#REF!&lt;&gt;""</formula>
    </cfRule>
  </conditionalFormatting>
  <conditionalFormatting sqref="EB22:EI22">
    <cfRule type="expression" dxfId="91" priority="80">
      <formula>#REF!&lt;&gt;""</formula>
    </cfRule>
  </conditionalFormatting>
  <conditionalFormatting sqref="EA7:EF7">
    <cfRule type="expression" dxfId="90" priority="81">
      <formula>#REF!&lt;&gt;""</formula>
    </cfRule>
  </conditionalFormatting>
  <conditionalFormatting sqref="EB31:EJ31">
    <cfRule type="expression" dxfId="89" priority="82">
      <formula>#REF!&lt;&gt;""</formula>
    </cfRule>
  </conditionalFormatting>
  <conditionalFormatting sqref="EB29:EI30">
    <cfRule type="expression" dxfId="88" priority="83">
      <formula>#REF!&lt;&gt;""</formula>
    </cfRule>
  </conditionalFormatting>
  <conditionalFormatting sqref="EB33:EJ33">
    <cfRule type="expression" dxfId="87" priority="84">
      <formula>#REF!&lt;&gt;""</formula>
    </cfRule>
  </conditionalFormatting>
  <conditionalFormatting sqref="EC4:EF4">
    <cfRule type="expression" dxfId="86" priority="85">
      <formula>#REF!&lt;&gt;""</formula>
    </cfRule>
  </conditionalFormatting>
  <conditionalFormatting sqref="FR4">
    <cfRule type="expression" dxfId="85" priority="66">
      <formula>#REF!&lt;&gt;""</formula>
    </cfRule>
  </conditionalFormatting>
  <conditionalFormatting sqref="FQ4">
    <cfRule type="expression" dxfId="84" priority="67">
      <formula>#REF!&lt;&gt;""</formula>
    </cfRule>
  </conditionalFormatting>
  <conditionalFormatting sqref="FR28 FR43 FR45:FR50 FR56 FR58:FR63 FR69 FR71:FR76 FR13:FR14 FR41 FR54 FR67">
    <cfRule type="expression" dxfId="83" priority="68">
      <formula>#REF!&lt;&gt;""</formula>
    </cfRule>
  </conditionalFormatting>
  <conditionalFormatting sqref="FR32:FZ32">
    <cfRule type="expression" dxfId="82" priority="69">
      <formula>#REF!&lt;&gt;""</formula>
    </cfRule>
  </conditionalFormatting>
  <conditionalFormatting sqref="FR22:FY22">
    <cfRule type="expression" dxfId="81" priority="70">
      <formula>#REF!&lt;&gt;""</formula>
    </cfRule>
  </conditionalFormatting>
  <conditionalFormatting sqref="FQ7:FV7">
    <cfRule type="expression" dxfId="80" priority="71">
      <formula>#REF!&lt;&gt;""</formula>
    </cfRule>
  </conditionalFormatting>
  <conditionalFormatting sqref="FR31:FZ31">
    <cfRule type="expression" dxfId="79" priority="72">
      <formula>#REF!&lt;&gt;""</formula>
    </cfRule>
  </conditionalFormatting>
  <conditionalFormatting sqref="FR29:FY30">
    <cfRule type="expression" dxfId="78" priority="73">
      <formula>#REF!&lt;&gt;""</formula>
    </cfRule>
  </conditionalFormatting>
  <conditionalFormatting sqref="FR33:FZ33">
    <cfRule type="expression" dxfId="77" priority="74">
      <formula>#REF!&lt;&gt;""</formula>
    </cfRule>
  </conditionalFormatting>
  <conditionalFormatting sqref="FS4:FV4">
    <cfRule type="expression" dxfId="76" priority="75">
      <formula>#REF!&lt;&gt;""</formula>
    </cfRule>
  </conditionalFormatting>
  <conditionalFormatting sqref="HH4">
    <cfRule type="expression" dxfId="75" priority="56">
      <formula>#REF!&lt;&gt;""</formula>
    </cfRule>
  </conditionalFormatting>
  <conditionalFormatting sqref="HG4">
    <cfRule type="expression" dxfId="74" priority="57">
      <formula>#REF!&lt;&gt;""</formula>
    </cfRule>
  </conditionalFormatting>
  <conditionalFormatting sqref="HH28 HH43 HH45:HH50 HH56 HH58:HH63 HH69 HH71:HH76 HH13:HH14 HH41 HH54 HH67">
    <cfRule type="expression" dxfId="73" priority="58">
      <formula>#REF!&lt;&gt;""</formula>
    </cfRule>
  </conditionalFormatting>
  <conditionalFormatting sqref="HH32:HP32">
    <cfRule type="expression" dxfId="72" priority="59">
      <formula>#REF!&lt;&gt;""</formula>
    </cfRule>
  </conditionalFormatting>
  <conditionalFormatting sqref="HH22:HO22">
    <cfRule type="expression" dxfId="71" priority="60">
      <formula>#REF!&lt;&gt;""</formula>
    </cfRule>
  </conditionalFormatting>
  <conditionalFormatting sqref="HG7:HL7">
    <cfRule type="expression" dxfId="70" priority="61">
      <formula>#REF!&lt;&gt;""</formula>
    </cfRule>
  </conditionalFormatting>
  <conditionalFormatting sqref="HH31:HP31">
    <cfRule type="expression" dxfId="69" priority="62">
      <formula>#REF!&lt;&gt;""</formula>
    </cfRule>
  </conditionalFormatting>
  <conditionalFormatting sqref="HH29:HO30">
    <cfRule type="expression" dxfId="68" priority="63">
      <formula>#REF!&lt;&gt;""</formula>
    </cfRule>
  </conditionalFormatting>
  <conditionalFormatting sqref="HH33:HP33">
    <cfRule type="expression" dxfId="67" priority="64">
      <formula>#REF!&lt;&gt;""</formula>
    </cfRule>
  </conditionalFormatting>
  <conditionalFormatting sqref="HI4:HL4">
    <cfRule type="expression" dxfId="66" priority="65">
      <formula>#REF!&lt;&gt;""</formula>
    </cfRule>
  </conditionalFormatting>
  <conditionalFormatting sqref="IR4">
    <cfRule type="expression" dxfId="65" priority="46">
      <formula>#REF!&lt;&gt;""</formula>
    </cfRule>
  </conditionalFormatting>
  <conditionalFormatting sqref="IQ4">
    <cfRule type="expression" dxfId="64" priority="47">
      <formula>#REF!&lt;&gt;""</formula>
    </cfRule>
  </conditionalFormatting>
  <conditionalFormatting sqref="IR28 IR43 IR45:IR50 IR56 IR58:IR63 IR69 IR71:IR76 IR13:IR14 IR41 IR54 IR67">
    <cfRule type="expression" dxfId="63" priority="48">
      <formula>#REF!&lt;&gt;""</formula>
    </cfRule>
  </conditionalFormatting>
  <conditionalFormatting sqref="IR32:IZ32">
    <cfRule type="expression" dxfId="62" priority="49">
      <formula>#REF!&lt;&gt;""</formula>
    </cfRule>
  </conditionalFormatting>
  <conditionalFormatting sqref="IR22:IY22">
    <cfRule type="expression" dxfId="61" priority="50">
      <formula>#REF!&lt;&gt;""</formula>
    </cfRule>
  </conditionalFormatting>
  <conditionalFormatting sqref="IQ7:IV7">
    <cfRule type="expression" dxfId="60" priority="51">
      <formula>#REF!&lt;&gt;""</formula>
    </cfRule>
  </conditionalFormatting>
  <conditionalFormatting sqref="IR31:IZ31">
    <cfRule type="expression" dxfId="59" priority="52">
      <formula>#REF!&lt;&gt;""</formula>
    </cfRule>
  </conditionalFormatting>
  <conditionalFormatting sqref="IR29:IY30">
    <cfRule type="expression" dxfId="58" priority="53">
      <formula>#REF!&lt;&gt;""</formula>
    </cfRule>
  </conditionalFormatting>
  <conditionalFormatting sqref="IR33:IZ33">
    <cfRule type="expression" dxfId="57" priority="54">
      <formula>#REF!&lt;&gt;""</formula>
    </cfRule>
  </conditionalFormatting>
  <conditionalFormatting sqref="IS4:IV4">
    <cfRule type="expression" dxfId="56" priority="55">
      <formula>#REF!&lt;&gt;""</formula>
    </cfRule>
  </conditionalFormatting>
  <conditionalFormatting sqref="KB4">
    <cfRule type="expression" dxfId="55" priority="36">
      <formula>#REF!&lt;&gt;""</formula>
    </cfRule>
  </conditionalFormatting>
  <conditionalFormatting sqref="KA4">
    <cfRule type="expression" dxfId="54" priority="37">
      <formula>#REF!&lt;&gt;""</formula>
    </cfRule>
  </conditionalFormatting>
  <conditionalFormatting sqref="KB28 KB43 KB45:KB50 KB56 KB58:KB63 KB69 KB71:KB76 KB13:KB14 KB41 KB54 KB67">
    <cfRule type="expression" dxfId="53" priority="38">
      <formula>#REF!&lt;&gt;""</formula>
    </cfRule>
  </conditionalFormatting>
  <conditionalFormatting sqref="KB32:KJ32">
    <cfRule type="expression" dxfId="52" priority="39">
      <formula>#REF!&lt;&gt;""</formula>
    </cfRule>
  </conditionalFormatting>
  <conditionalFormatting sqref="KB22:KI22">
    <cfRule type="expression" dxfId="51" priority="40">
      <formula>#REF!&lt;&gt;""</formula>
    </cfRule>
  </conditionalFormatting>
  <conditionalFormatting sqref="KA7:KF7">
    <cfRule type="expression" dxfId="50" priority="41">
      <formula>#REF!&lt;&gt;""</formula>
    </cfRule>
  </conditionalFormatting>
  <conditionalFormatting sqref="KB31:KJ31">
    <cfRule type="expression" dxfId="49" priority="42">
      <formula>#REF!&lt;&gt;""</formula>
    </cfRule>
  </conditionalFormatting>
  <conditionalFormatting sqref="KB29:KI30">
    <cfRule type="expression" dxfId="48" priority="43">
      <formula>#REF!&lt;&gt;""</formula>
    </cfRule>
  </conditionalFormatting>
  <conditionalFormatting sqref="KB33:KJ33">
    <cfRule type="expression" dxfId="47" priority="44">
      <formula>#REF!&lt;&gt;""</formula>
    </cfRule>
  </conditionalFormatting>
  <conditionalFormatting sqref="KC4:KF4">
    <cfRule type="expression" dxfId="46" priority="45">
      <formula>#REF!&lt;&gt;""</formula>
    </cfRule>
  </conditionalFormatting>
  <conditionalFormatting sqref="LL4">
    <cfRule type="expression" dxfId="45" priority="26">
      <formula>#REF!&lt;&gt;""</formula>
    </cfRule>
  </conditionalFormatting>
  <conditionalFormatting sqref="LK4">
    <cfRule type="expression" dxfId="44" priority="27">
      <formula>#REF!&lt;&gt;""</formula>
    </cfRule>
  </conditionalFormatting>
  <conditionalFormatting sqref="LL28 LL43 LL45:LL50 LL56 LL58:LL63 LL69 LL71:LL76 LL13:LL14 LL41 LL54 LL67">
    <cfRule type="expression" dxfId="43" priority="28">
      <formula>#REF!&lt;&gt;""</formula>
    </cfRule>
  </conditionalFormatting>
  <conditionalFormatting sqref="LL32:LT32">
    <cfRule type="expression" dxfId="42" priority="29">
      <formula>#REF!&lt;&gt;""</formula>
    </cfRule>
  </conditionalFormatting>
  <conditionalFormatting sqref="LL22:LS22">
    <cfRule type="expression" dxfId="41" priority="30">
      <formula>#REF!&lt;&gt;""</formula>
    </cfRule>
  </conditionalFormatting>
  <conditionalFormatting sqref="LK7:LP7">
    <cfRule type="expression" dxfId="40" priority="31">
      <formula>#REF!&lt;&gt;""</formula>
    </cfRule>
  </conditionalFormatting>
  <conditionalFormatting sqref="LL31:LT31">
    <cfRule type="expression" dxfId="39" priority="32">
      <formula>#REF!&lt;&gt;""</formula>
    </cfRule>
  </conditionalFormatting>
  <conditionalFormatting sqref="LL29:LS30">
    <cfRule type="expression" dxfId="38" priority="33">
      <formula>#REF!&lt;&gt;""</formula>
    </cfRule>
  </conditionalFormatting>
  <conditionalFormatting sqref="LL33:LT33">
    <cfRule type="expression" dxfId="37" priority="34">
      <formula>#REF!&lt;&gt;""</formula>
    </cfRule>
  </conditionalFormatting>
  <conditionalFormatting sqref="LM4:LP4">
    <cfRule type="expression" dxfId="36" priority="35">
      <formula>#REF!&lt;&gt;""</formula>
    </cfRule>
  </conditionalFormatting>
  <conditionalFormatting sqref="MV4">
    <cfRule type="expression" dxfId="35" priority="16">
      <formula>#REF!&lt;&gt;""</formula>
    </cfRule>
  </conditionalFormatting>
  <conditionalFormatting sqref="MU4">
    <cfRule type="expression" dxfId="34" priority="17">
      <formula>#REF!&lt;&gt;""</formula>
    </cfRule>
  </conditionalFormatting>
  <conditionalFormatting sqref="MV28 MV43 MV45:MV50 MV56 MV58:MV63 MV69 MV71:MV76 MV13:MV14 MV41 MV54 MV67">
    <cfRule type="expression" dxfId="33" priority="18">
      <formula>#REF!&lt;&gt;""</formula>
    </cfRule>
  </conditionalFormatting>
  <conditionalFormatting sqref="MV32:ND32">
    <cfRule type="expression" dxfId="32" priority="19">
      <formula>#REF!&lt;&gt;""</formula>
    </cfRule>
  </conditionalFormatting>
  <conditionalFormatting sqref="MV22:NC22">
    <cfRule type="expression" dxfId="31" priority="20">
      <formula>#REF!&lt;&gt;""</formula>
    </cfRule>
  </conditionalFormatting>
  <conditionalFormatting sqref="MU7:MZ7">
    <cfRule type="expression" dxfId="30" priority="21">
      <formula>#REF!&lt;&gt;""</formula>
    </cfRule>
  </conditionalFormatting>
  <conditionalFormatting sqref="MV31:ND31">
    <cfRule type="expression" dxfId="29" priority="22">
      <formula>#REF!&lt;&gt;""</formula>
    </cfRule>
  </conditionalFormatting>
  <conditionalFormatting sqref="MV29:NC30">
    <cfRule type="expression" dxfId="28" priority="23">
      <formula>#REF!&lt;&gt;""</formula>
    </cfRule>
  </conditionalFormatting>
  <conditionalFormatting sqref="MV33:ND33">
    <cfRule type="expression" dxfId="27" priority="24">
      <formula>#REF!&lt;&gt;""</formula>
    </cfRule>
  </conditionalFormatting>
  <conditionalFormatting sqref="MW4:MZ4">
    <cfRule type="expression" dxfId="26" priority="25">
      <formula>#REF!&lt;&gt;""</formula>
    </cfRule>
  </conditionalFormatting>
  <conditionalFormatting sqref="AM93 AN83:AR93 AM81:AR82">
    <cfRule type="expression" priority="15">
      <formula>$T$97&lt;&gt;""</formula>
    </cfRule>
  </conditionalFormatting>
  <conditionalFormatting sqref="C85">
    <cfRule type="expression" dxfId="25" priority="14">
      <formula>$AS$130&lt;&gt;""</formula>
    </cfRule>
  </conditionalFormatting>
  <conditionalFormatting sqref="AM83:AM92">
    <cfRule type="expression" priority="13">
      <formula>$T$97&lt;&gt;""</formula>
    </cfRule>
  </conditionalFormatting>
  <conditionalFormatting sqref="C83:L83">
    <cfRule type="expression" dxfId="24" priority="12">
      <formula>$AS$128&lt;&gt;""</formula>
    </cfRule>
  </conditionalFormatting>
  <conditionalFormatting sqref="C87:J87">
    <cfRule type="expression" dxfId="23" priority="11">
      <formula>$AS$132&lt;&gt;""</formula>
    </cfRule>
  </conditionalFormatting>
  <conditionalFormatting sqref="C88:J88">
    <cfRule type="expression" dxfId="22" priority="10">
      <formula>$AS$133&lt;&gt;""</formula>
    </cfRule>
  </conditionalFormatting>
  <conditionalFormatting sqref="C89:J89">
    <cfRule type="expression" dxfId="21" priority="9">
      <formula>$AS$134&lt;&gt;""</formula>
    </cfRule>
  </conditionalFormatting>
  <conditionalFormatting sqref="C90:H90">
    <cfRule type="expression" dxfId="20" priority="8">
      <formula>$AS$135&lt;&gt;""</formula>
    </cfRule>
  </conditionalFormatting>
  <conditionalFormatting sqref="C91:I91">
    <cfRule type="expression" dxfId="19" priority="7">
      <formula>$AS$136&lt;&gt;""</formula>
    </cfRule>
  </conditionalFormatting>
  <conditionalFormatting sqref="C92:J93">
    <cfRule type="expression" dxfId="18" priority="6">
      <formula>$AS$137&lt;&gt;""</formula>
    </cfRule>
  </conditionalFormatting>
  <conditionalFormatting sqref="B58">
    <cfRule type="expression" dxfId="17" priority="5">
      <formula>#REF!&lt;&gt;""</formula>
    </cfRule>
  </conditionalFormatting>
  <conditionalFormatting sqref="CD93 CE83:CH93 CD81:CH82">
    <cfRule type="expression" priority="4">
      <formula>$T$97&lt;&gt;""</formula>
    </cfRule>
  </conditionalFormatting>
  <conditionalFormatting sqref="CD83:CD92">
    <cfRule type="expression" priority="3">
      <formula>$T$97&lt;&gt;""</formula>
    </cfRule>
  </conditionalFormatting>
  <conditionalFormatting sqref="AS14">
    <cfRule type="expression" dxfId="16" priority="1">
      <formula>#REF!&lt;&gt;""</formula>
    </cfRule>
  </conditionalFormatting>
  <conditionalFormatting sqref="AS22:AZ22">
    <cfRule type="expression" dxfId="15" priority="2">
      <formula>#REF!&lt;&gt;""</formula>
    </cfRule>
  </conditionalFormatting>
  <dataValidations count="9">
    <dataValidation type="whole" operator="greaterThan" allowBlank="1" showInputMessage="1" showErrorMessage="1" error="エラー59" sqref="K49:M49 Q49:S49 X49:Z49 AE49:AG49 K62:M62 Q62:S62 X62:Z62 AE62:AG62 K75:M75 Q75:S75 X75:Z75 AE75:AG75 LU49:LW49 MA49:MC49 MH49:MJ49 MO49:MQ49 LU62:LW62 MA62:MC62 MH62:MJ62 MO62:MQ62 LU75:LW75 MA75:MC75 MH75:MJ75 MO75:MQ75 BB49:BD49 BH49:BJ49 BO49:BQ49 BV49:BX49 BB62:BD62 BH62:BJ62 BO62:BQ62 BV62:BX62 BB75:BD75 BH75:BJ75 BO75:BQ75 BV75:BX75 CT49:CV49 CZ49:DB49 DG49:DI49 DN49:DP49 CT62:CV62 CZ62:DB62 DG62:DI62 DN62:DP62 CT75:CV75 CZ75:DB75 DG75:DI75 DN75:DP75 EK49:EM49 EQ49:ES49 EX49:EZ49 FE49:FG49 EK62:EM62 EQ62:ES62 EX62:EZ62 FE62:FG62 EK75:EM75 EQ75:ES75 EX75:EZ75 FE75:FG75 GA49:GC49 GG49:GI49 GN49:GP49 GU49:GW49 GA62:GC62 GG62:GI62 GN62:GP62 GU62:GW62 GA75:GC75 GG75:GI75 GN75:GP75 GU75:GW75 HQ49:HS49 HW49:HY49 ID49:IF49 IK49:IM49 HQ62:HS62 HW62:HY62 ID62:IF62 IK62:IM62 HQ75:HS75 HW75:HY75 ID75:IF75 IK75:IM75 JA49:JC49 JG49:JI49 JN49:JP49 JU49:JW49 JA62:JC62 JG62:JI62 JN62:JP62 JU62:JW62 JA75:JC75 JG75:JI75 JN75:JP75 JU75:JW75 KK49:KM49 KQ49:KS49 KX49:KZ49 LE49:LG49 KK62:KM62 KQ62:KS62 KX62:KZ62 LE62:LG62 KK75:KM75 KQ75:KS75 KX75:KZ75 LE75:LG75 NE49:NG49 NK49:NM49 NR49:NT49 NY49:OA49 NE62:NG62 NK62:NM62 NR62:NT62 NY62:OA62 NE75:NG75 NK75:NM75 NR75:NT75 NY75:OA75 L91:N91 R91:T91 Y91:AA91 AF91:AH91" xr:uid="{00000000-0002-0000-0300-000000000000}">
      <formula1>0</formula1>
    </dataValidation>
    <dataValidation type="decimal" operator="greaterThan" allowBlank="1" showInputMessage="1" showErrorMessage="1" error="エラー58" sqref="K50:M50 Q50:S50 X50:Z50 AE50:AG50 K63:M63 Q63:S63 X63:Z63 AE63:AG63 K76:M76 Q76:S76 X76:Z76 AE76:AG76 LU50:LW50 MA50:MC50 MH50:MJ50 MO50:MQ50 LU63:LW63 MA63:MC63 MH63:MJ63 MO63:MQ63 LU76:LW76 MA76:MC76 MH76:MJ76 MO76:MQ76 BB50:BD50 BH50:BJ50 BO50:BQ50 BV50:BX50 BB63:BD63 BH63:BJ63 BO63:BQ63 BV63:BX63 BB76:BD76 BH76:BJ76 BO76:BQ76 BV76:BX76 CT50:CV50 CZ50:DB50 DG50:DI50 DN50:DP50 CT63:CV63 CZ63:DB63 DG63:DI63 DN63:DP63 CT76:CV76 CZ76:DB76 DG76:DI76 DN76:DP76 EK50:EM50 EQ50:ES50 EX50:EZ50 FE50:FG50 EK63:EM63 EQ63:ES63 EX63:EZ63 FE63:FG63 EK76:EM76 EQ76:ES76 EX76:EZ76 FE76:FG76 GA50:GC50 GG50:GI50 GN50:GP50 GU50:GW50 GA63:GC63 GG63:GI63 GN63:GP63 GU63:GW63 GA76:GC76 GG76:GI76 GN76:GP76 GU76:GW76 HQ50:HS50 HW50:HY50 ID50:IF50 IK50:IM50 HQ63:HS63 HW63:HY63 ID63:IF63 IK63:IM63 HQ76:HS76 HW76:HY76 ID76:IF76 IK76:IM76 JA50:JC50 JG50:JI50 JN50:JP50 JU50:JW50 JA63:JC63 JG63:JI63 JN63:JP63 JU63:JW63 JA76:JC76 JG76:JI76 JN76:JP76 JU76:JW76 KK50:KM50 KQ50:KS50 KX50:KZ50 LE50:LG50 KK63:KM63 KQ63:KS63 KX63:KZ63 LE63:LG63 KK76:KM76 KQ76:KS76 KX76:KZ76 LE76:LG76 NE50:NG50 NK50:NM50 NR50:NT50 NY50:OA50 NE63:NG63 NK63:NM63 NR63:NT63 NY63:OA63 NE76:NG76 NK76:NM76 NR76:NT76 NY76:OA76 L92:N92 R92:T92 Y92:AA92 AF92:AH92" xr:uid="{00000000-0002-0000-0300-000001000000}">
      <formula1>0</formula1>
    </dataValidation>
    <dataValidation type="decimal" operator="greaterThan" allowBlank="1" showInputMessage="1" showErrorMessage="1" sqref="NX30:OA30 NO30:NR30 NF30:NI30 LV30:LY30 ME30:MH30 MN30:MQ30 LD30:LG30 KU30:KX30 KL30:KO30 JT30:JW30 JK30:JN30 JB30:JE30 IJ30:IM30 IA30:ID30 HR30:HU30 GB30:GE30 GK30:GN30 GT30:GW30" xr:uid="{00000000-0002-0000-0300-000002000000}">
      <formula1>0</formula1>
    </dataValidation>
    <dataValidation type="whole" allowBlank="1" showInputMessage="1" showErrorMessage="1" error="エラー77" sqref="U33:Z33 AD33:AI33 ME33:MJ33 MN33:MS33 BL33:BQ33 BU33:BZ33 DD33:DI33 DM33:DR33 EU33:EZ33 FD33:FI33 GK33:GP33 GT33:GY33 IA33:IF33 IJ33:IO33 JK33:JP33 JT33:JY33 KU33:KZ33 LD33:LI33 NO33:NT33 NX33:OC33" xr:uid="{00000000-0002-0000-0300-000003000000}">
      <formula1>0</formula1>
      <formula2>100</formula2>
    </dataValidation>
    <dataValidation type="whole" allowBlank="1" showInputMessage="1" showErrorMessage="1" error="エラー77_x000a_" sqref="L33:Q33 LV33:MA33 BC33:BH33 CU33:CZ33 EL33:EQ33 GB33:GG33 HR33:HW33 JB33:JG33 KL33:KQ33 NF33:NK33" xr:uid="{00000000-0002-0000-0300-000004000000}">
      <formula1>0</formula1>
      <formula2>100</formula2>
    </dataValidation>
    <dataValidation type="whole" allowBlank="1" showInputMessage="1" showErrorMessage="1" error="エラー07" sqref="L32:Q32 U32:Z32 AD32:AI32 LV32:MA32 ME32:MJ32 MN32:MS32 BC32:BH32 BL32:BQ32 BU32:BZ32 CU32:CZ32 DD32:DI32 DM32:DR32 EL32:EQ32 EU32:EZ32 FD32:FI32 GB32:GG32 GK32:GP32 GT32:GY32 HR32:HW32 IA32:IF32 IJ32:IO32 JB32:JG32 JK32:JP32 JT32:JY32 KL32:KQ32 KU32:KZ32 LD32:LI32 NF32:NK32 NO32:NT32 NX32:OC32" xr:uid="{00000000-0002-0000-0300-000005000000}">
      <formula1>1</formula1>
      <formula2>100</formula2>
    </dataValidation>
    <dataValidation type="whole" operator="greaterThan" allowBlank="1" showInputMessage="1" showErrorMessage="1" sqref="AC13:AI13 T13:Z13 K13 MM13:MS13 MD13:MJ13 LU13 NW13:OC13 NN13:NT13 NE13 DL13:DR13 DC13:DI13 CT13 FC13:FI13 ET13:EZ13 EK13 GS13:GY13 GJ13:GP13 GA13 II13:IO13 HZ13:IF13 HQ13 JS13:JY13 JJ13:JP13 JA13 LC13:LI13 KT13:KZ13 KK13 BT13:BZ13 BK13:BQ13 BB13" xr:uid="{00000000-0002-0000-0300-000006000000}">
      <formula1>0</formula1>
    </dataValidation>
    <dataValidation type="list" allowBlank="1" showInputMessage="1" showErrorMessage="1" sqref="R8:T9 MB8:MD9 BI8:BK9 DA8:DC9 ER8:ET9 GH8:GJ9 HX8:HZ9 JH8:JJ9 KR8:KT9 NL8:NN9" xr:uid="{00000000-0002-0000-0300-000007000000}">
      <formula1>"11,12,13,14,15,16,17,18,19,20,21,22,23,24,25,26,27,28,29,30,31,32,33,34,35,36,37,38,39,40,41,42,43,44,45,46,99"</formula1>
    </dataValidation>
    <dataValidation type="list" allowBlank="1" showInputMessage="1" showErrorMessage="1" sqref="R7:T7 MB7:MD7 BI7:BK7 DA7:DC7 ER7:ET7 GH7:GJ7 HX7:HZ7 JH7:JJ7 KR7:KT7 NL7:NN7" xr:uid="{00000000-0002-0000-0300-000008000000}">
      <formula1>"01,02,03,04,05"</formula1>
    </dataValidation>
  </dataValidations>
  <printOptions horizontalCentered="1"/>
  <pageMargins left="0.78740157480314965" right="0.78740157480314965" top="0.98425196850393704" bottom="0.78740157480314965" header="0.31496062992125984" footer="0.31496062992125984"/>
  <pageSetup paperSize="9" scale="10" fitToHeight="0" orientation="portrait" r:id="rId1"/>
  <rowBreaks count="1" manualBreakCount="1">
    <brk id="35" max="16383" man="1"/>
  </rowBreaks>
  <colBreaks count="9" manualBreakCount="9">
    <brk id="43" max="81" man="1"/>
    <brk id="87" max="81" man="1"/>
    <brk id="130" max="81" man="1"/>
    <brk id="172" max="81" man="1"/>
    <brk id="214" max="81" man="1"/>
    <brk id="250" max="81" man="1"/>
    <brk id="286" max="81" man="1"/>
    <brk id="322" max="1048575" man="1"/>
    <brk id="35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5" r:id="rId4" name="チェック17">
              <controlPr defaultSize="0" autoFill="0" autoLine="0" autoPict="0">
                <anchor moveWithCells="1">
                  <from>
                    <xdr:col>7</xdr:col>
                    <xdr:colOff>182880</xdr:colOff>
                    <xdr:row>2</xdr:row>
                    <xdr:rowOff>22860</xdr:rowOff>
                  </from>
                  <to>
                    <xdr:col>8</xdr:col>
                    <xdr:colOff>220980</xdr:colOff>
                    <xdr:row>4</xdr:row>
                    <xdr:rowOff>38100</xdr:rowOff>
                  </to>
                </anchor>
              </controlPr>
            </control>
          </mc:Choice>
        </mc:AlternateContent>
        <mc:AlternateContent xmlns:mc="http://schemas.openxmlformats.org/markup-compatibility/2006">
          <mc:Choice Requires="x14">
            <control shapeId="2066" r:id="rId5" name="チェック18">
              <controlPr defaultSize="0" autoFill="0" autoLine="0" autoPict="0">
                <anchor moveWithCells="1">
                  <from>
                    <xdr:col>12</xdr:col>
                    <xdr:colOff>190500</xdr:colOff>
                    <xdr:row>2</xdr:row>
                    <xdr:rowOff>22860</xdr:rowOff>
                  </from>
                  <to>
                    <xdr:col>14</xdr:col>
                    <xdr:colOff>7620</xdr:colOff>
                    <xdr:row>4</xdr:row>
                    <xdr:rowOff>38100</xdr:rowOff>
                  </to>
                </anchor>
              </controlPr>
            </control>
          </mc:Choice>
        </mc:AlternateContent>
        <mc:AlternateContent xmlns:mc="http://schemas.openxmlformats.org/markup-compatibility/2006">
          <mc:Choice Requires="x14">
            <control shapeId="2067" r:id="rId6" name="チェック19">
              <controlPr defaultSize="0" autoFill="0" autoLine="0" autoPict="0">
                <anchor moveWithCells="1">
                  <from>
                    <xdr:col>17</xdr:col>
                    <xdr:colOff>190500</xdr:colOff>
                    <xdr:row>2</xdr:row>
                    <xdr:rowOff>22860</xdr:rowOff>
                  </from>
                  <to>
                    <xdr:col>19</xdr:col>
                    <xdr:colOff>0</xdr:colOff>
                    <xdr:row>4</xdr:row>
                    <xdr:rowOff>30480</xdr:rowOff>
                  </to>
                </anchor>
              </controlPr>
            </control>
          </mc:Choice>
        </mc:AlternateContent>
        <mc:AlternateContent xmlns:mc="http://schemas.openxmlformats.org/markup-compatibility/2006">
          <mc:Choice Requires="x14">
            <control shapeId="2068" r:id="rId7" name="チェック20">
              <controlPr defaultSize="0" autoFill="0" autoLine="0" autoPict="0">
                <anchor moveWithCells="1">
                  <from>
                    <xdr:col>22</xdr:col>
                    <xdr:colOff>182880</xdr:colOff>
                    <xdr:row>2</xdr:row>
                    <xdr:rowOff>22860</xdr:rowOff>
                  </from>
                  <to>
                    <xdr:col>24</xdr:col>
                    <xdr:colOff>7620</xdr:colOff>
                    <xdr:row>4</xdr:row>
                    <xdr:rowOff>30480</xdr:rowOff>
                  </to>
                </anchor>
              </controlPr>
            </control>
          </mc:Choice>
        </mc:AlternateContent>
        <mc:AlternateContent xmlns:mc="http://schemas.openxmlformats.org/markup-compatibility/2006">
          <mc:Choice Requires="x14">
            <control shapeId="2069" r:id="rId8" name="チェック21">
              <controlPr defaultSize="0" autoFill="0" autoLine="0" autoPict="0">
                <anchor moveWithCells="1">
                  <from>
                    <xdr:col>8</xdr:col>
                    <xdr:colOff>213360</xdr:colOff>
                    <xdr:row>12</xdr:row>
                    <xdr:rowOff>160020</xdr:rowOff>
                  </from>
                  <to>
                    <xdr:col>10</xdr:col>
                    <xdr:colOff>22860</xdr:colOff>
                    <xdr:row>14</xdr:row>
                    <xdr:rowOff>30480</xdr:rowOff>
                  </to>
                </anchor>
              </controlPr>
            </control>
          </mc:Choice>
        </mc:AlternateContent>
        <mc:AlternateContent xmlns:mc="http://schemas.openxmlformats.org/markup-compatibility/2006">
          <mc:Choice Requires="x14">
            <control shapeId="2070" r:id="rId9" name="チェック22">
              <controlPr defaultSize="0" autoFill="0" autoLine="0" autoPict="0">
                <anchor moveWithCells="1">
                  <from>
                    <xdr:col>8</xdr:col>
                    <xdr:colOff>213360</xdr:colOff>
                    <xdr:row>14</xdr:row>
                    <xdr:rowOff>30480</xdr:rowOff>
                  </from>
                  <to>
                    <xdr:col>9</xdr:col>
                    <xdr:colOff>198120</xdr:colOff>
                    <xdr:row>14</xdr:row>
                    <xdr:rowOff>274320</xdr:rowOff>
                  </to>
                </anchor>
              </controlPr>
            </control>
          </mc:Choice>
        </mc:AlternateContent>
        <mc:AlternateContent xmlns:mc="http://schemas.openxmlformats.org/markup-compatibility/2006">
          <mc:Choice Requires="x14">
            <control shapeId="2071" r:id="rId10" name="チェック23">
              <controlPr defaultSize="0" autoFill="0" autoLine="0" autoPict="0">
                <anchor moveWithCells="1">
                  <from>
                    <xdr:col>8</xdr:col>
                    <xdr:colOff>213360</xdr:colOff>
                    <xdr:row>14</xdr:row>
                    <xdr:rowOff>365760</xdr:rowOff>
                  </from>
                  <to>
                    <xdr:col>10</xdr:col>
                    <xdr:colOff>22860</xdr:colOff>
                    <xdr:row>16</xdr:row>
                    <xdr:rowOff>30480</xdr:rowOff>
                  </to>
                </anchor>
              </controlPr>
            </control>
          </mc:Choice>
        </mc:AlternateContent>
        <mc:AlternateContent xmlns:mc="http://schemas.openxmlformats.org/markup-compatibility/2006">
          <mc:Choice Requires="x14">
            <control shapeId="2072" r:id="rId11" name="チェック24">
              <controlPr defaultSize="0" autoFill="0" autoLine="0" autoPict="0">
                <anchor moveWithCells="1">
                  <from>
                    <xdr:col>8</xdr:col>
                    <xdr:colOff>213360</xdr:colOff>
                    <xdr:row>15</xdr:row>
                    <xdr:rowOff>160020</xdr:rowOff>
                  </from>
                  <to>
                    <xdr:col>10</xdr:col>
                    <xdr:colOff>22860</xdr:colOff>
                    <xdr:row>17</xdr:row>
                    <xdr:rowOff>30480</xdr:rowOff>
                  </to>
                </anchor>
              </controlPr>
            </control>
          </mc:Choice>
        </mc:AlternateContent>
        <mc:AlternateContent xmlns:mc="http://schemas.openxmlformats.org/markup-compatibility/2006">
          <mc:Choice Requires="x14">
            <control shapeId="2073" r:id="rId12" name="チェック25">
              <controlPr defaultSize="0" autoFill="0" autoLine="0" autoPict="0">
                <anchor moveWithCells="1">
                  <from>
                    <xdr:col>8</xdr:col>
                    <xdr:colOff>213360</xdr:colOff>
                    <xdr:row>16</xdr:row>
                    <xdr:rowOff>175260</xdr:rowOff>
                  </from>
                  <to>
                    <xdr:col>10</xdr:col>
                    <xdr:colOff>7620</xdr:colOff>
                    <xdr:row>18</xdr:row>
                    <xdr:rowOff>38100</xdr:rowOff>
                  </to>
                </anchor>
              </controlPr>
            </control>
          </mc:Choice>
        </mc:AlternateContent>
        <mc:AlternateContent xmlns:mc="http://schemas.openxmlformats.org/markup-compatibility/2006">
          <mc:Choice Requires="x14">
            <control shapeId="2074" r:id="rId13" name="チェック26">
              <controlPr defaultSize="0" autoFill="0" autoLine="0" autoPict="0">
                <anchor moveWithCells="1">
                  <from>
                    <xdr:col>8</xdr:col>
                    <xdr:colOff>213360</xdr:colOff>
                    <xdr:row>17</xdr:row>
                    <xdr:rowOff>175260</xdr:rowOff>
                  </from>
                  <to>
                    <xdr:col>9</xdr:col>
                    <xdr:colOff>182880</xdr:colOff>
                    <xdr:row>19</xdr:row>
                    <xdr:rowOff>38100</xdr:rowOff>
                  </to>
                </anchor>
              </controlPr>
            </control>
          </mc:Choice>
        </mc:AlternateContent>
        <mc:AlternateContent xmlns:mc="http://schemas.openxmlformats.org/markup-compatibility/2006">
          <mc:Choice Requires="x14">
            <control shapeId="2075" r:id="rId14" name="チェック27">
              <controlPr defaultSize="0" autoFill="0" autoLine="0" autoPict="0">
                <anchor moveWithCells="1">
                  <from>
                    <xdr:col>8</xdr:col>
                    <xdr:colOff>213360</xdr:colOff>
                    <xdr:row>18</xdr:row>
                    <xdr:rowOff>175260</xdr:rowOff>
                  </from>
                  <to>
                    <xdr:col>10</xdr:col>
                    <xdr:colOff>30480</xdr:colOff>
                    <xdr:row>20</xdr:row>
                    <xdr:rowOff>38100</xdr:rowOff>
                  </to>
                </anchor>
              </controlPr>
            </control>
          </mc:Choice>
        </mc:AlternateContent>
        <mc:AlternateContent xmlns:mc="http://schemas.openxmlformats.org/markup-compatibility/2006">
          <mc:Choice Requires="x14">
            <control shapeId="2076" r:id="rId15" name="チェック28">
              <controlPr defaultSize="0" autoFill="0" autoLine="0" autoPict="0">
                <anchor moveWithCells="1">
                  <from>
                    <xdr:col>8</xdr:col>
                    <xdr:colOff>213360</xdr:colOff>
                    <xdr:row>19</xdr:row>
                    <xdr:rowOff>175260</xdr:rowOff>
                  </from>
                  <to>
                    <xdr:col>10</xdr:col>
                    <xdr:colOff>0</xdr:colOff>
                    <xdr:row>21</xdr:row>
                    <xdr:rowOff>38100</xdr:rowOff>
                  </to>
                </anchor>
              </controlPr>
            </control>
          </mc:Choice>
        </mc:AlternateContent>
        <mc:AlternateContent xmlns:mc="http://schemas.openxmlformats.org/markup-compatibility/2006">
          <mc:Choice Requires="x14">
            <control shapeId="2077" r:id="rId16" name="チェック29">
              <controlPr defaultSize="0" autoFill="0" autoLine="0" autoPict="0">
                <anchor moveWithCells="1">
                  <from>
                    <xdr:col>8</xdr:col>
                    <xdr:colOff>213360</xdr:colOff>
                    <xdr:row>20</xdr:row>
                    <xdr:rowOff>175260</xdr:rowOff>
                  </from>
                  <to>
                    <xdr:col>10</xdr:col>
                    <xdr:colOff>22860</xdr:colOff>
                    <xdr:row>22</xdr:row>
                    <xdr:rowOff>38100</xdr:rowOff>
                  </to>
                </anchor>
              </controlPr>
            </control>
          </mc:Choice>
        </mc:AlternateContent>
        <mc:AlternateContent xmlns:mc="http://schemas.openxmlformats.org/markup-compatibility/2006">
          <mc:Choice Requires="x14">
            <control shapeId="2078" r:id="rId17" name="チェック30">
              <controlPr defaultSize="0" autoFill="0" autoLine="0" autoPict="0">
                <anchor moveWithCells="1">
                  <from>
                    <xdr:col>8</xdr:col>
                    <xdr:colOff>213360</xdr:colOff>
                    <xdr:row>21</xdr:row>
                    <xdr:rowOff>160020</xdr:rowOff>
                  </from>
                  <to>
                    <xdr:col>10</xdr:col>
                    <xdr:colOff>22860</xdr:colOff>
                    <xdr:row>23</xdr:row>
                    <xdr:rowOff>30480</xdr:rowOff>
                  </to>
                </anchor>
              </controlPr>
            </control>
          </mc:Choice>
        </mc:AlternateContent>
        <mc:AlternateContent xmlns:mc="http://schemas.openxmlformats.org/markup-compatibility/2006">
          <mc:Choice Requires="x14">
            <control shapeId="2079" r:id="rId18" name="チェック31">
              <controlPr defaultSize="0" autoFill="0" autoLine="0" autoPict="0">
                <anchor moveWithCells="1">
                  <from>
                    <xdr:col>8</xdr:col>
                    <xdr:colOff>213360</xdr:colOff>
                    <xdr:row>22</xdr:row>
                    <xdr:rowOff>160020</xdr:rowOff>
                  </from>
                  <to>
                    <xdr:col>10</xdr:col>
                    <xdr:colOff>22860</xdr:colOff>
                    <xdr:row>24</xdr:row>
                    <xdr:rowOff>30480</xdr:rowOff>
                  </to>
                </anchor>
              </controlPr>
            </control>
          </mc:Choice>
        </mc:AlternateContent>
        <mc:AlternateContent xmlns:mc="http://schemas.openxmlformats.org/markup-compatibility/2006">
          <mc:Choice Requires="x14">
            <control shapeId="2080" r:id="rId19" name="チェック32">
              <controlPr defaultSize="0" autoFill="0" autoLine="0" autoPict="0">
                <anchor moveWithCells="1">
                  <from>
                    <xdr:col>8</xdr:col>
                    <xdr:colOff>213360</xdr:colOff>
                    <xdr:row>23</xdr:row>
                    <xdr:rowOff>160020</xdr:rowOff>
                  </from>
                  <to>
                    <xdr:col>10</xdr:col>
                    <xdr:colOff>22860</xdr:colOff>
                    <xdr:row>25</xdr:row>
                    <xdr:rowOff>30480</xdr:rowOff>
                  </to>
                </anchor>
              </controlPr>
            </control>
          </mc:Choice>
        </mc:AlternateContent>
        <mc:AlternateContent xmlns:mc="http://schemas.openxmlformats.org/markup-compatibility/2006">
          <mc:Choice Requires="x14">
            <control shapeId="2081" r:id="rId20" name="チェック33">
              <controlPr defaultSize="0" autoFill="0" autoLine="0" autoPict="0">
                <anchor moveWithCells="1">
                  <from>
                    <xdr:col>8</xdr:col>
                    <xdr:colOff>213360</xdr:colOff>
                    <xdr:row>24</xdr:row>
                    <xdr:rowOff>160020</xdr:rowOff>
                  </from>
                  <to>
                    <xdr:col>9</xdr:col>
                    <xdr:colOff>198120</xdr:colOff>
                    <xdr:row>26</xdr:row>
                    <xdr:rowOff>30480</xdr:rowOff>
                  </to>
                </anchor>
              </controlPr>
            </control>
          </mc:Choice>
        </mc:AlternateContent>
        <mc:AlternateContent xmlns:mc="http://schemas.openxmlformats.org/markup-compatibility/2006">
          <mc:Choice Requires="x14">
            <control shapeId="2082" r:id="rId21" name="チェック34">
              <controlPr defaultSize="0" autoFill="0" autoLine="0" autoPict="0">
                <anchor moveWithCells="1">
                  <from>
                    <xdr:col>8</xdr:col>
                    <xdr:colOff>213360</xdr:colOff>
                    <xdr:row>25</xdr:row>
                    <xdr:rowOff>160020</xdr:rowOff>
                  </from>
                  <to>
                    <xdr:col>10</xdr:col>
                    <xdr:colOff>22860</xdr:colOff>
                    <xdr:row>27</xdr:row>
                    <xdr:rowOff>30480</xdr:rowOff>
                  </to>
                </anchor>
              </controlPr>
            </control>
          </mc:Choice>
        </mc:AlternateContent>
        <mc:AlternateContent xmlns:mc="http://schemas.openxmlformats.org/markup-compatibility/2006">
          <mc:Choice Requires="x14">
            <control shapeId="2083" r:id="rId22" name="チェック35">
              <controlPr defaultSize="0" autoFill="0" autoLine="0" autoPict="0">
                <anchor moveWithCells="1">
                  <from>
                    <xdr:col>17</xdr:col>
                    <xdr:colOff>190500</xdr:colOff>
                    <xdr:row>12</xdr:row>
                    <xdr:rowOff>160020</xdr:rowOff>
                  </from>
                  <to>
                    <xdr:col>19</xdr:col>
                    <xdr:colOff>30480</xdr:colOff>
                    <xdr:row>14</xdr:row>
                    <xdr:rowOff>30480</xdr:rowOff>
                  </to>
                </anchor>
              </controlPr>
            </control>
          </mc:Choice>
        </mc:AlternateContent>
        <mc:AlternateContent xmlns:mc="http://schemas.openxmlformats.org/markup-compatibility/2006">
          <mc:Choice Requires="x14">
            <control shapeId="2084" r:id="rId23" name="チェック36">
              <controlPr defaultSize="0" autoFill="0" autoLine="0" autoPict="0">
                <anchor moveWithCells="1">
                  <from>
                    <xdr:col>17</xdr:col>
                    <xdr:colOff>190500</xdr:colOff>
                    <xdr:row>13</xdr:row>
                    <xdr:rowOff>182880</xdr:rowOff>
                  </from>
                  <to>
                    <xdr:col>19</xdr:col>
                    <xdr:colOff>22860</xdr:colOff>
                    <xdr:row>14</xdr:row>
                    <xdr:rowOff>251460</xdr:rowOff>
                  </to>
                </anchor>
              </controlPr>
            </control>
          </mc:Choice>
        </mc:AlternateContent>
        <mc:AlternateContent xmlns:mc="http://schemas.openxmlformats.org/markup-compatibility/2006">
          <mc:Choice Requires="x14">
            <control shapeId="2085" r:id="rId24" name="チェック37">
              <controlPr defaultSize="0" autoFill="0" autoLine="0" autoPict="0">
                <anchor moveWithCells="1">
                  <from>
                    <xdr:col>17</xdr:col>
                    <xdr:colOff>190500</xdr:colOff>
                    <xdr:row>14</xdr:row>
                    <xdr:rowOff>373380</xdr:rowOff>
                  </from>
                  <to>
                    <xdr:col>19</xdr:col>
                    <xdr:colOff>38100</xdr:colOff>
                    <xdr:row>16</xdr:row>
                    <xdr:rowOff>30480</xdr:rowOff>
                  </to>
                </anchor>
              </controlPr>
            </control>
          </mc:Choice>
        </mc:AlternateContent>
        <mc:AlternateContent xmlns:mc="http://schemas.openxmlformats.org/markup-compatibility/2006">
          <mc:Choice Requires="x14">
            <control shapeId="2086" r:id="rId25" name="チェック38">
              <controlPr defaultSize="0" autoFill="0" autoLine="0" autoPict="0">
                <anchor moveWithCells="1">
                  <from>
                    <xdr:col>17</xdr:col>
                    <xdr:colOff>190500</xdr:colOff>
                    <xdr:row>15</xdr:row>
                    <xdr:rowOff>160020</xdr:rowOff>
                  </from>
                  <to>
                    <xdr:col>19</xdr:col>
                    <xdr:colOff>22860</xdr:colOff>
                    <xdr:row>17</xdr:row>
                    <xdr:rowOff>30480</xdr:rowOff>
                  </to>
                </anchor>
              </controlPr>
            </control>
          </mc:Choice>
        </mc:AlternateContent>
        <mc:AlternateContent xmlns:mc="http://schemas.openxmlformats.org/markup-compatibility/2006">
          <mc:Choice Requires="x14">
            <control shapeId="2087" r:id="rId26" name="チェック39">
              <controlPr defaultSize="0" autoFill="0" autoLine="0" autoPict="0">
                <anchor moveWithCells="1">
                  <from>
                    <xdr:col>17</xdr:col>
                    <xdr:colOff>190500</xdr:colOff>
                    <xdr:row>16</xdr:row>
                    <xdr:rowOff>160020</xdr:rowOff>
                  </from>
                  <to>
                    <xdr:col>18</xdr:col>
                    <xdr:colOff>198120</xdr:colOff>
                    <xdr:row>18</xdr:row>
                    <xdr:rowOff>30480</xdr:rowOff>
                  </to>
                </anchor>
              </controlPr>
            </control>
          </mc:Choice>
        </mc:AlternateContent>
        <mc:AlternateContent xmlns:mc="http://schemas.openxmlformats.org/markup-compatibility/2006">
          <mc:Choice Requires="x14">
            <control shapeId="2088" r:id="rId27" name="チェック40">
              <controlPr defaultSize="0" autoFill="0" autoLine="0" autoPict="0">
                <anchor moveWithCells="1">
                  <from>
                    <xdr:col>17</xdr:col>
                    <xdr:colOff>190500</xdr:colOff>
                    <xdr:row>17</xdr:row>
                    <xdr:rowOff>152400</xdr:rowOff>
                  </from>
                  <to>
                    <xdr:col>19</xdr:col>
                    <xdr:colOff>38100</xdr:colOff>
                    <xdr:row>19</xdr:row>
                    <xdr:rowOff>30480</xdr:rowOff>
                  </to>
                </anchor>
              </controlPr>
            </control>
          </mc:Choice>
        </mc:AlternateContent>
        <mc:AlternateContent xmlns:mc="http://schemas.openxmlformats.org/markup-compatibility/2006">
          <mc:Choice Requires="x14">
            <control shapeId="2089" r:id="rId28" name="チェック41">
              <controlPr defaultSize="0" autoFill="0" autoLine="0" autoPict="0">
                <anchor moveWithCells="1">
                  <from>
                    <xdr:col>17</xdr:col>
                    <xdr:colOff>190500</xdr:colOff>
                    <xdr:row>18</xdr:row>
                    <xdr:rowOff>160020</xdr:rowOff>
                  </from>
                  <to>
                    <xdr:col>19</xdr:col>
                    <xdr:colOff>22860</xdr:colOff>
                    <xdr:row>20</xdr:row>
                    <xdr:rowOff>30480</xdr:rowOff>
                  </to>
                </anchor>
              </controlPr>
            </control>
          </mc:Choice>
        </mc:AlternateContent>
        <mc:AlternateContent xmlns:mc="http://schemas.openxmlformats.org/markup-compatibility/2006">
          <mc:Choice Requires="x14">
            <control shapeId="2090" r:id="rId29" name="チェック42">
              <controlPr defaultSize="0" autoFill="0" autoLine="0" autoPict="0">
                <anchor moveWithCells="1">
                  <from>
                    <xdr:col>17</xdr:col>
                    <xdr:colOff>190500</xdr:colOff>
                    <xdr:row>19</xdr:row>
                    <xdr:rowOff>160020</xdr:rowOff>
                  </from>
                  <to>
                    <xdr:col>19</xdr:col>
                    <xdr:colOff>0</xdr:colOff>
                    <xdr:row>21</xdr:row>
                    <xdr:rowOff>30480</xdr:rowOff>
                  </to>
                </anchor>
              </controlPr>
            </control>
          </mc:Choice>
        </mc:AlternateContent>
        <mc:AlternateContent xmlns:mc="http://schemas.openxmlformats.org/markup-compatibility/2006">
          <mc:Choice Requires="x14">
            <control shapeId="2091" r:id="rId30" name="チェック43">
              <controlPr defaultSize="0" autoFill="0" autoLine="0" autoPict="0">
                <anchor moveWithCells="1">
                  <from>
                    <xdr:col>17</xdr:col>
                    <xdr:colOff>190500</xdr:colOff>
                    <xdr:row>20</xdr:row>
                    <xdr:rowOff>175260</xdr:rowOff>
                  </from>
                  <to>
                    <xdr:col>19</xdr:col>
                    <xdr:colOff>38100</xdr:colOff>
                    <xdr:row>22</xdr:row>
                    <xdr:rowOff>38100</xdr:rowOff>
                  </to>
                </anchor>
              </controlPr>
            </control>
          </mc:Choice>
        </mc:AlternateContent>
        <mc:AlternateContent xmlns:mc="http://schemas.openxmlformats.org/markup-compatibility/2006">
          <mc:Choice Requires="x14">
            <control shapeId="2092" r:id="rId31" name="チェック44">
              <controlPr defaultSize="0" autoFill="0" autoLine="0" autoPict="0">
                <anchor moveWithCells="1">
                  <from>
                    <xdr:col>17</xdr:col>
                    <xdr:colOff>190500</xdr:colOff>
                    <xdr:row>21</xdr:row>
                    <xdr:rowOff>160020</xdr:rowOff>
                  </from>
                  <to>
                    <xdr:col>19</xdr:col>
                    <xdr:colOff>38100</xdr:colOff>
                    <xdr:row>23</xdr:row>
                    <xdr:rowOff>30480</xdr:rowOff>
                  </to>
                </anchor>
              </controlPr>
            </control>
          </mc:Choice>
        </mc:AlternateContent>
        <mc:AlternateContent xmlns:mc="http://schemas.openxmlformats.org/markup-compatibility/2006">
          <mc:Choice Requires="x14">
            <control shapeId="2093" r:id="rId32" name="チェック45">
              <controlPr defaultSize="0" autoFill="0" autoLine="0" autoPict="0">
                <anchor moveWithCells="1">
                  <from>
                    <xdr:col>17</xdr:col>
                    <xdr:colOff>190500</xdr:colOff>
                    <xdr:row>22</xdr:row>
                    <xdr:rowOff>160020</xdr:rowOff>
                  </from>
                  <to>
                    <xdr:col>19</xdr:col>
                    <xdr:colOff>30480</xdr:colOff>
                    <xdr:row>24</xdr:row>
                    <xdr:rowOff>30480</xdr:rowOff>
                  </to>
                </anchor>
              </controlPr>
            </control>
          </mc:Choice>
        </mc:AlternateContent>
        <mc:AlternateContent xmlns:mc="http://schemas.openxmlformats.org/markup-compatibility/2006">
          <mc:Choice Requires="x14">
            <control shapeId="2094" r:id="rId33" name="チェック46">
              <controlPr defaultSize="0" autoFill="0" autoLine="0" autoPict="0">
                <anchor moveWithCells="1">
                  <from>
                    <xdr:col>17</xdr:col>
                    <xdr:colOff>190500</xdr:colOff>
                    <xdr:row>23</xdr:row>
                    <xdr:rowOff>152400</xdr:rowOff>
                  </from>
                  <to>
                    <xdr:col>19</xdr:col>
                    <xdr:colOff>30480</xdr:colOff>
                    <xdr:row>25</xdr:row>
                    <xdr:rowOff>30480</xdr:rowOff>
                  </to>
                </anchor>
              </controlPr>
            </control>
          </mc:Choice>
        </mc:AlternateContent>
        <mc:AlternateContent xmlns:mc="http://schemas.openxmlformats.org/markup-compatibility/2006">
          <mc:Choice Requires="x14">
            <control shapeId="2095" r:id="rId34" name="チェック47">
              <controlPr defaultSize="0" autoFill="0" autoLine="0" autoPict="0">
                <anchor moveWithCells="1">
                  <from>
                    <xdr:col>17</xdr:col>
                    <xdr:colOff>190500</xdr:colOff>
                    <xdr:row>24</xdr:row>
                    <xdr:rowOff>160020</xdr:rowOff>
                  </from>
                  <to>
                    <xdr:col>19</xdr:col>
                    <xdr:colOff>30480</xdr:colOff>
                    <xdr:row>26</xdr:row>
                    <xdr:rowOff>30480</xdr:rowOff>
                  </to>
                </anchor>
              </controlPr>
            </control>
          </mc:Choice>
        </mc:AlternateContent>
        <mc:AlternateContent xmlns:mc="http://schemas.openxmlformats.org/markup-compatibility/2006">
          <mc:Choice Requires="x14">
            <control shapeId="2096" r:id="rId35" name="チェック48">
              <controlPr defaultSize="0" autoFill="0" autoLine="0" autoPict="0">
                <anchor moveWithCells="1">
                  <from>
                    <xdr:col>17</xdr:col>
                    <xdr:colOff>190500</xdr:colOff>
                    <xdr:row>25</xdr:row>
                    <xdr:rowOff>160020</xdr:rowOff>
                  </from>
                  <to>
                    <xdr:col>19</xdr:col>
                    <xdr:colOff>30480</xdr:colOff>
                    <xdr:row>27</xdr:row>
                    <xdr:rowOff>30480</xdr:rowOff>
                  </to>
                </anchor>
              </controlPr>
            </control>
          </mc:Choice>
        </mc:AlternateContent>
        <mc:AlternateContent xmlns:mc="http://schemas.openxmlformats.org/markup-compatibility/2006">
          <mc:Choice Requires="x14">
            <control shapeId="2097" r:id="rId36" name="チェック49">
              <controlPr defaultSize="0" autoFill="0" autoLine="0" autoPict="0">
                <anchor moveWithCells="1">
                  <from>
                    <xdr:col>26</xdr:col>
                    <xdr:colOff>190500</xdr:colOff>
                    <xdr:row>12</xdr:row>
                    <xdr:rowOff>160020</xdr:rowOff>
                  </from>
                  <to>
                    <xdr:col>28</xdr:col>
                    <xdr:colOff>30480</xdr:colOff>
                    <xdr:row>14</xdr:row>
                    <xdr:rowOff>30480</xdr:rowOff>
                  </to>
                </anchor>
              </controlPr>
            </control>
          </mc:Choice>
        </mc:AlternateContent>
        <mc:AlternateContent xmlns:mc="http://schemas.openxmlformats.org/markup-compatibility/2006">
          <mc:Choice Requires="x14">
            <control shapeId="2098" r:id="rId37" name="チェック50">
              <controlPr defaultSize="0" autoFill="0" autoLine="0" autoPict="0">
                <anchor moveWithCells="1">
                  <from>
                    <xdr:col>26</xdr:col>
                    <xdr:colOff>190500</xdr:colOff>
                    <xdr:row>13</xdr:row>
                    <xdr:rowOff>182880</xdr:rowOff>
                  </from>
                  <to>
                    <xdr:col>27</xdr:col>
                    <xdr:colOff>182880</xdr:colOff>
                    <xdr:row>14</xdr:row>
                    <xdr:rowOff>251460</xdr:rowOff>
                  </to>
                </anchor>
              </controlPr>
            </control>
          </mc:Choice>
        </mc:AlternateContent>
        <mc:AlternateContent xmlns:mc="http://schemas.openxmlformats.org/markup-compatibility/2006">
          <mc:Choice Requires="x14">
            <control shapeId="2099" r:id="rId38" name="チェック51">
              <controlPr defaultSize="0" autoFill="0" autoLine="0" autoPict="0">
                <anchor moveWithCells="1">
                  <from>
                    <xdr:col>26</xdr:col>
                    <xdr:colOff>190500</xdr:colOff>
                    <xdr:row>14</xdr:row>
                    <xdr:rowOff>373380</xdr:rowOff>
                  </from>
                  <to>
                    <xdr:col>28</xdr:col>
                    <xdr:colOff>30480</xdr:colOff>
                    <xdr:row>16</xdr:row>
                    <xdr:rowOff>30480</xdr:rowOff>
                  </to>
                </anchor>
              </controlPr>
            </control>
          </mc:Choice>
        </mc:AlternateContent>
        <mc:AlternateContent xmlns:mc="http://schemas.openxmlformats.org/markup-compatibility/2006">
          <mc:Choice Requires="x14">
            <control shapeId="2100" r:id="rId39" name="チェック52">
              <controlPr defaultSize="0" autoFill="0" autoLine="0" autoPict="0">
                <anchor moveWithCells="1">
                  <from>
                    <xdr:col>26</xdr:col>
                    <xdr:colOff>190500</xdr:colOff>
                    <xdr:row>15</xdr:row>
                    <xdr:rowOff>160020</xdr:rowOff>
                  </from>
                  <to>
                    <xdr:col>28</xdr:col>
                    <xdr:colOff>22860</xdr:colOff>
                    <xdr:row>17</xdr:row>
                    <xdr:rowOff>30480</xdr:rowOff>
                  </to>
                </anchor>
              </controlPr>
            </control>
          </mc:Choice>
        </mc:AlternateContent>
        <mc:AlternateContent xmlns:mc="http://schemas.openxmlformats.org/markup-compatibility/2006">
          <mc:Choice Requires="x14">
            <control shapeId="2101" r:id="rId40" name="チェック53">
              <controlPr defaultSize="0" autoFill="0" autoLine="0" autoPict="0">
                <anchor moveWithCells="1">
                  <from>
                    <xdr:col>26</xdr:col>
                    <xdr:colOff>190500</xdr:colOff>
                    <xdr:row>16</xdr:row>
                    <xdr:rowOff>152400</xdr:rowOff>
                  </from>
                  <to>
                    <xdr:col>28</xdr:col>
                    <xdr:colOff>38100</xdr:colOff>
                    <xdr:row>18</xdr:row>
                    <xdr:rowOff>22860</xdr:rowOff>
                  </to>
                </anchor>
              </controlPr>
            </control>
          </mc:Choice>
        </mc:AlternateContent>
        <mc:AlternateContent xmlns:mc="http://schemas.openxmlformats.org/markup-compatibility/2006">
          <mc:Choice Requires="x14">
            <control shapeId="2102" r:id="rId41" name="チェック54">
              <controlPr defaultSize="0" autoFill="0" autoLine="0" autoPict="0">
                <anchor moveWithCells="1">
                  <from>
                    <xdr:col>26</xdr:col>
                    <xdr:colOff>190500</xdr:colOff>
                    <xdr:row>17</xdr:row>
                    <xdr:rowOff>152400</xdr:rowOff>
                  </from>
                  <to>
                    <xdr:col>28</xdr:col>
                    <xdr:colOff>45720</xdr:colOff>
                    <xdr:row>19</xdr:row>
                    <xdr:rowOff>30480</xdr:rowOff>
                  </to>
                </anchor>
              </controlPr>
            </control>
          </mc:Choice>
        </mc:AlternateContent>
        <mc:AlternateContent xmlns:mc="http://schemas.openxmlformats.org/markup-compatibility/2006">
          <mc:Choice Requires="x14">
            <control shapeId="2103" r:id="rId42" name="チェック55">
              <controlPr defaultSize="0" autoFill="0" autoLine="0" autoPict="0">
                <anchor moveWithCells="1">
                  <from>
                    <xdr:col>26</xdr:col>
                    <xdr:colOff>190500</xdr:colOff>
                    <xdr:row>18</xdr:row>
                    <xdr:rowOff>152400</xdr:rowOff>
                  </from>
                  <to>
                    <xdr:col>28</xdr:col>
                    <xdr:colOff>38100</xdr:colOff>
                    <xdr:row>20</xdr:row>
                    <xdr:rowOff>30480</xdr:rowOff>
                  </to>
                </anchor>
              </controlPr>
            </control>
          </mc:Choice>
        </mc:AlternateContent>
        <mc:AlternateContent xmlns:mc="http://schemas.openxmlformats.org/markup-compatibility/2006">
          <mc:Choice Requires="x14">
            <control shapeId="2104" r:id="rId43" name="チェック56">
              <controlPr defaultSize="0" autoFill="0" autoLine="0" autoPict="0">
                <anchor moveWithCells="1">
                  <from>
                    <xdr:col>26</xdr:col>
                    <xdr:colOff>190500</xdr:colOff>
                    <xdr:row>19</xdr:row>
                    <xdr:rowOff>152400</xdr:rowOff>
                  </from>
                  <to>
                    <xdr:col>28</xdr:col>
                    <xdr:colOff>30480</xdr:colOff>
                    <xdr:row>21</xdr:row>
                    <xdr:rowOff>30480</xdr:rowOff>
                  </to>
                </anchor>
              </controlPr>
            </control>
          </mc:Choice>
        </mc:AlternateContent>
        <mc:AlternateContent xmlns:mc="http://schemas.openxmlformats.org/markup-compatibility/2006">
          <mc:Choice Requires="x14">
            <control shapeId="2105" r:id="rId44" name="チェック57">
              <controlPr defaultSize="0" autoFill="0" autoLine="0" autoPict="0">
                <anchor moveWithCells="1">
                  <from>
                    <xdr:col>26</xdr:col>
                    <xdr:colOff>190500</xdr:colOff>
                    <xdr:row>20</xdr:row>
                    <xdr:rowOff>144780</xdr:rowOff>
                  </from>
                  <to>
                    <xdr:col>28</xdr:col>
                    <xdr:colOff>60960</xdr:colOff>
                    <xdr:row>22</xdr:row>
                    <xdr:rowOff>22860</xdr:rowOff>
                  </to>
                </anchor>
              </controlPr>
            </control>
          </mc:Choice>
        </mc:AlternateContent>
        <mc:AlternateContent xmlns:mc="http://schemas.openxmlformats.org/markup-compatibility/2006">
          <mc:Choice Requires="x14">
            <control shapeId="2106" r:id="rId45" name="チェック58">
              <controlPr defaultSize="0" autoFill="0" autoLine="0" autoPict="0">
                <anchor moveWithCells="1">
                  <from>
                    <xdr:col>26</xdr:col>
                    <xdr:colOff>190500</xdr:colOff>
                    <xdr:row>21</xdr:row>
                    <xdr:rowOff>152400</xdr:rowOff>
                  </from>
                  <to>
                    <xdr:col>28</xdr:col>
                    <xdr:colOff>7620</xdr:colOff>
                    <xdr:row>23</xdr:row>
                    <xdr:rowOff>30480</xdr:rowOff>
                  </to>
                </anchor>
              </controlPr>
            </control>
          </mc:Choice>
        </mc:AlternateContent>
        <mc:AlternateContent xmlns:mc="http://schemas.openxmlformats.org/markup-compatibility/2006">
          <mc:Choice Requires="x14">
            <control shapeId="2107" r:id="rId46" name="チェック59">
              <controlPr defaultSize="0" autoFill="0" autoLine="0" autoPict="0">
                <anchor moveWithCells="1">
                  <from>
                    <xdr:col>26</xdr:col>
                    <xdr:colOff>190500</xdr:colOff>
                    <xdr:row>22</xdr:row>
                    <xdr:rowOff>182880</xdr:rowOff>
                  </from>
                  <to>
                    <xdr:col>28</xdr:col>
                    <xdr:colOff>30480</xdr:colOff>
                    <xdr:row>24</xdr:row>
                    <xdr:rowOff>60960</xdr:rowOff>
                  </to>
                </anchor>
              </controlPr>
            </control>
          </mc:Choice>
        </mc:AlternateContent>
        <mc:AlternateContent xmlns:mc="http://schemas.openxmlformats.org/markup-compatibility/2006">
          <mc:Choice Requires="x14">
            <control shapeId="2108" r:id="rId47" name="チェック60">
              <controlPr defaultSize="0" autoFill="0" autoLine="0" autoPict="0">
                <anchor moveWithCells="1">
                  <from>
                    <xdr:col>26</xdr:col>
                    <xdr:colOff>190500</xdr:colOff>
                    <xdr:row>23</xdr:row>
                    <xdr:rowOff>160020</xdr:rowOff>
                  </from>
                  <to>
                    <xdr:col>28</xdr:col>
                    <xdr:colOff>38100</xdr:colOff>
                    <xdr:row>25</xdr:row>
                    <xdr:rowOff>30480</xdr:rowOff>
                  </to>
                </anchor>
              </controlPr>
            </control>
          </mc:Choice>
        </mc:AlternateContent>
        <mc:AlternateContent xmlns:mc="http://schemas.openxmlformats.org/markup-compatibility/2006">
          <mc:Choice Requires="x14">
            <control shapeId="2109" r:id="rId48" name="チェック61">
              <controlPr defaultSize="0" autoFill="0" autoLine="0" autoPict="0">
                <anchor moveWithCells="1">
                  <from>
                    <xdr:col>26</xdr:col>
                    <xdr:colOff>190500</xdr:colOff>
                    <xdr:row>24</xdr:row>
                    <xdr:rowOff>160020</xdr:rowOff>
                  </from>
                  <to>
                    <xdr:col>28</xdr:col>
                    <xdr:colOff>30480</xdr:colOff>
                    <xdr:row>26</xdr:row>
                    <xdr:rowOff>30480</xdr:rowOff>
                  </to>
                </anchor>
              </controlPr>
            </control>
          </mc:Choice>
        </mc:AlternateContent>
        <mc:AlternateContent xmlns:mc="http://schemas.openxmlformats.org/markup-compatibility/2006">
          <mc:Choice Requires="x14">
            <control shapeId="2110" r:id="rId49" name="チェック62">
              <controlPr defaultSize="0" autoFill="0" autoLine="0" autoPict="0">
                <anchor moveWithCells="1">
                  <from>
                    <xdr:col>26</xdr:col>
                    <xdr:colOff>190500</xdr:colOff>
                    <xdr:row>25</xdr:row>
                    <xdr:rowOff>152400</xdr:rowOff>
                  </from>
                  <to>
                    <xdr:col>28</xdr:col>
                    <xdr:colOff>22860</xdr:colOff>
                    <xdr:row>27</xdr:row>
                    <xdr:rowOff>30480</xdr:rowOff>
                  </to>
                </anchor>
              </controlPr>
            </control>
          </mc:Choice>
        </mc:AlternateContent>
        <mc:AlternateContent xmlns:mc="http://schemas.openxmlformats.org/markup-compatibility/2006">
          <mc:Choice Requires="x14">
            <control shapeId="2111" r:id="rId50" name="チェック63">
              <controlPr defaultSize="0" autoFill="0" autoLine="0" autoPict="0">
                <anchor moveWithCells="1">
                  <from>
                    <xdr:col>17</xdr:col>
                    <xdr:colOff>0</xdr:colOff>
                    <xdr:row>39</xdr:row>
                    <xdr:rowOff>160020</xdr:rowOff>
                  </from>
                  <to>
                    <xdr:col>18</xdr:col>
                    <xdr:colOff>30480</xdr:colOff>
                    <xdr:row>41</xdr:row>
                    <xdr:rowOff>30480</xdr:rowOff>
                  </to>
                </anchor>
              </controlPr>
            </control>
          </mc:Choice>
        </mc:AlternateContent>
        <mc:AlternateContent xmlns:mc="http://schemas.openxmlformats.org/markup-compatibility/2006">
          <mc:Choice Requires="x14">
            <control shapeId="2112" r:id="rId51" name="チェック64">
              <controlPr defaultSize="0" autoFill="0" autoLine="0" autoPict="0">
                <anchor moveWithCells="1">
                  <from>
                    <xdr:col>19</xdr:col>
                    <xdr:colOff>182880</xdr:colOff>
                    <xdr:row>39</xdr:row>
                    <xdr:rowOff>160020</xdr:rowOff>
                  </from>
                  <to>
                    <xdr:col>21</xdr:col>
                    <xdr:colOff>22860</xdr:colOff>
                    <xdr:row>41</xdr:row>
                    <xdr:rowOff>30480</xdr:rowOff>
                  </to>
                </anchor>
              </controlPr>
            </control>
          </mc:Choice>
        </mc:AlternateContent>
        <mc:AlternateContent xmlns:mc="http://schemas.openxmlformats.org/markup-compatibility/2006">
          <mc:Choice Requires="x14">
            <control shapeId="2113" r:id="rId52" name="チェック65">
              <controlPr defaultSize="0" autoFill="0" autoLine="0" autoPict="0">
                <anchor moveWithCells="1">
                  <from>
                    <xdr:col>22</xdr:col>
                    <xdr:colOff>190500</xdr:colOff>
                    <xdr:row>39</xdr:row>
                    <xdr:rowOff>160020</xdr:rowOff>
                  </from>
                  <to>
                    <xdr:col>24</xdr:col>
                    <xdr:colOff>30480</xdr:colOff>
                    <xdr:row>41</xdr:row>
                    <xdr:rowOff>38100</xdr:rowOff>
                  </to>
                </anchor>
              </controlPr>
            </control>
          </mc:Choice>
        </mc:AlternateContent>
        <mc:AlternateContent xmlns:mc="http://schemas.openxmlformats.org/markup-compatibility/2006">
          <mc:Choice Requires="x14">
            <control shapeId="2114" r:id="rId53" name="チェック66">
              <controlPr defaultSize="0" autoFill="0" autoLine="0" autoPict="0">
                <anchor moveWithCells="1">
                  <from>
                    <xdr:col>19</xdr:col>
                    <xdr:colOff>182880</xdr:colOff>
                    <xdr:row>40</xdr:row>
                    <xdr:rowOff>152400</xdr:rowOff>
                  </from>
                  <to>
                    <xdr:col>21</xdr:col>
                    <xdr:colOff>7620</xdr:colOff>
                    <xdr:row>42</xdr:row>
                    <xdr:rowOff>22860</xdr:rowOff>
                  </to>
                </anchor>
              </controlPr>
            </control>
          </mc:Choice>
        </mc:AlternateContent>
        <mc:AlternateContent xmlns:mc="http://schemas.openxmlformats.org/markup-compatibility/2006">
          <mc:Choice Requires="x14">
            <control shapeId="2115" r:id="rId54" name="チェック67">
              <controlPr defaultSize="0" autoFill="0" autoLine="0" autoPict="0">
                <anchor moveWithCells="1">
                  <from>
                    <xdr:col>22</xdr:col>
                    <xdr:colOff>190500</xdr:colOff>
                    <xdr:row>40</xdr:row>
                    <xdr:rowOff>152400</xdr:rowOff>
                  </from>
                  <to>
                    <xdr:col>24</xdr:col>
                    <xdr:colOff>7620</xdr:colOff>
                    <xdr:row>42</xdr:row>
                    <xdr:rowOff>30480</xdr:rowOff>
                  </to>
                </anchor>
              </controlPr>
            </control>
          </mc:Choice>
        </mc:AlternateContent>
        <mc:AlternateContent xmlns:mc="http://schemas.openxmlformats.org/markup-compatibility/2006">
          <mc:Choice Requires="x14">
            <control shapeId="2116" r:id="rId55" name="チェック68">
              <controlPr defaultSize="0" autoFill="0" autoLine="0" autoPict="0">
                <anchor moveWithCells="1">
                  <from>
                    <xdr:col>8</xdr:col>
                    <xdr:colOff>213360</xdr:colOff>
                    <xdr:row>41</xdr:row>
                    <xdr:rowOff>160020</xdr:rowOff>
                  </from>
                  <to>
                    <xdr:col>10</xdr:col>
                    <xdr:colOff>22860</xdr:colOff>
                    <xdr:row>43</xdr:row>
                    <xdr:rowOff>30480</xdr:rowOff>
                  </to>
                </anchor>
              </controlPr>
            </control>
          </mc:Choice>
        </mc:AlternateContent>
        <mc:AlternateContent xmlns:mc="http://schemas.openxmlformats.org/markup-compatibility/2006">
          <mc:Choice Requires="x14">
            <control shapeId="2117" r:id="rId56" name="チェック69">
              <controlPr defaultSize="0" autoFill="0" autoLine="0" autoPict="0">
                <anchor moveWithCells="1">
                  <from>
                    <xdr:col>16</xdr:col>
                    <xdr:colOff>190500</xdr:colOff>
                    <xdr:row>41</xdr:row>
                    <xdr:rowOff>160020</xdr:rowOff>
                  </from>
                  <to>
                    <xdr:col>18</xdr:col>
                    <xdr:colOff>7620</xdr:colOff>
                    <xdr:row>43</xdr:row>
                    <xdr:rowOff>30480</xdr:rowOff>
                  </to>
                </anchor>
              </controlPr>
            </control>
          </mc:Choice>
        </mc:AlternateContent>
        <mc:AlternateContent xmlns:mc="http://schemas.openxmlformats.org/markup-compatibility/2006">
          <mc:Choice Requires="x14">
            <control shapeId="2118" r:id="rId57" name="チェック70">
              <controlPr defaultSize="0" autoFill="0" autoLine="0" autoPict="0">
                <anchor moveWithCells="1">
                  <from>
                    <xdr:col>23</xdr:col>
                    <xdr:colOff>198120</xdr:colOff>
                    <xdr:row>41</xdr:row>
                    <xdr:rowOff>160020</xdr:rowOff>
                  </from>
                  <to>
                    <xdr:col>25</xdr:col>
                    <xdr:colOff>30480</xdr:colOff>
                    <xdr:row>43</xdr:row>
                    <xdr:rowOff>30480</xdr:rowOff>
                  </to>
                </anchor>
              </controlPr>
            </control>
          </mc:Choice>
        </mc:AlternateContent>
        <mc:AlternateContent xmlns:mc="http://schemas.openxmlformats.org/markup-compatibility/2006">
          <mc:Choice Requires="x14">
            <control shapeId="2119" r:id="rId58" name="チェック71">
              <controlPr defaultSize="0" autoFill="0" autoLine="0" autoPict="0">
                <anchor moveWithCells="1">
                  <from>
                    <xdr:col>8</xdr:col>
                    <xdr:colOff>213360</xdr:colOff>
                    <xdr:row>42</xdr:row>
                    <xdr:rowOff>160020</xdr:rowOff>
                  </from>
                  <to>
                    <xdr:col>10</xdr:col>
                    <xdr:colOff>0</xdr:colOff>
                    <xdr:row>44</xdr:row>
                    <xdr:rowOff>30480</xdr:rowOff>
                  </to>
                </anchor>
              </controlPr>
            </control>
          </mc:Choice>
        </mc:AlternateContent>
        <mc:AlternateContent xmlns:mc="http://schemas.openxmlformats.org/markup-compatibility/2006">
          <mc:Choice Requires="x14">
            <control shapeId="2120" r:id="rId59" name="チェック72">
              <controlPr defaultSize="0" autoFill="0" autoLine="0" autoPict="0">
                <anchor moveWithCells="1">
                  <from>
                    <xdr:col>18</xdr:col>
                    <xdr:colOff>198120</xdr:colOff>
                    <xdr:row>42</xdr:row>
                    <xdr:rowOff>175260</xdr:rowOff>
                  </from>
                  <to>
                    <xdr:col>20</xdr:col>
                    <xdr:colOff>38100</xdr:colOff>
                    <xdr:row>44</xdr:row>
                    <xdr:rowOff>38100</xdr:rowOff>
                  </to>
                </anchor>
              </controlPr>
            </control>
          </mc:Choice>
        </mc:AlternateContent>
        <mc:AlternateContent xmlns:mc="http://schemas.openxmlformats.org/markup-compatibility/2006">
          <mc:Choice Requires="x14">
            <control shapeId="2121" r:id="rId60" name="チェック73">
              <controlPr defaultSize="0" autoFill="0" autoLine="0" autoPict="0">
                <anchor moveWithCells="1">
                  <from>
                    <xdr:col>8</xdr:col>
                    <xdr:colOff>213360</xdr:colOff>
                    <xdr:row>43</xdr:row>
                    <xdr:rowOff>175260</xdr:rowOff>
                  </from>
                  <to>
                    <xdr:col>10</xdr:col>
                    <xdr:colOff>22860</xdr:colOff>
                    <xdr:row>45</xdr:row>
                    <xdr:rowOff>38100</xdr:rowOff>
                  </to>
                </anchor>
              </controlPr>
            </control>
          </mc:Choice>
        </mc:AlternateContent>
        <mc:AlternateContent xmlns:mc="http://schemas.openxmlformats.org/markup-compatibility/2006">
          <mc:Choice Requires="x14">
            <control shapeId="2122" r:id="rId61" name="チェック74">
              <controlPr defaultSize="0" autoFill="0" autoLine="0" autoPict="0">
                <anchor moveWithCells="1">
                  <from>
                    <xdr:col>14</xdr:col>
                    <xdr:colOff>198120</xdr:colOff>
                    <xdr:row>43</xdr:row>
                    <xdr:rowOff>160020</xdr:rowOff>
                  </from>
                  <to>
                    <xdr:col>16</xdr:col>
                    <xdr:colOff>38100</xdr:colOff>
                    <xdr:row>45</xdr:row>
                    <xdr:rowOff>30480</xdr:rowOff>
                  </to>
                </anchor>
              </controlPr>
            </control>
          </mc:Choice>
        </mc:AlternateContent>
        <mc:AlternateContent xmlns:mc="http://schemas.openxmlformats.org/markup-compatibility/2006">
          <mc:Choice Requires="x14">
            <control shapeId="2123" r:id="rId62" name="チェック75">
              <controlPr defaultSize="0" autoFill="0" autoLine="0" autoPict="0">
                <anchor moveWithCells="1">
                  <from>
                    <xdr:col>21</xdr:col>
                    <xdr:colOff>198120</xdr:colOff>
                    <xdr:row>43</xdr:row>
                    <xdr:rowOff>152400</xdr:rowOff>
                  </from>
                  <to>
                    <xdr:col>23</xdr:col>
                    <xdr:colOff>83820</xdr:colOff>
                    <xdr:row>45</xdr:row>
                    <xdr:rowOff>30480</xdr:rowOff>
                  </to>
                </anchor>
              </controlPr>
            </control>
          </mc:Choice>
        </mc:AlternateContent>
        <mc:AlternateContent xmlns:mc="http://schemas.openxmlformats.org/markup-compatibility/2006">
          <mc:Choice Requires="x14">
            <control shapeId="2124" r:id="rId63" name="チェック76">
              <controlPr defaultSize="0" autoFill="0" autoLine="0" autoPict="0">
                <anchor moveWithCells="1">
                  <from>
                    <xdr:col>8</xdr:col>
                    <xdr:colOff>213360</xdr:colOff>
                    <xdr:row>44</xdr:row>
                    <xdr:rowOff>160020</xdr:rowOff>
                  </from>
                  <to>
                    <xdr:col>9</xdr:col>
                    <xdr:colOff>198120</xdr:colOff>
                    <xdr:row>46</xdr:row>
                    <xdr:rowOff>30480</xdr:rowOff>
                  </to>
                </anchor>
              </controlPr>
            </control>
          </mc:Choice>
        </mc:AlternateContent>
        <mc:AlternateContent xmlns:mc="http://schemas.openxmlformats.org/markup-compatibility/2006">
          <mc:Choice Requires="x14">
            <control shapeId="2125" r:id="rId64" name="チェック77">
              <controlPr defaultSize="0" autoFill="0" autoLine="0" autoPict="0">
                <anchor moveWithCells="1">
                  <from>
                    <xdr:col>14</xdr:col>
                    <xdr:colOff>198120</xdr:colOff>
                    <xdr:row>44</xdr:row>
                    <xdr:rowOff>160020</xdr:rowOff>
                  </from>
                  <to>
                    <xdr:col>16</xdr:col>
                    <xdr:colOff>22860</xdr:colOff>
                    <xdr:row>46</xdr:row>
                    <xdr:rowOff>30480</xdr:rowOff>
                  </to>
                </anchor>
              </controlPr>
            </control>
          </mc:Choice>
        </mc:AlternateContent>
        <mc:AlternateContent xmlns:mc="http://schemas.openxmlformats.org/markup-compatibility/2006">
          <mc:Choice Requires="x14">
            <control shapeId="2126" r:id="rId65" name="チェック78">
              <controlPr defaultSize="0" autoFill="0" autoLine="0" autoPict="0">
                <anchor moveWithCells="1">
                  <from>
                    <xdr:col>21</xdr:col>
                    <xdr:colOff>198120</xdr:colOff>
                    <xdr:row>44</xdr:row>
                    <xdr:rowOff>160020</xdr:rowOff>
                  </from>
                  <to>
                    <xdr:col>23</xdr:col>
                    <xdr:colOff>22860</xdr:colOff>
                    <xdr:row>46</xdr:row>
                    <xdr:rowOff>30480</xdr:rowOff>
                  </to>
                </anchor>
              </controlPr>
            </control>
          </mc:Choice>
        </mc:AlternateContent>
        <mc:AlternateContent xmlns:mc="http://schemas.openxmlformats.org/markup-compatibility/2006">
          <mc:Choice Requires="x14">
            <control shapeId="2127" r:id="rId66" name="チェック79">
              <controlPr defaultSize="0" autoFill="0" autoLine="0" autoPict="0">
                <anchor moveWithCells="1">
                  <from>
                    <xdr:col>8</xdr:col>
                    <xdr:colOff>213360</xdr:colOff>
                    <xdr:row>45</xdr:row>
                    <xdr:rowOff>152400</xdr:rowOff>
                  </from>
                  <to>
                    <xdr:col>10</xdr:col>
                    <xdr:colOff>7620</xdr:colOff>
                    <xdr:row>47</xdr:row>
                    <xdr:rowOff>30480</xdr:rowOff>
                  </to>
                </anchor>
              </controlPr>
            </control>
          </mc:Choice>
        </mc:AlternateContent>
        <mc:AlternateContent xmlns:mc="http://schemas.openxmlformats.org/markup-compatibility/2006">
          <mc:Choice Requires="x14">
            <control shapeId="2128" r:id="rId67" name="チェック80">
              <controlPr defaultSize="0" autoFill="0" autoLine="0" autoPict="0">
                <anchor moveWithCells="1">
                  <from>
                    <xdr:col>14</xdr:col>
                    <xdr:colOff>198120</xdr:colOff>
                    <xdr:row>45</xdr:row>
                    <xdr:rowOff>144780</xdr:rowOff>
                  </from>
                  <to>
                    <xdr:col>15</xdr:col>
                    <xdr:colOff>198120</xdr:colOff>
                    <xdr:row>47</xdr:row>
                    <xdr:rowOff>60960</xdr:rowOff>
                  </to>
                </anchor>
              </controlPr>
            </control>
          </mc:Choice>
        </mc:AlternateContent>
        <mc:AlternateContent xmlns:mc="http://schemas.openxmlformats.org/markup-compatibility/2006">
          <mc:Choice Requires="x14">
            <control shapeId="2129" r:id="rId68" name="チェック81">
              <controlPr defaultSize="0" autoFill="0" autoLine="0" autoPict="0">
                <anchor moveWithCells="1">
                  <from>
                    <xdr:col>21</xdr:col>
                    <xdr:colOff>198120</xdr:colOff>
                    <xdr:row>45</xdr:row>
                    <xdr:rowOff>152400</xdr:rowOff>
                  </from>
                  <to>
                    <xdr:col>23</xdr:col>
                    <xdr:colOff>30480</xdr:colOff>
                    <xdr:row>47</xdr:row>
                    <xdr:rowOff>30480</xdr:rowOff>
                  </to>
                </anchor>
              </controlPr>
            </control>
          </mc:Choice>
        </mc:AlternateContent>
        <mc:AlternateContent xmlns:mc="http://schemas.openxmlformats.org/markup-compatibility/2006">
          <mc:Choice Requires="x14">
            <control shapeId="2130" r:id="rId69" name="チェック82">
              <controlPr defaultSize="0" autoFill="0" autoLine="0" autoPict="0">
                <anchor moveWithCells="1">
                  <from>
                    <xdr:col>8</xdr:col>
                    <xdr:colOff>213360</xdr:colOff>
                    <xdr:row>46</xdr:row>
                    <xdr:rowOff>160020</xdr:rowOff>
                  </from>
                  <to>
                    <xdr:col>10</xdr:col>
                    <xdr:colOff>22860</xdr:colOff>
                    <xdr:row>48</xdr:row>
                    <xdr:rowOff>30480</xdr:rowOff>
                  </to>
                </anchor>
              </controlPr>
            </control>
          </mc:Choice>
        </mc:AlternateContent>
        <mc:AlternateContent xmlns:mc="http://schemas.openxmlformats.org/markup-compatibility/2006">
          <mc:Choice Requires="x14">
            <control shapeId="2131" r:id="rId70" name="チェック83">
              <controlPr defaultSize="0" autoFill="0" autoLine="0" autoPict="0">
                <anchor moveWithCells="1">
                  <from>
                    <xdr:col>14</xdr:col>
                    <xdr:colOff>198120</xdr:colOff>
                    <xdr:row>46</xdr:row>
                    <xdr:rowOff>160020</xdr:rowOff>
                  </from>
                  <to>
                    <xdr:col>16</xdr:col>
                    <xdr:colOff>22860</xdr:colOff>
                    <xdr:row>48</xdr:row>
                    <xdr:rowOff>30480</xdr:rowOff>
                  </to>
                </anchor>
              </controlPr>
            </control>
          </mc:Choice>
        </mc:AlternateContent>
        <mc:AlternateContent xmlns:mc="http://schemas.openxmlformats.org/markup-compatibility/2006">
          <mc:Choice Requires="x14">
            <control shapeId="2132" r:id="rId71" name="チェック84">
              <controlPr defaultSize="0" autoFill="0" autoLine="0" autoPict="0">
                <anchor moveWithCells="1">
                  <from>
                    <xdr:col>21</xdr:col>
                    <xdr:colOff>198120</xdr:colOff>
                    <xdr:row>46</xdr:row>
                    <xdr:rowOff>152400</xdr:rowOff>
                  </from>
                  <to>
                    <xdr:col>23</xdr:col>
                    <xdr:colOff>38100</xdr:colOff>
                    <xdr:row>48</xdr:row>
                    <xdr:rowOff>30480</xdr:rowOff>
                  </to>
                </anchor>
              </controlPr>
            </control>
          </mc:Choice>
        </mc:AlternateContent>
        <mc:AlternateContent xmlns:mc="http://schemas.openxmlformats.org/markup-compatibility/2006">
          <mc:Choice Requires="x14">
            <control shapeId="2133" r:id="rId72" name="チェック85">
              <controlPr defaultSize="0" autoFill="0" autoLine="0" autoPict="0">
                <anchor moveWithCells="1">
                  <from>
                    <xdr:col>28</xdr:col>
                    <xdr:colOff>190500</xdr:colOff>
                    <xdr:row>46</xdr:row>
                    <xdr:rowOff>160020</xdr:rowOff>
                  </from>
                  <to>
                    <xdr:col>30</xdr:col>
                    <xdr:colOff>30480</xdr:colOff>
                    <xdr:row>48</xdr:row>
                    <xdr:rowOff>30480</xdr:rowOff>
                  </to>
                </anchor>
              </controlPr>
            </control>
          </mc:Choice>
        </mc:AlternateContent>
        <mc:AlternateContent xmlns:mc="http://schemas.openxmlformats.org/markup-compatibility/2006">
          <mc:Choice Requires="x14">
            <control shapeId="2162" r:id="rId73" name="チェック63">
              <controlPr defaultSize="0" autoFill="0" autoLine="0" autoPict="0">
                <anchor moveWithCells="1">
                  <from>
                    <xdr:col>17</xdr:col>
                    <xdr:colOff>0</xdr:colOff>
                    <xdr:row>52</xdr:row>
                    <xdr:rowOff>160020</xdr:rowOff>
                  </from>
                  <to>
                    <xdr:col>18</xdr:col>
                    <xdr:colOff>30480</xdr:colOff>
                    <xdr:row>54</xdr:row>
                    <xdr:rowOff>30480</xdr:rowOff>
                  </to>
                </anchor>
              </controlPr>
            </control>
          </mc:Choice>
        </mc:AlternateContent>
        <mc:AlternateContent xmlns:mc="http://schemas.openxmlformats.org/markup-compatibility/2006">
          <mc:Choice Requires="x14">
            <control shapeId="2163" r:id="rId74" name="チェック64">
              <controlPr defaultSize="0" autoFill="0" autoLine="0" autoPict="0">
                <anchor moveWithCells="1">
                  <from>
                    <xdr:col>19</xdr:col>
                    <xdr:colOff>182880</xdr:colOff>
                    <xdr:row>52</xdr:row>
                    <xdr:rowOff>160020</xdr:rowOff>
                  </from>
                  <to>
                    <xdr:col>21</xdr:col>
                    <xdr:colOff>22860</xdr:colOff>
                    <xdr:row>54</xdr:row>
                    <xdr:rowOff>30480</xdr:rowOff>
                  </to>
                </anchor>
              </controlPr>
            </control>
          </mc:Choice>
        </mc:AlternateContent>
        <mc:AlternateContent xmlns:mc="http://schemas.openxmlformats.org/markup-compatibility/2006">
          <mc:Choice Requires="x14">
            <control shapeId="2164" r:id="rId75" name="チェック65">
              <controlPr defaultSize="0" autoFill="0" autoLine="0" autoPict="0">
                <anchor moveWithCells="1">
                  <from>
                    <xdr:col>22</xdr:col>
                    <xdr:colOff>190500</xdr:colOff>
                    <xdr:row>52</xdr:row>
                    <xdr:rowOff>160020</xdr:rowOff>
                  </from>
                  <to>
                    <xdr:col>24</xdr:col>
                    <xdr:colOff>30480</xdr:colOff>
                    <xdr:row>54</xdr:row>
                    <xdr:rowOff>38100</xdr:rowOff>
                  </to>
                </anchor>
              </controlPr>
            </control>
          </mc:Choice>
        </mc:AlternateContent>
        <mc:AlternateContent xmlns:mc="http://schemas.openxmlformats.org/markup-compatibility/2006">
          <mc:Choice Requires="x14">
            <control shapeId="2165" r:id="rId76" name="チェック66">
              <controlPr defaultSize="0" autoFill="0" autoLine="0" autoPict="0">
                <anchor moveWithCells="1">
                  <from>
                    <xdr:col>19</xdr:col>
                    <xdr:colOff>182880</xdr:colOff>
                    <xdr:row>53</xdr:row>
                    <xdr:rowOff>152400</xdr:rowOff>
                  </from>
                  <to>
                    <xdr:col>21</xdr:col>
                    <xdr:colOff>7620</xdr:colOff>
                    <xdr:row>55</xdr:row>
                    <xdr:rowOff>22860</xdr:rowOff>
                  </to>
                </anchor>
              </controlPr>
            </control>
          </mc:Choice>
        </mc:AlternateContent>
        <mc:AlternateContent xmlns:mc="http://schemas.openxmlformats.org/markup-compatibility/2006">
          <mc:Choice Requires="x14">
            <control shapeId="2166" r:id="rId77" name="チェック67">
              <controlPr defaultSize="0" autoFill="0" autoLine="0" autoPict="0">
                <anchor moveWithCells="1">
                  <from>
                    <xdr:col>22</xdr:col>
                    <xdr:colOff>190500</xdr:colOff>
                    <xdr:row>53</xdr:row>
                    <xdr:rowOff>152400</xdr:rowOff>
                  </from>
                  <to>
                    <xdr:col>24</xdr:col>
                    <xdr:colOff>7620</xdr:colOff>
                    <xdr:row>55</xdr:row>
                    <xdr:rowOff>30480</xdr:rowOff>
                  </to>
                </anchor>
              </controlPr>
            </control>
          </mc:Choice>
        </mc:AlternateContent>
        <mc:AlternateContent xmlns:mc="http://schemas.openxmlformats.org/markup-compatibility/2006">
          <mc:Choice Requires="x14">
            <control shapeId="2167" r:id="rId78" name="チェック68">
              <controlPr defaultSize="0" autoFill="0" autoLine="0" autoPict="0">
                <anchor moveWithCells="1">
                  <from>
                    <xdr:col>8</xdr:col>
                    <xdr:colOff>213360</xdr:colOff>
                    <xdr:row>54</xdr:row>
                    <xdr:rowOff>160020</xdr:rowOff>
                  </from>
                  <to>
                    <xdr:col>10</xdr:col>
                    <xdr:colOff>22860</xdr:colOff>
                    <xdr:row>56</xdr:row>
                    <xdr:rowOff>30480</xdr:rowOff>
                  </to>
                </anchor>
              </controlPr>
            </control>
          </mc:Choice>
        </mc:AlternateContent>
        <mc:AlternateContent xmlns:mc="http://schemas.openxmlformats.org/markup-compatibility/2006">
          <mc:Choice Requires="x14">
            <control shapeId="2168" r:id="rId79" name="チェック69">
              <controlPr defaultSize="0" autoFill="0" autoLine="0" autoPict="0">
                <anchor moveWithCells="1">
                  <from>
                    <xdr:col>16</xdr:col>
                    <xdr:colOff>190500</xdr:colOff>
                    <xdr:row>54</xdr:row>
                    <xdr:rowOff>160020</xdr:rowOff>
                  </from>
                  <to>
                    <xdr:col>18</xdr:col>
                    <xdr:colOff>7620</xdr:colOff>
                    <xdr:row>56</xdr:row>
                    <xdr:rowOff>30480</xdr:rowOff>
                  </to>
                </anchor>
              </controlPr>
            </control>
          </mc:Choice>
        </mc:AlternateContent>
        <mc:AlternateContent xmlns:mc="http://schemas.openxmlformats.org/markup-compatibility/2006">
          <mc:Choice Requires="x14">
            <control shapeId="2169" r:id="rId80" name="チェック70">
              <controlPr defaultSize="0" autoFill="0" autoLine="0" autoPict="0">
                <anchor moveWithCells="1">
                  <from>
                    <xdr:col>23</xdr:col>
                    <xdr:colOff>198120</xdr:colOff>
                    <xdr:row>54</xdr:row>
                    <xdr:rowOff>160020</xdr:rowOff>
                  </from>
                  <to>
                    <xdr:col>25</xdr:col>
                    <xdr:colOff>30480</xdr:colOff>
                    <xdr:row>56</xdr:row>
                    <xdr:rowOff>30480</xdr:rowOff>
                  </to>
                </anchor>
              </controlPr>
            </control>
          </mc:Choice>
        </mc:AlternateContent>
        <mc:AlternateContent xmlns:mc="http://schemas.openxmlformats.org/markup-compatibility/2006">
          <mc:Choice Requires="x14">
            <control shapeId="2170" r:id="rId81" name="チェック71">
              <controlPr defaultSize="0" autoFill="0" autoLine="0" autoPict="0">
                <anchor moveWithCells="1">
                  <from>
                    <xdr:col>8</xdr:col>
                    <xdr:colOff>213360</xdr:colOff>
                    <xdr:row>55</xdr:row>
                    <xdr:rowOff>160020</xdr:rowOff>
                  </from>
                  <to>
                    <xdr:col>10</xdr:col>
                    <xdr:colOff>0</xdr:colOff>
                    <xdr:row>57</xdr:row>
                    <xdr:rowOff>30480</xdr:rowOff>
                  </to>
                </anchor>
              </controlPr>
            </control>
          </mc:Choice>
        </mc:AlternateContent>
        <mc:AlternateContent xmlns:mc="http://schemas.openxmlformats.org/markup-compatibility/2006">
          <mc:Choice Requires="x14">
            <control shapeId="2171" r:id="rId82" name="チェック72">
              <controlPr defaultSize="0" autoFill="0" autoLine="0" autoPict="0">
                <anchor moveWithCells="1">
                  <from>
                    <xdr:col>18</xdr:col>
                    <xdr:colOff>198120</xdr:colOff>
                    <xdr:row>55</xdr:row>
                    <xdr:rowOff>175260</xdr:rowOff>
                  </from>
                  <to>
                    <xdr:col>20</xdr:col>
                    <xdr:colOff>38100</xdr:colOff>
                    <xdr:row>57</xdr:row>
                    <xdr:rowOff>38100</xdr:rowOff>
                  </to>
                </anchor>
              </controlPr>
            </control>
          </mc:Choice>
        </mc:AlternateContent>
        <mc:AlternateContent xmlns:mc="http://schemas.openxmlformats.org/markup-compatibility/2006">
          <mc:Choice Requires="x14">
            <control shapeId="2172" r:id="rId83" name="チェック73">
              <controlPr defaultSize="0" autoFill="0" autoLine="0" autoPict="0">
                <anchor moveWithCells="1">
                  <from>
                    <xdr:col>8</xdr:col>
                    <xdr:colOff>213360</xdr:colOff>
                    <xdr:row>56</xdr:row>
                    <xdr:rowOff>175260</xdr:rowOff>
                  </from>
                  <to>
                    <xdr:col>10</xdr:col>
                    <xdr:colOff>22860</xdr:colOff>
                    <xdr:row>58</xdr:row>
                    <xdr:rowOff>38100</xdr:rowOff>
                  </to>
                </anchor>
              </controlPr>
            </control>
          </mc:Choice>
        </mc:AlternateContent>
        <mc:AlternateContent xmlns:mc="http://schemas.openxmlformats.org/markup-compatibility/2006">
          <mc:Choice Requires="x14">
            <control shapeId="2173" r:id="rId84" name="チェック74">
              <controlPr defaultSize="0" autoFill="0" autoLine="0" autoPict="0">
                <anchor moveWithCells="1">
                  <from>
                    <xdr:col>14</xdr:col>
                    <xdr:colOff>198120</xdr:colOff>
                    <xdr:row>56</xdr:row>
                    <xdr:rowOff>160020</xdr:rowOff>
                  </from>
                  <to>
                    <xdr:col>16</xdr:col>
                    <xdr:colOff>38100</xdr:colOff>
                    <xdr:row>58</xdr:row>
                    <xdr:rowOff>30480</xdr:rowOff>
                  </to>
                </anchor>
              </controlPr>
            </control>
          </mc:Choice>
        </mc:AlternateContent>
        <mc:AlternateContent xmlns:mc="http://schemas.openxmlformats.org/markup-compatibility/2006">
          <mc:Choice Requires="x14">
            <control shapeId="2174" r:id="rId85" name="チェック75">
              <controlPr defaultSize="0" autoFill="0" autoLine="0" autoPict="0">
                <anchor moveWithCells="1">
                  <from>
                    <xdr:col>21</xdr:col>
                    <xdr:colOff>198120</xdr:colOff>
                    <xdr:row>56</xdr:row>
                    <xdr:rowOff>152400</xdr:rowOff>
                  </from>
                  <to>
                    <xdr:col>23</xdr:col>
                    <xdr:colOff>83820</xdr:colOff>
                    <xdr:row>58</xdr:row>
                    <xdr:rowOff>30480</xdr:rowOff>
                  </to>
                </anchor>
              </controlPr>
            </control>
          </mc:Choice>
        </mc:AlternateContent>
        <mc:AlternateContent xmlns:mc="http://schemas.openxmlformats.org/markup-compatibility/2006">
          <mc:Choice Requires="x14">
            <control shapeId="2175" r:id="rId86" name="チェック76">
              <controlPr defaultSize="0" autoFill="0" autoLine="0" autoPict="0">
                <anchor moveWithCells="1">
                  <from>
                    <xdr:col>8</xdr:col>
                    <xdr:colOff>213360</xdr:colOff>
                    <xdr:row>57</xdr:row>
                    <xdr:rowOff>160020</xdr:rowOff>
                  </from>
                  <to>
                    <xdr:col>9</xdr:col>
                    <xdr:colOff>198120</xdr:colOff>
                    <xdr:row>59</xdr:row>
                    <xdr:rowOff>30480</xdr:rowOff>
                  </to>
                </anchor>
              </controlPr>
            </control>
          </mc:Choice>
        </mc:AlternateContent>
        <mc:AlternateContent xmlns:mc="http://schemas.openxmlformats.org/markup-compatibility/2006">
          <mc:Choice Requires="x14">
            <control shapeId="2176" r:id="rId87" name="チェック77">
              <controlPr defaultSize="0" autoFill="0" autoLine="0" autoPict="0">
                <anchor moveWithCells="1">
                  <from>
                    <xdr:col>14</xdr:col>
                    <xdr:colOff>198120</xdr:colOff>
                    <xdr:row>57</xdr:row>
                    <xdr:rowOff>160020</xdr:rowOff>
                  </from>
                  <to>
                    <xdr:col>16</xdr:col>
                    <xdr:colOff>22860</xdr:colOff>
                    <xdr:row>59</xdr:row>
                    <xdr:rowOff>30480</xdr:rowOff>
                  </to>
                </anchor>
              </controlPr>
            </control>
          </mc:Choice>
        </mc:AlternateContent>
        <mc:AlternateContent xmlns:mc="http://schemas.openxmlformats.org/markup-compatibility/2006">
          <mc:Choice Requires="x14">
            <control shapeId="2177" r:id="rId88" name="チェック78">
              <controlPr defaultSize="0" autoFill="0" autoLine="0" autoPict="0">
                <anchor moveWithCells="1">
                  <from>
                    <xdr:col>21</xdr:col>
                    <xdr:colOff>198120</xdr:colOff>
                    <xdr:row>57</xdr:row>
                    <xdr:rowOff>160020</xdr:rowOff>
                  </from>
                  <to>
                    <xdr:col>23</xdr:col>
                    <xdr:colOff>22860</xdr:colOff>
                    <xdr:row>59</xdr:row>
                    <xdr:rowOff>30480</xdr:rowOff>
                  </to>
                </anchor>
              </controlPr>
            </control>
          </mc:Choice>
        </mc:AlternateContent>
        <mc:AlternateContent xmlns:mc="http://schemas.openxmlformats.org/markup-compatibility/2006">
          <mc:Choice Requires="x14">
            <control shapeId="2178" r:id="rId89" name="チェック79">
              <controlPr defaultSize="0" autoFill="0" autoLine="0" autoPict="0">
                <anchor moveWithCells="1">
                  <from>
                    <xdr:col>8</xdr:col>
                    <xdr:colOff>213360</xdr:colOff>
                    <xdr:row>58</xdr:row>
                    <xdr:rowOff>152400</xdr:rowOff>
                  </from>
                  <to>
                    <xdr:col>10</xdr:col>
                    <xdr:colOff>7620</xdr:colOff>
                    <xdr:row>60</xdr:row>
                    <xdr:rowOff>30480</xdr:rowOff>
                  </to>
                </anchor>
              </controlPr>
            </control>
          </mc:Choice>
        </mc:AlternateContent>
        <mc:AlternateContent xmlns:mc="http://schemas.openxmlformats.org/markup-compatibility/2006">
          <mc:Choice Requires="x14">
            <control shapeId="2179" r:id="rId90" name="チェック80">
              <controlPr defaultSize="0" autoFill="0" autoLine="0" autoPict="0">
                <anchor moveWithCells="1">
                  <from>
                    <xdr:col>14</xdr:col>
                    <xdr:colOff>198120</xdr:colOff>
                    <xdr:row>58</xdr:row>
                    <xdr:rowOff>144780</xdr:rowOff>
                  </from>
                  <to>
                    <xdr:col>15</xdr:col>
                    <xdr:colOff>198120</xdr:colOff>
                    <xdr:row>60</xdr:row>
                    <xdr:rowOff>60960</xdr:rowOff>
                  </to>
                </anchor>
              </controlPr>
            </control>
          </mc:Choice>
        </mc:AlternateContent>
        <mc:AlternateContent xmlns:mc="http://schemas.openxmlformats.org/markup-compatibility/2006">
          <mc:Choice Requires="x14">
            <control shapeId="2180" r:id="rId91" name="チェック81">
              <controlPr defaultSize="0" autoFill="0" autoLine="0" autoPict="0">
                <anchor moveWithCells="1">
                  <from>
                    <xdr:col>21</xdr:col>
                    <xdr:colOff>198120</xdr:colOff>
                    <xdr:row>58</xdr:row>
                    <xdr:rowOff>152400</xdr:rowOff>
                  </from>
                  <to>
                    <xdr:col>23</xdr:col>
                    <xdr:colOff>30480</xdr:colOff>
                    <xdr:row>60</xdr:row>
                    <xdr:rowOff>30480</xdr:rowOff>
                  </to>
                </anchor>
              </controlPr>
            </control>
          </mc:Choice>
        </mc:AlternateContent>
        <mc:AlternateContent xmlns:mc="http://schemas.openxmlformats.org/markup-compatibility/2006">
          <mc:Choice Requires="x14">
            <control shapeId="2181" r:id="rId92" name="チェック82">
              <controlPr defaultSize="0" autoFill="0" autoLine="0" autoPict="0">
                <anchor moveWithCells="1">
                  <from>
                    <xdr:col>8</xdr:col>
                    <xdr:colOff>213360</xdr:colOff>
                    <xdr:row>59</xdr:row>
                    <xdr:rowOff>160020</xdr:rowOff>
                  </from>
                  <to>
                    <xdr:col>10</xdr:col>
                    <xdr:colOff>22860</xdr:colOff>
                    <xdr:row>61</xdr:row>
                    <xdr:rowOff>30480</xdr:rowOff>
                  </to>
                </anchor>
              </controlPr>
            </control>
          </mc:Choice>
        </mc:AlternateContent>
        <mc:AlternateContent xmlns:mc="http://schemas.openxmlformats.org/markup-compatibility/2006">
          <mc:Choice Requires="x14">
            <control shapeId="2182" r:id="rId93" name="チェック83">
              <controlPr defaultSize="0" autoFill="0" autoLine="0" autoPict="0">
                <anchor moveWithCells="1">
                  <from>
                    <xdr:col>14</xdr:col>
                    <xdr:colOff>198120</xdr:colOff>
                    <xdr:row>59</xdr:row>
                    <xdr:rowOff>160020</xdr:rowOff>
                  </from>
                  <to>
                    <xdr:col>16</xdr:col>
                    <xdr:colOff>22860</xdr:colOff>
                    <xdr:row>61</xdr:row>
                    <xdr:rowOff>30480</xdr:rowOff>
                  </to>
                </anchor>
              </controlPr>
            </control>
          </mc:Choice>
        </mc:AlternateContent>
        <mc:AlternateContent xmlns:mc="http://schemas.openxmlformats.org/markup-compatibility/2006">
          <mc:Choice Requires="x14">
            <control shapeId="2183" r:id="rId94" name="チェック84">
              <controlPr defaultSize="0" autoFill="0" autoLine="0" autoPict="0">
                <anchor moveWithCells="1">
                  <from>
                    <xdr:col>21</xdr:col>
                    <xdr:colOff>198120</xdr:colOff>
                    <xdr:row>59</xdr:row>
                    <xdr:rowOff>152400</xdr:rowOff>
                  </from>
                  <to>
                    <xdr:col>23</xdr:col>
                    <xdr:colOff>38100</xdr:colOff>
                    <xdr:row>61</xdr:row>
                    <xdr:rowOff>30480</xdr:rowOff>
                  </to>
                </anchor>
              </controlPr>
            </control>
          </mc:Choice>
        </mc:AlternateContent>
        <mc:AlternateContent xmlns:mc="http://schemas.openxmlformats.org/markup-compatibility/2006">
          <mc:Choice Requires="x14">
            <control shapeId="2184" r:id="rId95" name="チェック85">
              <controlPr defaultSize="0" autoFill="0" autoLine="0" autoPict="0">
                <anchor moveWithCells="1">
                  <from>
                    <xdr:col>28</xdr:col>
                    <xdr:colOff>190500</xdr:colOff>
                    <xdr:row>59</xdr:row>
                    <xdr:rowOff>160020</xdr:rowOff>
                  </from>
                  <to>
                    <xdr:col>30</xdr:col>
                    <xdr:colOff>30480</xdr:colOff>
                    <xdr:row>61</xdr:row>
                    <xdr:rowOff>30480</xdr:rowOff>
                  </to>
                </anchor>
              </controlPr>
            </control>
          </mc:Choice>
        </mc:AlternateContent>
        <mc:AlternateContent xmlns:mc="http://schemas.openxmlformats.org/markup-compatibility/2006">
          <mc:Choice Requires="x14">
            <control shapeId="2186" r:id="rId96" name="チェック63">
              <controlPr defaultSize="0" autoFill="0" autoLine="0" autoPict="0">
                <anchor moveWithCells="1">
                  <from>
                    <xdr:col>16</xdr:col>
                    <xdr:colOff>198120</xdr:colOff>
                    <xdr:row>65</xdr:row>
                    <xdr:rowOff>175260</xdr:rowOff>
                  </from>
                  <to>
                    <xdr:col>18</xdr:col>
                    <xdr:colOff>30480</xdr:colOff>
                    <xdr:row>67</xdr:row>
                    <xdr:rowOff>38100</xdr:rowOff>
                  </to>
                </anchor>
              </controlPr>
            </control>
          </mc:Choice>
        </mc:AlternateContent>
        <mc:AlternateContent xmlns:mc="http://schemas.openxmlformats.org/markup-compatibility/2006">
          <mc:Choice Requires="x14">
            <control shapeId="2187" r:id="rId97" name="チェック64">
              <controlPr defaultSize="0" autoFill="0" autoLine="0" autoPict="0">
                <anchor moveWithCells="1">
                  <from>
                    <xdr:col>19</xdr:col>
                    <xdr:colOff>190500</xdr:colOff>
                    <xdr:row>65</xdr:row>
                    <xdr:rowOff>160020</xdr:rowOff>
                  </from>
                  <to>
                    <xdr:col>21</xdr:col>
                    <xdr:colOff>30480</xdr:colOff>
                    <xdr:row>67</xdr:row>
                    <xdr:rowOff>30480</xdr:rowOff>
                  </to>
                </anchor>
              </controlPr>
            </control>
          </mc:Choice>
        </mc:AlternateContent>
        <mc:AlternateContent xmlns:mc="http://schemas.openxmlformats.org/markup-compatibility/2006">
          <mc:Choice Requires="x14">
            <control shapeId="2188" r:id="rId98" name="チェック65">
              <controlPr defaultSize="0" autoFill="0" autoLine="0" autoPict="0">
                <anchor moveWithCells="1">
                  <from>
                    <xdr:col>23</xdr:col>
                    <xdr:colOff>0</xdr:colOff>
                    <xdr:row>65</xdr:row>
                    <xdr:rowOff>160020</xdr:rowOff>
                  </from>
                  <to>
                    <xdr:col>24</xdr:col>
                    <xdr:colOff>38100</xdr:colOff>
                    <xdr:row>67</xdr:row>
                    <xdr:rowOff>38100</xdr:rowOff>
                  </to>
                </anchor>
              </controlPr>
            </control>
          </mc:Choice>
        </mc:AlternateContent>
        <mc:AlternateContent xmlns:mc="http://schemas.openxmlformats.org/markup-compatibility/2006">
          <mc:Choice Requires="x14">
            <control shapeId="2189" r:id="rId99" name="チェック66">
              <controlPr defaultSize="0" autoFill="0" autoLine="0" autoPict="0">
                <anchor moveWithCells="1">
                  <from>
                    <xdr:col>19</xdr:col>
                    <xdr:colOff>182880</xdr:colOff>
                    <xdr:row>66</xdr:row>
                    <xdr:rowOff>152400</xdr:rowOff>
                  </from>
                  <to>
                    <xdr:col>21</xdr:col>
                    <xdr:colOff>7620</xdr:colOff>
                    <xdr:row>68</xdr:row>
                    <xdr:rowOff>22860</xdr:rowOff>
                  </to>
                </anchor>
              </controlPr>
            </control>
          </mc:Choice>
        </mc:AlternateContent>
        <mc:AlternateContent xmlns:mc="http://schemas.openxmlformats.org/markup-compatibility/2006">
          <mc:Choice Requires="x14">
            <control shapeId="2190" r:id="rId100" name="チェック67">
              <controlPr defaultSize="0" autoFill="0" autoLine="0" autoPict="0">
                <anchor moveWithCells="1">
                  <from>
                    <xdr:col>22</xdr:col>
                    <xdr:colOff>190500</xdr:colOff>
                    <xdr:row>66</xdr:row>
                    <xdr:rowOff>152400</xdr:rowOff>
                  </from>
                  <to>
                    <xdr:col>24</xdr:col>
                    <xdr:colOff>7620</xdr:colOff>
                    <xdr:row>68</xdr:row>
                    <xdr:rowOff>30480</xdr:rowOff>
                  </to>
                </anchor>
              </controlPr>
            </control>
          </mc:Choice>
        </mc:AlternateContent>
        <mc:AlternateContent xmlns:mc="http://schemas.openxmlformats.org/markup-compatibility/2006">
          <mc:Choice Requires="x14">
            <control shapeId="2191" r:id="rId101" name="チェック68">
              <controlPr defaultSize="0" autoFill="0" autoLine="0" autoPict="0">
                <anchor moveWithCells="1">
                  <from>
                    <xdr:col>8</xdr:col>
                    <xdr:colOff>213360</xdr:colOff>
                    <xdr:row>67</xdr:row>
                    <xdr:rowOff>160020</xdr:rowOff>
                  </from>
                  <to>
                    <xdr:col>10</xdr:col>
                    <xdr:colOff>22860</xdr:colOff>
                    <xdr:row>69</xdr:row>
                    <xdr:rowOff>30480</xdr:rowOff>
                  </to>
                </anchor>
              </controlPr>
            </control>
          </mc:Choice>
        </mc:AlternateContent>
        <mc:AlternateContent xmlns:mc="http://schemas.openxmlformats.org/markup-compatibility/2006">
          <mc:Choice Requires="x14">
            <control shapeId="2192" r:id="rId102" name="チェック69">
              <controlPr defaultSize="0" autoFill="0" autoLine="0" autoPict="0">
                <anchor moveWithCells="1">
                  <from>
                    <xdr:col>16</xdr:col>
                    <xdr:colOff>190500</xdr:colOff>
                    <xdr:row>67</xdr:row>
                    <xdr:rowOff>160020</xdr:rowOff>
                  </from>
                  <to>
                    <xdr:col>18</xdr:col>
                    <xdr:colOff>7620</xdr:colOff>
                    <xdr:row>69</xdr:row>
                    <xdr:rowOff>30480</xdr:rowOff>
                  </to>
                </anchor>
              </controlPr>
            </control>
          </mc:Choice>
        </mc:AlternateContent>
        <mc:AlternateContent xmlns:mc="http://schemas.openxmlformats.org/markup-compatibility/2006">
          <mc:Choice Requires="x14">
            <control shapeId="2193" r:id="rId103" name="チェック70">
              <controlPr defaultSize="0" autoFill="0" autoLine="0" autoPict="0">
                <anchor moveWithCells="1">
                  <from>
                    <xdr:col>23</xdr:col>
                    <xdr:colOff>198120</xdr:colOff>
                    <xdr:row>67</xdr:row>
                    <xdr:rowOff>160020</xdr:rowOff>
                  </from>
                  <to>
                    <xdr:col>25</xdr:col>
                    <xdr:colOff>30480</xdr:colOff>
                    <xdr:row>69</xdr:row>
                    <xdr:rowOff>30480</xdr:rowOff>
                  </to>
                </anchor>
              </controlPr>
            </control>
          </mc:Choice>
        </mc:AlternateContent>
        <mc:AlternateContent xmlns:mc="http://schemas.openxmlformats.org/markup-compatibility/2006">
          <mc:Choice Requires="x14">
            <control shapeId="2194" r:id="rId104" name="チェック71">
              <controlPr defaultSize="0" autoFill="0" autoLine="0" autoPict="0">
                <anchor moveWithCells="1">
                  <from>
                    <xdr:col>8</xdr:col>
                    <xdr:colOff>213360</xdr:colOff>
                    <xdr:row>68</xdr:row>
                    <xdr:rowOff>160020</xdr:rowOff>
                  </from>
                  <to>
                    <xdr:col>10</xdr:col>
                    <xdr:colOff>0</xdr:colOff>
                    <xdr:row>70</xdr:row>
                    <xdr:rowOff>30480</xdr:rowOff>
                  </to>
                </anchor>
              </controlPr>
            </control>
          </mc:Choice>
        </mc:AlternateContent>
        <mc:AlternateContent xmlns:mc="http://schemas.openxmlformats.org/markup-compatibility/2006">
          <mc:Choice Requires="x14">
            <control shapeId="2195" r:id="rId105" name="チェック72">
              <controlPr defaultSize="0" autoFill="0" autoLine="0" autoPict="0">
                <anchor moveWithCells="1">
                  <from>
                    <xdr:col>18</xdr:col>
                    <xdr:colOff>198120</xdr:colOff>
                    <xdr:row>68</xdr:row>
                    <xdr:rowOff>175260</xdr:rowOff>
                  </from>
                  <to>
                    <xdr:col>20</xdr:col>
                    <xdr:colOff>38100</xdr:colOff>
                    <xdr:row>70</xdr:row>
                    <xdr:rowOff>38100</xdr:rowOff>
                  </to>
                </anchor>
              </controlPr>
            </control>
          </mc:Choice>
        </mc:AlternateContent>
        <mc:AlternateContent xmlns:mc="http://schemas.openxmlformats.org/markup-compatibility/2006">
          <mc:Choice Requires="x14">
            <control shapeId="2196" r:id="rId106" name="チェック73">
              <controlPr defaultSize="0" autoFill="0" autoLine="0" autoPict="0">
                <anchor moveWithCells="1">
                  <from>
                    <xdr:col>8</xdr:col>
                    <xdr:colOff>213360</xdr:colOff>
                    <xdr:row>69</xdr:row>
                    <xdr:rowOff>160020</xdr:rowOff>
                  </from>
                  <to>
                    <xdr:col>10</xdr:col>
                    <xdr:colOff>22860</xdr:colOff>
                    <xdr:row>71</xdr:row>
                    <xdr:rowOff>30480</xdr:rowOff>
                  </to>
                </anchor>
              </controlPr>
            </control>
          </mc:Choice>
        </mc:AlternateContent>
        <mc:AlternateContent xmlns:mc="http://schemas.openxmlformats.org/markup-compatibility/2006">
          <mc:Choice Requires="x14">
            <control shapeId="2197" r:id="rId107" name="チェック74">
              <controlPr defaultSize="0" autoFill="0" autoLine="0" autoPict="0">
                <anchor moveWithCells="1">
                  <from>
                    <xdr:col>15</xdr:col>
                    <xdr:colOff>0</xdr:colOff>
                    <xdr:row>69</xdr:row>
                    <xdr:rowOff>160020</xdr:rowOff>
                  </from>
                  <to>
                    <xdr:col>16</xdr:col>
                    <xdr:colOff>38100</xdr:colOff>
                    <xdr:row>71</xdr:row>
                    <xdr:rowOff>30480</xdr:rowOff>
                  </to>
                </anchor>
              </controlPr>
            </control>
          </mc:Choice>
        </mc:AlternateContent>
        <mc:AlternateContent xmlns:mc="http://schemas.openxmlformats.org/markup-compatibility/2006">
          <mc:Choice Requires="x14">
            <control shapeId="2198" r:id="rId108" name="チェック75">
              <controlPr defaultSize="0" autoFill="0" autoLine="0" autoPict="0">
                <anchor moveWithCells="1">
                  <from>
                    <xdr:col>22</xdr:col>
                    <xdr:colOff>0</xdr:colOff>
                    <xdr:row>69</xdr:row>
                    <xdr:rowOff>160020</xdr:rowOff>
                  </from>
                  <to>
                    <xdr:col>23</xdr:col>
                    <xdr:colOff>83820</xdr:colOff>
                    <xdr:row>71</xdr:row>
                    <xdr:rowOff>38100</xdr:rowOff>
                  </to>
                </anchor>
              </controlPr>
            </control>
          </mc:Choice>
        </mc:AlternateContent>
        <mc:AlternateContent xmlns:mc="http://schemas.openxmlformats.org/markup-compatibility/2006">
          <mc:Choice Requires="x14">
            <control shapeId="2199" r:id="rId109" name="チェック76">
              <controlPr defaultSize="0" autoFill="0" autoLine="0" autoPict="0">
                <anchor moveWithCells="1">
                  <from>
                    <xdr:col>8</xdr:col>
                    <xdr:colOff>213360</xdr:colOff>
                    <xdr:row>70</xdr:row>
                    <xdr:rowOff>160020</xdr:rowOff>
                  </from>
                  <to>
                    <xdr:col>9</xdr:col>
                    <xdr:colOff>198120</xdr:colOff>
                    <xdr:row>72</xdr:row>
                    <xdr:rowOff>30480</xdr:rowOff>
                  </to>
                </anchor>
              </controlPr>
            </control>
          </mc:Choice>
        </mc:AlternateContent>
        <mc:AlternateContent xmlns:mc="http://schemas.openxmlformats.org/markup-compatibility/2006">
          <mc:Choice Requires="x14">
            <control shapeId="2200" r:id="rId110" name="チェック77">
              <controlPr defaultSize="0" autoFill="0" autoLine="0" autoPict="0">
                <anchor moveWithCells="1">
                  <from>
                    <xdr:col>14</xdr:col>
                    <xdr:colOff>198120</xdr:colOff>
                    <xdr:row>70</xdr:row>
                    <xdr:rowOff>160020</xdr:rowOff>
                  </from>
                  <to>
                    <xdr:col>16</xdr:col>
                    <xdr:colOff>22860</xdr:colOff>
                    <xdr:row>72</xdr:row>
                    <xdr:rowOff>30480</xdr:rowOff>
                  </to>
                </anchor>
              </controlPr>
            </control>
          </mc:Choice>
        </mc:AlternateContent>
        <mc:AlternateContent xmlns:mc="http://schemas.openxmlformats.org/markup-compatibility/2006">
          <mc:Choice Requires="x14">
            <control shapeId="2201" r:id="rId111" name="チェック78">
              <controlPr defaultSize="0" autoFill="0" autoLine="0" autoPict="0">
                <anchor moveWithCells="1">
                  <from>
                    <xdr:col>21</xdr:col>
                    <xdr:colOff>198120</xdr:colOff>
                    <xdr:row>70</xdr:row>
                    <xdr:rowOff>160020</xdr:rowOff>
                  </from>
                  <to>
                    <xdr:col>23</xdr:col>
                    <xdr:colOff>22860</xdr:colOff>
                    <xdr:row>72</xdr:row>
                    <xdr:rowOff>30480</xdr:rowOff>
                  </to>
                </anchor>
              </controlPr>
            </control>
          </mc:Choice>
        </mc:AlternateContent>
        <mc:AlternateContent xmlns:mc="http://schemas.openxmlformats.org/markup-compatibility/2006">
          <mc:Choice Requires="x14">
            <control shapeId="2202" r:id="rId112" name="チェック79">
              <controlPr defaultSize="0" autoFill="0" autoLine="0" autoPict="0">
                <anchor moveWithCells="1">
                  <from>
                    <xdr:col>8</xdr:col>
                    <xdr:colOff>213360</xdr:colOff>
                    <xdr:row>71</xdr:row>
                    <xdr:rowOff>160020</xdr:rowOff>
                  </from>
                  <to>
                    <xdr:col>10</xdr:col>
                    <xdr:colOff>7620</xdr:colOff>
                    <xdr:row>73</xdr:row>
                    <xdr:rowOff>38100</xdr:rowOff>
                  </to>
                </anchor>
              </controlPr>
            </control>
          </mc:Choice>
        </mc:AlternateContent>
        <mc:AlternateContent xmlns:mc="http://schemas.openxmlformats.org/markup-compatibility/2006">
          <mc:Choice Requires="x14">
            <control shapeId="2203" r:id="rId113" name="チェック80">
              <controlPr defaultSize="0" autoFill="0" autoLine="0" autoPict="0">
                <anchor moveWithCells="1">
                  <from>
                    <xdr:col>15</xdr:col>
                    <xdr:colOff>0</xdr:colOff>
                    <xdr:row>71</xdr:row>
                    <xdr:rowOff>144780</xdr:rowOff>
                  </from>
                  <to>
                    <xdr:col>16</xdr:col>
                    <xdr:colOff>0</xdr:colOff>
                    <xdr:row>73</xdr:row>
                    <xdr:rowOff>60960</xdr:rowOff>
                  </to>
                </anchor>
              </controlPr>
            </control>
          </mc:Choice>
        </mc:AlternateContent>
        <mc:AlternateContent xmlns:mc="http://schemas.openxmlformats.org/markup-compatibility/2006">
          <mc:Choice Requires="x14">
            <control shapeId="2204" r:id="rId114" name="チェック81">
              <controlPr defaultSize="0" autoFill="0" autoLine="0" autoPict="0">
                <anchor moveWithCells="1">
                  <from>
                    <xdr:col>22</xdr:col>
                    <xdr:colOff>0</xdr:colOff>
                    <xdr:row>71</xdr:row>
                    <xdr:rowOff>160020</xdr:rowOff>
                  </from>
                  <to>
                    <xdr:col>23</xdr:col>
                    <xdr:colOff>30480</xdr:colOff>
                    <xdr:row>73</xdr:row>
                    <xdr:rowOff>38100</xdr:rowOff>
                  </to>
                </anchor>
              </controlPr>
            </control>
          </mc:Choice>
        </mc:AlternateContent>
        <mc:AlternateContent xmlns:mc="http://schemas.openxmlformats.org/markup-compatibility/2006">
          <mc:Choice Requires="x14">
            <control shapeId="2205" r:id="rId115" name="チェック82">
              <controlPr defaultSize="0" autoFill="0" autoLine="0" autoPict="0">
                <anchor moveWithCells="1">
                  <from>
                    <xdr:col>8</xdr:col>
                    <xdr:colOff>213360</xdr:colOff>
                    <xdr:row>72</xdr:row>
                    <xdr:rowOff>152400</xdr:rowOff>
                  </from>
                  <to>
                    <xdr:col>10</xdr:col>
                    <xdr:colOff>22860</xdr:colOff>
                    <xdr:row>74</xdr:row>
                    <xdr:rowOff>22860</xdr:rowOff>
                  </to>
                </anchor>
              </controlPr>
            </control>
          </mc:Choice>
        </mc:AlternateContent>
        <mc:AlternateContent xmlns:mc="http://schemas.openxmlformats.org/markup-compatibility/2006">
          <mc:Choice Requires="x14">
            <control shapeId="2206" r:id="rId116" name="チェック83">
              <controlPr defaultSize="0" autoFill="0" autoLine="0" autoPict="0">
                <anchor moveWithCells="1">
                  <from>
                    <xdr:col>15</xdr:col>
                    <xdr:colOff>0</xdr:colOff>
                    <xdr:row>72</xdr:row>
                    <xdr:rowOff>152400</xdr:rowOff>
                  </from>
                  <to>
                    <xdr:col>16</xdr:col>
                    <xdr:colOff>22860</xdr:colOff>
                    <xdr:row>74</xdr:row>
                    <xdr:rowOff>22860</xdr:rowOff>
                  </to>
                </anchor>
              </controlPr>
            </control>
          </mc:Choice>
        </mc:AlternateContent>
        <mc:AlternateContent xmlns:mc="http://schemas.openxmlformats.org/markup-compatibility/2006">
          <mc:Choice Requires="x14">
            <control shapeId="2207" r:id="rId117" name="チェック84">
              <controlPr defaultSize="0" autoFill="0" autoLine="0" autoPict="0">
                <anchor moveWithCells="1">
                  <from>
                    <xdr:col>22</xdr:col>
                    <xdr:colOff>0</xdr:colOff>
                    <xdr:row>72</xdr:row>
                    <xdr:rowOff>152400</xdr:rowOff>
                  </from>
                  <to>
                    <xdr:col>23</xdr:col>
                    <xdr:colOff>38100</xdr:colOff>
                    <xdr:row>74</xdr:row>
                    <xdr:rowOff>30480</xdr:rowOff>
                  </to>
                </anchor>
              </controlPr>
            </control>
          </mc:Choice>
        </mc:AlternateContent>
        <mc:AlternateContent xmlns:mc="http://schemas.openxmlformats.org/markup-compatibility/2006">
          <mc:Choice Requires="x14">
            <control shapeId="2208" r:id="rId118" name="チェック85">
              <controlPr defaultSize="0" autoFill="0" autoLine="0" autoPict="0">
                <anchor moveWithCells="1">
                  <from>
                    <xdr:col>28</xdr:col>
                    <xdr:colOff>190500</xdr:colOff>
                    <xdr:row>72</xdr:row>
                    <xdr:rowOff>152400</xdr:rowOff>
                  </from>
                  <to>
                    <xdr:col>30</xdr:col>
                    <xdr:colOff>30480</xdr:colOff>
                    <xdr:row>74</xdr:row>
                    <xdr:rowOff>22860</xdr:rowOff>
                  </to>
                </anchor>
              </controlPr>
            </control>
          </mc:Choice>
        </mc:AlternateContent>
        <mc:AlternateContent xmlns:mc="http://schemas.openxmlformats.org/markup-compatibility/2006">
          <mc:Choice Requires="x14">
            <control shapeId="11966" r:id="rId119" name="チェック17">
              <controlPr defaultSize="0" autoFill="0" autoLine="0" autoPict="0">
                <anchor moveWithCells="1">
                  <from>
                    <xdr:col>50</xdr:col>
                    <xdr:colOff>182880</xdr:colOff>
                    <xdr:row>2</xdr:row>
                    <xdr:rowOff>22860</xdr:rowOff>
                  </from>
                  <to>
                    <xdr:col>51</xdr:col>
                    <xdr:colOff>190500</xdr:colOff>
                    <xdr:row>4</xdr:row>
                    <xdr:rowOff>38100</xdr:rowOff>
                  </to>
                </anchor>
              </controlPr>
            </control>
          </mc:Choice>
        </mc:AlternateContent>
        <mc:AlternateContent xmlns:mc="http://schemas.openxmlformats.org/markup-compatibility/2006">
          <mc:Choice Requires="x14">
            <control shapeId="11967" r:id="rId120" name="チェック18">
              <controlPr defaultSize="0" autoFill="0" autoLine="0" autoPict="0">
                <anchor moveWithCells="1">
                  <from>
                    <xdr:col>55</xdr:col>
                    <xdr:colOff>190500</xdr:colOff>
                    <xdr:row>2</xdr:row>
                    <xdr:rowOff>22860</xdr:rowOff>
                  </from>
                  <to>
                    <xdr:col>56</xdr:col>
                    <xdr:colOff>175260</xdr:colOff>
                    <xdr:row>4</xdr:row>
                    <xdr:rowOff>38100</xdr:rowOff>
                  </to>
                </anchor>
              </controlPr>
            </control>
          </mc:Choice>
        </mc:AlternateContent>
        <mc:AlternateContent xmlns:mc="http://schemas.openxmlformats.org/markup-compatibility/2006">
          <mc:Choice Requires="x14">
            <control shapeId="11968" r:id="rId121" name="チェック19">
              <controlPr defaultSize="0" autoFill="0" autoLine="0" autoPict="0">
                <anchor moveWithCells="1">
                  <from>
                    <xdr:col>60</xdr:col>
                    <xdr:colOff>190500</xdr:colOff>
                    <xdr:row>2</xdr:row>
                    <xdr:rowOff>22860</xdr:rowOff>
                  </from>
                  <to>
                    <xdr:col>61</xdr:col>
                    <xdr:colOff>160020</xdr:colOff>
                    <xdr:row>4</xdr:row>
                    <xdr:rowOff>30480</xdr:rowOff>
                  </to>
                </anchor>
              </controlPr>
            </control>
          </mc:Choice>
        </mc:AlternateContent>
        <mc:AlternateContent xmlns:mc="http://schemas.openxmlformats.org/markup-compatibility/2006">
          <mc:Choice Requires="x14">
            <control shapeId="11969" r:id="rId122" name="チェック20">
              <controlPr defaultSize="0" autoFill="0" autoLine="0" autoPict="0">
                <anchor moveWithCells="1">
                  <from>
                    <xdr:col>65</xdr:col>
                    <xdr:colOff>182880</xdr:colOff>
                    <xdr:row>2</xdr:row>
                    <xdr:rowOff>22860</xdr:rowOff>
                  </from>
                  <to>
                    <xdr:col>66</xdr:col>
                    <xdr:colOff>175260</xdr:colOff>
                    <xdr:row>4</xdr:row>
                    <xdr:rowOff>30480</xdr:rowOff>
                  </to>
                </anchor>
              </controlPr>
            </control>
          </mc:Choice>
        </mc:AlternateContent>
        <mc:AlternateContent xmlns:mc="http://schemas.openxmlformats.org/markup-compatibility/2006">
          <mc:Choice Requires="x14">
            <control shapeId="12012" r:id="rId123" name="チェック63">
              <controlPr defaultSize="0" autoFill="0" autoLine="0" autoPict="0">
                <anchor moveWithCells="1">
                  <from>
                    <xdr:col>59</xdr:col>
                    <xdr:colOff>198120</xdr:colOff>
                    <xdr:row>39</xdr:row>
                    <xdr:rowOff>175260</xdr:rowOff>
                  </from>
                  <to>
                    <xdr:col>60</xdr:col>
                    <xdr:colOff>190500</xdr:colOff>
                    <xdr:row>41</xdr:row>
                    <xdr:rowOff>38100</xdr:rowOff>
                  </to>
                </anchor>
              </controlPr>
            </control>
          </mc:Choice>
        </mc:AlternateContent>
        <mc:AlternateContent xmlns:mc="http://schemas.openxmlformats.org/markup-compatibility/2006">
          <mc:Choice Requires="x14">
            <control shapeId="12013" r:id="rId124" name="チェック64">
              <controlPr defaultSize="0" autoFill="0" autoLine="0" autoPict="0">
                <anchor moveWithCells="1">
                  <from>
                    <xdr:col>62</xdr:col>
                    <xdr:colOff>182880</xdr:colOff>
                    <xdr:row>39</xdr:row>
                    <xdr:rowOff>175260</xdr:rowOff>
                  </from>
                  <to>
                    <xdr:col>63</xdr:col>
                    <xdr:colOff>182880</xdr:colOff>
                    <xdr:row>41</xdr:row>
                    <xdr:rowOff>38100</xdr:rowOff>
                  </to>
                </anchor>
              </controlPr>
            </control>
          </mc:Choice>
        </mc:AlternateContent>
        <mc:AlternateContent xmlns:mc="http://schemas.openxmlformats.org/markup-compatibility/2006">
          <mc:Choice Requires="x14">
            <control shapeId="12014" r:id="rId125" name="チェック65">
              <controlPr defaultSize="0" autoFill="0" autoLine="0" autoPict="0">
                <anchor moveWithCells="1">
                  <from>
                    <xdr:col>65</xdr:col>
                    <xdr:colOff>190500</xdr:colOff>
                    <xdr:row>39</xdr:row>
                    <xdr:rowOff>152400</xdr:rowOff>
                  </from>
                  <to>
                    <xdr:col>66</xdr:col>
                    <xdr:colOff>198120</xdr:colOff>
                    <xdr:row>41</xdr:row>
                    <xdr:rowOff>30480</xdr:rowOff>
                  </to>
                </anchor>
              </controlPr>
            </control>
          </mc:Choice>
        </mc:AlternateContent>
        <mc:AlternateContent xmlns:mc="http://schemas.openxmlformats.org/markup-compatibility/2006">
          <mc:Choice Requires="x14">
            <control shapeId="12015" r:id="rId126" name="チェック66">
              <controlPr defaultSize="0" autoFill="0" autoLine="0" autoPict="0">
                <anchor moveWithCells="1">
                  <from>
                    <xdr:col>62</xdr:col>
                    <xdr:colOff>182880</xdr:colOff>
                    <xdr:row>40</xdr:row>
                    <xdr:rowOff>160020</xdr:rowOff>
                  </from>
                  <to>
                    <xdr:col>63</xdr:col>
                    <xdr:colOff>175260</xdr:colOff>
                    <xdr:row>42</xdr:row>
                    <xdr:rowOff>30480</xdr:rowOff>
                  </to>
                </anchor>
              </controlPr>
            </control>
          </mc:Choice>
        </mc:AlternateContent>
        <mc:AlternateContent xmlns:mc="http://schemas.openxmlformats.org/markup-compatibility/2006">
          <mc:Choice Requires="x14">
            <control shapeId="12016" r:id="rId127" name="チェック67">
              <controlPr defaultSize="0" autoFill="0" autoLine="0" autoPict="0">
                <anchor moveWithCells="1">
                  <from>
                    <xdr:col>65</xdr:col>
                    <xdr:colOff>190500</xdr:colOff>
                    <xdr:row>40</xdr:row>
                    <xdr:rowOff>152400</xdr:rowOff>
                  </from>
                  <to>
                    <xdr:col>66</xdr:col>
                    <xdr:colOff>175260</xdr:colOff>
                    <xdr:row>42</xdr:row>
                    <xdr:rowOff>30480</xdr:rowOff>
                  </to>
                </anchor>
              </controlPr>
            </control>
          </mc:Choice>
        </mc:AlternateContent>
        <mc:AlternateContent xmlns:mc="http://schemas.openxmlformats.org/markup-compatibility/2006">
          <mc:Choice Requires="x14">
            <control shapeId="12017" r:id="rId128" name="チェック68">
              <controlPr defaultSize="0" autoFill="0" autoLine="0" autoPict="0">
                <anchor moveWithCells="1">
                  <from>
                    <xdr:col>51</xdr:col>
                    <xdr:colOff>213360</xdr:colOff>
                    <xdr:row>41</xdr:row>
                    <xdr:rowOff>160020</xdr:rowOff>
                  </from>
                  <to>
                    <xdr:col>52</xdr:col>
                    <xdr:colOff>213360</xdr:colOff>
                    <xdr:row>43</xdr:row>
                    <xdr:rowOff>30480</xdr:rowOff>
                  </to>
                </anchor>
              </controlPr>
            </control>
          </mc:Choice>
        </mc:AlternateContent>
        <mc:AlternateContent xmlns:mc="http://schemas.openxmlformats.org/markup-compatibility/2006">
          <mc:Choice Requires="x14">
            <control shapeId="12018" r:id="rId129" name="チェック69">
              <controlPr defaultSize="0" autoFill="0" autoLine="0" autoPict="0">
                <anchor moveWithCells="1">
                  <from>
                    <xdr:col>59</xdr:col>
                    <xdr:colOff>190500</xdr:colOff>
                    <xdr:row>41</xdr:row>
                    <xdr:rowOff>160020</xdr:rowOff>
                  </from>
                  <to>
                    <xdr:col>60</xdr:col>
                    <xdr:colOff>175260</xdr:colOff>
                    <xdr:row>43</xdr:row>
                    <xdr:rowOff>30480</xdr:rowOff>
                  </to>
                </anchor>
              </controlPr>
            </control>
          </mc:Choice>
        </mc:AlternateContent>
        <mc:AlternateContent xmlns:mc="http://schemas.openxmlformats.org/markup-compatibility/2006">
          <mc:Choice Requires="x14">
            <control shapeId="12019" r:id="rId130" name="チェック70">
              <controlPr defaultSize="0" autoFill="0" autoLine="0" autoPict="0">
                <anchor moveWithCells="1">
                  <from>
                    <xdr:col>66</xdr:col>
                    <xdr:colOff>198120</xdr:colOff>
                    <xdr:row>41</xdr:row>
                    <xdr:rowOff>160020</xdr:rowOff>
                  </from>
                  <to>
                    <xdr:col>67</xdr:col>
                    <xdr:colOff>190500</xdr:colOff>
                    <xdr:row>43</xdr:row>
                    <xdr:rowOff>30480</xdr:rowOff>
                  </to>
                </anchor>
              </controlPr>
            </control>
          </mc:Choice>
        </mc:AlternateContent>
        <mc:AlternateContent xmlns:mc="http://schemas.openxmlformats.org/markup-compatibility/2006">
          <mc:Choice Requires="x14">
            <control shapeId="12020" r:id="rId131" name="チェック71">
              <controlPr defaultSize="0" autoFill="0" autoLine="0" autoPict="0">
                <anchor moveWithCells="1">
                  <from>
                    <xdr:col>51</xdr:col>
                    <xdr:colOff>213360</xdr:colOff>
                    <xdr:row>42</xdr:row>
                    <xdr:rowOff>160020</xdr:rowOff>
                  </from>
                  <to>
                    <xdr:col>52</xdr:col>
                    <xdr:colOff>190500</xdr:colOff>
                    <xdr:row>44</xdr:row>
                    <xdr:rowOff>30480</xdr:rowOff>
                  </to>
                </anchor>
              </controlPr>
            </control>
          </mc:Choice>
        </mc:AlternateContent>
        <mc:AlternateContent xmlns:mc="http://schemas.openxmlformats.org/markup-compatibility/2006">
          <mc:Choice Requires="x14">
            <control shapeId="12021" r:id="rId132" name="チェック72">
              <controlPr defaultSize="0" autoFill="0" autoLine="0" autoPict="0">
                <anchor moveWithCells="1">
                  <from>
                    <xdr:col>61</xdr:col>
                    <xdr:colOff>198120</xdr:colOff>
                    <xdr:row>42</xdr:row>
                    <xdr:rowOff>175260</xdr:rowOff>
                  </from>
                  <to>
                    <xdr:col>62</xdr:col>
                    <xdr:colOff>198120</xdr:colOff>
                    <xdr:row>44</xdr:row>
                    <xdr:rowOff>38100</xdr:rowOff>
                  </to>
                </anchor>
              </controlPr>
            </control>
          </mc:Choice>
        </mc:AlternateContent>
        <mc:AlternateContent xmlns:mc="http://schemas.openxmlformats.org/markup-compatibility/2006">
          <mc:Choice Requires="x14">
            <control shapeId="12022" r:id="rId133" name="チェック73">
              <controlPr defaultSize="0" autoFill="0" autoLine="0" autoPict="0">
                <anchor moveWithCells="1">
                  <from>
                    <xdr:col>51</xdr:col>
                    <xdr:colOff>213360</xdr:colOff>
                    <xdr:row>43</xdr:row>
                    <xdr:rowOff>175260</xdr:rowOff>
                  </from>
                  <to>
                    <xdr:col>52</xdr:col>
                    <xdr:colOff>213360</xdr:colOff>
                    <xdr:row>45</xdr:row>
                    <xdr:rowOff>38100</xdr:rowOff>
                  </to>
                </anchor>
              </controlPr>
            </control>
          </mc:Choice>
        </mc:AlternateContent>
        <mc:AlternateContent xmlns:mc="http://schemas.openxmlformats.org/markup-compatibility/2006">
          <mc:Choice Requires="x14">
            <control shapeId="12023" r:id="rId134" name="チェック74">
              <controlPr defaultSize="0" autoFill="0" autoLine="0" autoPict="0">
                <anchor moveWithCells="1">
                  <from>
                    <xdr:col>57</xdr:col>
                    <xdr:colOff>198120</xdr:colOff>
                    <xdr:row>43</xdr:row>
                    <xdr:rowOff>160020</xdr:rowOff>
                  </from>
                  <to>
                    <xdr:col>58</xdr:col>
                    <xdr:colOff>198120</xdr:colOff>
                    <xdr:row>45</xdr:row>
                    <xdr:rowOff>30480</xdr:rowOff>
                  </to>
                </anchor>
              </controlPr>
            </control>
          </mc:Choice>
        </mc:AlternateContent>
        <mc:AlternateContent xmlns:mc="http://schemas.openxmlformats.org/markup-compatibility/2006">
          <mc:Choice Requires="x14">
            <control shapeId="12024" r:id="rId135" name="チェック75">
              <controlPr defaultSize="0" autoFill="0" autoLine="0" autoPict="0">
                <anchor moveWithCells="1">
                  <from>
                    <xdr:col>64</xdr:col>
                    <xdr:colOff>198120</xdr:colOff>
                    <xdr:row>43</xdr:row>
                    <xdr:rowOff>152400</xdr:rowOff>
                  </from>
                  <to>
                    <xdr:col>66</xdr:col>
                    <xdr:colOff>22860</xdr:colOff>
                    <xdr:row>45</xdr:row>
                    <xdr:rowOff>30480</xdr:rowOff>
                  </to>
                </anchor>
              </controlPr>
            </control>
          </mc:Choice>
        </mc:AlternateContent>
        <mc:AlternateContent xmlns:mc="http://schemas.openxmlformats.org/markup-compatibility/2006">
          <mc:Choice Requires="x14">
            <control shapeId="12025" r:id="rId136" name="チェック76">
              <controlPr defaultSize="0" autoFill="0" autoLine="0" autoPict="0">
                <anchor moveWithCells="1">
                  <from>
                    <xdr:col>51</xdr:col>
                    <xdr:colOff>213360</xdr:colOff>
                    <xdr:row>44</xdr:row>
                    <xdr:rowOff>160020</xdr:rowOff>
                  </from>
                  <to>
                    <xdr:col>52</xdr:col>
                    <xdr:colOff>198120</xdr:colOff>
                    <xdr:row>46</xdr:row>
                    <xdr:rowOff>30480</xdr:rowOff>
                  </to>
                </anchor>
              </controlPr>
            </control>
          </mc:Choice>
        </mc:AlternateContent>
        <mc:AlternateContent xmlns:mc="http://schemas.openxmlformats.org/markup-compatibility/2006">
          <mc:Choice Requires="x14">
            <control shapeId="12026" r:id="rId137" name="チェック77">
              <controlPr defaultSize="0" autoFill="0" autoLine="0" autoPict="0">
                <anchor moveWithCells="1">
                  <from>
                    <xdr:col>57</xdr:col>
                    <xdr:colOff>198120</xdr:colOff>
                    <xdr:row>44</xdr:row>
                    <xdr:rowOff>160020</xdr:rowOff>
                  </from>
                  <to>
                    <xdr:col>58</xdr:col>
                    <xdr:colOff>182880</xdr:colOff>
                    <xdr:row>46</xdr:row>
                    <xdr:rowOff>30480</xdr:rowOff>
                  </to>
                </anchor>
              </controlPr>
            </control>
          </mc:Choice>
        </mc:AlternateContent>
        <mc:AlternateContent xmlns:mc="http://schemas.openxmlformats.org/markup-compatibility/2006">
          <mc:Choice Requires="x14">
            <control shapeId="12027" r:id="rId138" name="チェック78">
              <controlPr defaultSize="0" autoFill="0" autoLine="0" autoPict="0">
                <anchor moveWithCells="1">
                  <from>
                    <xdr:col>64</xdr:col>
                    <xdr:colOff>198120</xdr:colOff>
                    <xdr:row>44</xdr:row>
                    <xdr:rowOff>160020</xdr:rowOff>
                  </from>
                  <to>
                    <xdr:col>65</xdr:col>
                    <xdr:colOff>182880</xdr:colOff>
                    <xdr:row>46</xdr:row>
                    <xdr:rowOff>30480</xdr:rowOff>
                  </to>
                </anchor>
              </controlPr>
            </control>
          </mc:Choice>
        </mc:AlternateContent>
        <mc:AlternateContent xmlns:mc="http://schemas.openxmlformats.org/markup-compatibility/2006">
          <mc:Choice Requires="x14">
            <control shapeId="12028" r:id="rId139" name="チェック79">
              <controlPr defaultSize="0" autoFill="0" autoLine="0" autoPict="0">
                <anchor moveWithCells="1">
                  <from>
                    <xdr:col>51</xdr:col>
                    <xdr:colOff>213360</xdr:colOff>
                    <xdr:row>45</xdr:row>
                    <xdr:rowOff>152400</xdr:rowOff>
                  </from>
                  <to>
                    <xdr:col>52</xdr:col>
                    <xdr:colOff>198120</xdr:colOff>
                    <xdr:row>47</xdr:row>
                    <xdr:rowOff>30480</xdr:rowOff>
                  </to>
                </anchor>
              </controlPr>
            </control>
          </mc:Choice>
        </mc:AlternateContent>
        <mc:AlternateContent xmlns:mc="http://schemas.openxmlformats.org/markup-compatibility/2006">
          <mc:Choice Requires="x14">
            <control shapeId="12029" r:id="rId140" name="チェック80">
              <controlPr defaultSize="0" autoFill="0" autoLine="0" autoPict="0">
                <anchor moveWithCells="1">
                  <from>
                    <xdr:col>57</xdr:col>
                    <xdr:colOff>198120</xdr:colOff>
                    <xdr:row>45</xdr:row>
                    <xdr:rowOff>144780</xdr:rowOff>
                  </from>
                  <to>
                    <xdr:col>58</xdr:col>
                    <xdr:colOff>175260</xdr:colOff>
                    <xdr:row>47</xdr:row>
                    <xdr:rowOff>60960</xdr:rowOff>
                  </to>
                </anchor>
              </controlPr>
            </control>
          </mc:Choice>
        </mc:AlternateContent>
        <mc:AlternateContent xmlns:mc="http://schemas.openxmlformats.org/markup-compatibility/2006">
          <mc:Choice Requires="x14">
            <control shapeId="12030" r:id="rId141" name="チェック81">
              <controlPr defaultSize="0" autoFill="0" autoLine="0" autoPict="0">
                <anchor moveWithCells="1">
                  <from>
                    <xdr:col>64</xdr:col>
                    <xdr:colOff>198120</xdr:colOff>
                    <xdr:row>45</xdr:row>
                    <xdr:rowOff>152400</xdr:rowOff>
                  </from>
                  <to>
                    <xdr:col>65</xdr:col>
                    <xdr:colOff>190500</xdr:colOff>
                    <xdr:row>47</xdr:row>
                    <xdr:rowOff>30480</xdr:rowOff>
                  </to>
                </anchor>
              </controlPr>
            </control>
          </mc:Choice>
        </mc:AlternateContent>
        <mc:AlternateContent xmlns:mc="http://schemas.openxmlformats.org/markup-compatibility/2006">
          <mc:Choice Requires="x14">
            <control shapeId="12031" r:id="rId142" name="チェック82">
              <controlPr defaultSize="0" autoFill="0" autoLine="0" autoPict="0">
                <anchor moveWithCells="1">
                  <from>
                    <xdr:col>51</xdr:col>
                    <xdr:colOff>213360</xdr:colOff>
                    <xdr:row>46</xdr:row>
                    <xdr:rowOff>160020</xdr:rowOff>
                  </from>
                  <to>
                    <xdr:col>52</xdr:col>
                    <xdr:colOff>213360</xdr:colOff>
                    <xdr:row>48</xdr:row>
                    <xdr:rowOff>30480</xdr:rowOff>
                  </to>
                </anchor>
              </controlPr>
            </control>
          </mc:Choice>
        </mc:AlternateContent>
        <mc:AlternateContent xmlns:mc="http://schemas.openxmlformats.org/markup-compatibility/2006">
          <mc:Choice Requires="x14">
            <control shapeId="12032" r:id="rId143" name="チェック83">
              <controlPr defaultSize="0" autoFill="0" autoLine="0" autoPict="0">
                <anchor moveWithCells="1">
                  <from>
                    <xdr:col>57</xdr:col>
                    <xdr:colOff>198120</xdr:colOff>
                    <xdr:row>46</xdr:row>
                    <xdr:rowOff>160020</xdr:rowOff>
                  </from>
                  <to>
                    <xdr:col>58</xdr:col>
                    <xdr:colOff>182880</xdr:colOff>
                    <xdr:row>48</xdr:row>
                    <xdr:rowOff>30480</xdr:rowOff>
                  </to>
                </anchor>
              </controlPr>
            </control>
          </mc:Choice>
        </mc:AlternateContent>
        <mc:AlternateContent xmlns:mc="http://schemas.openxmlformats.org/markup-compatibility/2006">
          <mc:Choice Requires="x14">
            <control shapeId="12033" r:id="rId144" name="チェック84">
              <controlPr defaultSize="0" autoFill="0" autoLine="0" autoPict="0">
                <anchor moveWithCells="1">
                  <from>
                    <xdr:col>64</xdr:col>
                    <xdr:colOff>198120</xdr:colOff>
                    <xdr:row>46</xdr:row>
                    <xdr:rowOff>152400</xdr:rowOff>
                  </from>
                  <to>
                    <xdr:col>65</xdr:col>
                    <xdr:colOff>198120</xdr:colOff>
                    <xdr:row>48</xdr:row>
                    <xdr:rowOff>30480</xdr:rowOff>
                  </to>
                </anchor>
              </controlPr>
            </control>
          </mc:Choice>
        </mc:AlternateContent>
        <mc:AlternateContent xmlns:mc="http://schemas.openxmlformats.org/markup-compatibility/2006">
          <mc:Choice Requires="x14">
            <control shapeId="12034" r:id="rId145" name="チェック85">
              <controlPr defaultSize="0" autoFill="0" autoLine="0" autoPict="0">
                <anchor moveWithCells="1">
                  <from>
                    <xdr:col>71</xdr:col>
                    <xdr:colOff>190500</xdr:colOff>
                    <xdr:row>46</xdr:row>
                    <xdr:rowOff>160020</xdr:rowOff>
                  </from>
                  <to>
                    <xdr:col>72</xdr:col>
                    <xdr:colOff>190500</xdr:colOff>
                    <xdr:row>48</xdr:row>
                    <xdr:rowOff>30480</xdr:rowOff>
                  </to>
                </anchor>
              </controlPr>
            </control>
          </mc:Choice>
        </mc:AlternateContent>
        <mc:AlternateContent xmlns:mc="http://schemas.openxmlformats.org/markup-compatibility/2006">
          <mc:Choice Requires="x14">
            <control shapeId="12035" r:id="rId146" name="Check Box 1795">
              <controlPr defaultSize="0" autoFill="0" autoLine="0" autoPict="0">
                <anchor moveWithCells="1">
                  <from>
                    <xdr:col>59</xdr:col>
                    <xdr:colOff>198120</xdr:colOff>
                    <xdr:row>52</xdr:row>
                    <xdr:rowOff>175260</xdr:rowOff>
                  </from>
                  <to>
                    <xdr:col>60</xdr:col>
                    <xdr:colOff>190500</xdr:colOff>
                    <xdr:row>54</xdr:row>
                    <xdr:rowOff>38100</xdr:rowOff>
                  </to>
                </anchor>
              </controlPr>
            </control>
          </mc:Choice>
        </mc:AlternateContent>
        <mc:AlternateContent xmlns:mc="http://schemas.openxmlformats.org/markup-compatibility/2006">
          <mc:Choice Requires="x14">
            <control shapeId="12036" r:id="rId147" name="Check Box 1796">
              <controlPr defaultSize="0" autoFill="0" autoLine="0" autoPict="0">
                <anchor moveWithCells="1">
                  <from>
                    <xdr:col>62</xdr:col>
                    <xdr:colOff>182880</xdr:colOff>
                    <xdr:row>52</xdr:row>
                    <xdr:rowOff>175260</xdr:rowOff>
                  </from>
                  <to>
                    <xdr:col>63</xdr:col>
                    <xdr:colOff>182880</xdr:colOff>
                    <xdr:row>54</xdr:row>
                    <xdr:rowOff>38100</xdr:rowOff>
                  </to>
                </anchor>
              </controlPr>
            </control>
          </mc:Choice>
        </mc:AlternateContent>
        <mc:AlternateContent xmlns:mc="http://schemas.openxmlformats.org/markup-compatibility/2006">
          <mc:Choice Requires="x14">
            <control shapeId="12037" r:id="rId148" name="Check Box 1797">
              <controlPr defaultSize="0" autoFill="0" autoLine="0" autoPict="0">
                <anchor moveWithCells="1">
                  <from>
                    <xdr:col>65</xdr:col>
                    <xdr:colOff>190500</xdr:colOff>
                    <xdr:row>52</xdr:row>
                    <xdr:rowOff>152400</xdr:rowOff>
                  </from>
                  <to>
                    <xdr:col>66</xdr:col>
                    <xdr:colOff>198120</xdr:colOff>
                    <xdr:row>54</xdr:row>
                    <xdr:rowOff>30480</xdr:rowOff>
                  </to>
                </anchor>
              </controlPr>
            </control>
          </mc:Choice>
        </mc:AlternateContent>
        <mc:AlternateContent xmlns:mc="http://schemas.openxmlformats.org/markup-compatibility/2006">
          <mc:Choice Requires="x14">
            <control shapeId="12038" r:id="rId149" name="Check Box 1798">
              <controlPr defaultSize="0" autoFill="0" autoLine="0" autoPict="0">
                <anchor moveWithCells="1">
                  <from>
                    <xdr:col>62</xdr:col>
                    <xdr:colOff>182880</xdr:colOff>
                    <xdr:row>53</xdr:row>
                    <xdr:rowOff>160020</xdr:rowOff>
                  </from>
                  <to>
                    <xdr:col>63</xdr:col>
                    <xdr:colOff>175260</xdr:colOff>
                    <xdr:row>55</xdr:row>
                    <xdr:rowOff>30480</xdr:rowOff>
                  </to>
                </anchor>
              </controlPr>
            </control>
          </mc:Choice>
        </mc:AlternateContent>
        <mc:AlternateContent xmlns:mc="http://schemas.openxmlformats.org/markup-compatibility/2006">
          <mc:Choice Requires="x14">
            <control shapeId="12039" r:id="rId150" name="Check Box 1799">
              <controlPr defaultSize="0" autoFill="0" autoLine="0" autoPict="0">
                <anchor moveWithCells="1">
                  <from>
                    <xdr:col>65</xdr:col>
                    <xdr:colOff>190500</xdr:colOff>
                    <xdr:row>53</xdr:row>
                    <xdr:rowOff>152400</xdr:rowOff>
                  </from>
                  <to>
                    <xdr:col>66</xdr:col>
                    <xdr:colOff>175260</xdr:colOff>
                    <xdr:row>55</xdr:row>
                    <xdr:rowOff>30480</xdr:rowOff>
                  </to>
                </anchor>
              </controlPr>
            </control>
          </mc:Choice>
        </mc:AlternateContent>
        <mc:AlternateContent xmlns:mc="http://schemas.openxmlformats.org/markup-compatibility/2006">
          <mc:Choice Requires="x14">
            <control shapeId="12040" r:id="rId151" name="Check Box 1800">
              <controlPr defaultSize="0" autoFill="0" autoLine="0" autoPict="0">
                <anchor moveWithCells="1">
                  <from>
                    <xdr:col>51</xdr:col>
                    <xdr:colOff>213360</xdr:colOff>
                    <xdr:row>54</xdr:row>
                    <xdr:rowOff>160020</xdr:rowOff>
                  </from>
                  <to>
                    <xdr:col>52</xdr:col>
                    <xdr:colOff>213360</xdr:colOff>
                    <xdr:row>56</xdr:row>
                    <xdr:rowOff>30480</xdr:rowOff>
                  </to>
                </anchor>
              </controlPr>
            </control>
          </mc:Choice>
        </mc:AlternateContent>
        <mc:AlternateContent xmlns:mc="http://schemas.openxmlformats.org/markup-compatibility/2006">
          <mc:Choice Requires="x14">
            <control shapeId="12041" r:id="rId152" name="Check Box 1801">
              <controlPr defaultSize="0" autoFill="0" autoLine="0" autoPict="0">
                <anchor moveWithCells="1">
                  <from>
                    <xdr:col>59</xdr:col>
                    <xdr:colOff>190500</xdr:colOff>
                    <xdr:row>54</xdr:row>
                    <xdr:rowOff>160020</xdr:rowOff>
                  </from>
                  <to>
                    <xdr:col>60</xdr:col>
                    <xdr:colOff>175260</xdr:colOff>
                    <xdr:row>56</xdr:row>
                    <xdr:rowOff>30480</xdr:rowOff>
                  </to>
                </anchor>
              </controlPr>
            </control>
          </mc:Choice>
        </mc:AlternateContent>
        <mc:AlternateContent xmlns:mc="http://schemas.openxmlformats.org/markup-compatibility/2006">
          <mc:Choice Requires="x14">
            <control shapeId="12042" r:id="rId153" name="Check Box 1802">
              <controlPr defaultSize="0" autoFill="0" autoLine="0" autoPict="0">
                <anchor moveWithCells="1">
                  <from>
                    <xdr:col>66</xdr:col>
                    <xdr:colOff>198120</xdr:colOff>
                    <xdr:row>54</xdr:row>
                    <xdr:rowOff>160020</xdr:rowOff>
                  </from>
                  <to>
                    <xdr:col>67</xdr:col>
                    <xdr:colOff>190500</xdr:colOff>
                    <xdr:row>56</xdr:row>
                    <xdr:rowOff>30480</xdr:rowOff>
                  </to>
                </anchor>
              </controlPr>
            </control>
          </mc:Choice>
        </mc:AlternateContent>
        <mc:AlternateContent xmlns:mc="http://schemas.openxmlformats.org/markup-compatibility/2006">
          <mc:Choice Requires="x14">
            <control shapeId="12043" r:id="rId154" name="Check Box 1803">
              <controlPr defaultSize="0" autoFill="0" autoLine="0" autoPict="0">
                <anchor moveWithCells="1">
                  <from>
                    <xdr:col>51</xdr:col>
                    <xdr:colOff>213360</xdr:colOff>
                    <xdr:row>55</xdr:row>
                    <xdr:rowOff>160020</xdr:rowOff>
                  </from>
                  <to>
                    <xdr:col>52</xdr:col>
                    <xdr:colOff>190500</xdr:colOff>
                    <xdr:row>57</xdr:row>
                    <xdr:rowOff>30480</xdr:rowOff>
                  </to>
                </anchor>
              </controlPr>
            </control>
          </mc:Choice>
        </mc:AlternateContent>
        <mc:AlternateContent xmlns:mc="http://schemas.openxmlformats.org/markup-compatibility/2006">
          <mc:Choice Requires="x14">
            <control shapeId="12044" r:id="rId155" name="Check Box 1804">
              <controlPr defaultSize="0" autoFill="0" autoLine="0" autoPict="0">
                <anchor moveWithCells="1">
                  <from>
                    <xdr:col>61</xdr:col>
                    <xdr:colOff>198120</xdr:colOff>
                    <xdr:row>55</xdr:row>
                    <xdr:rowOff>175260</xdr:rowOff>
                  </from>
                  <to>
                    <xdr:col>62</xdr:col>
                    <xdr:colOff>198120</xdr:colOff>
                    <xdr:row>57</xdr:row>
                    <xdr:rowOff>38100</xdr:rowOff>
                  </to>
                </anchor>
              </controlPr>
            </control>
          </mc:Choice>
        </mc:AlternateContent>
        <mc:AlternateContent xmlns:mc="http://schemas.openxmlformats.org/markup-compatibility/2006">
          <mc:Choice Requires="x14">
            <control shapeId="12045" r:id="rId156" name="Check Box 1805">
              <controlPr defaultSize="0" autoFill="0" autoLine="0" autoPict="0">
                <anchor moveWithCells="1">
                  <from>
                    <xdr:col>51</xdr:col>
                    <xdr:colOff>213360</xdr:colOff>
                    <xdr:row>56</xdr:row>
                    <xdr:rowOff>175260</xdr:rowOff>
                  </from>
                  <to>
                    <xdr:col>52</xdr:col>
                    <xdr:colOff>213360</xdr:colOff>
                    <xdr:row>58</xdr:row>
                    <xdr:rowOff>38100</xdr:rowOff>
                  </to>
                </anchor>
              </controlPr>
            </control>
          </mc:Choice>
        </mc:AlternateContent>
        <mc:AlternateContent xmlns:mc="http://schemas.openxmlformats.org/markup-compatibility/2006">
          <mc:Choice Requires="x14">
            <control shapeId="12046" r:id="rId157" name="Check Box 1806">
              <controlPr defaultSize="0" autoFill="0" autoLine="0" autoPict="0">
                <anchor moveWithCells="1">
                  <from>
                    <xdr:col>57</xdr:col>
                    <xdr:colOff>198120</xdr:colOff>
                    <xdr:row>56</xdr:row>
                    <xdr:rowOff>160020</xdr:rowOff>
                  </from>
                  <to>
                    <xdr:col>58</xdr:col>
                    <xdr:colOff>198120</xdr:colOff>
                    <xdr:row>58</xdr:row>
                    <xdr:rowOff>30480</xdr:rowOff>
                  </to>
                </anchor>
              </controlPr>
            </control>
          </mc:Choice>
        </mc:AlternateContent>
        <mc:AlternateContent xmlns:mc="http://schemas.openxmlformats.org/markup-compatibility/2006">
          <mc:Choice Requires="x14">
            <control shapeId="12047" r:id="rId158" name="Check Box 1807">
              <controlPr defaultSize="0" autoFill="0" autoLine="0" autoPict="0">
                <anchor moveWithCells="1">
                  <from>
                    <xdr:col>64</xdr:col>
                    <xdr:colOff>198120</xdr:colOff>
                    <xdr:row>56</xdr:row>
                    <xdr:rowOff>152400</xdr:rowOff>
                  </from>
                  <to>
                    <xdr:col>66</xdr:col>
                    <xdr:colOff>22860</xdr:colOff>
                    <xdr:row>58</xdr:row>
                    <xdr:rowOff>30480</xdr:rowOff>
                  </to>
                </anchor>
              </controlPr>
            </control>
          </mc:Choice>
        </mc:AlternateContent>
        <mc:AlternateContent xmlns:mc="http://schemas.openxmlformats.org/markup-compatibility/2006">
          <mc:Choice Requires="x14">
            <control shapeId="12048" r:id="rId159" name="Check Box 1808">
              <controlPr defaultSize="0" autoFill="0" autoLine="0" autoPict="0">
                <anchor moveWithCells="1">
                  <from>
                    <xdr:col>51</xdr:col>
                    <xdr:colOff>213360</xdr:colOff>
                    <xdr:row>57</xdr:row>
                    <xdr:rowOff>160020</xdr:rowOff>
                  </from>
                  <to>
                    <xdr:col>52</xdr:col>
                    <xdr:colOff>198120</xdr:colOff>
                    <xdr:row>59</xdr:row>
                    <xdr:rowOff>30480</xdr:rowOff>
                  </to>
                </anchor>
              </controlPr>
            </control>
          </mc:Choice>
        </mc:AlternateContent>
        <mc:AlternateContent xmlns:mc="http://schemas.openxmlformats.org/markup-compatibility/2006">
          <mc:Choice Requires="x14">
            <control shapeId="12049" r:id="rId160" name="Check Box 1809">
              <controlPr defaultSize="0" autoFill="0" autoLine="0" autoPict="0">
                <anchor moveWithCells="1">
                  <from>
                    <xdr:col>57</xdr:col>
                    <xdr:colOff>198120</xdr:colOff>
                    <xdr:row>57</xdr:row>
                    <xdr:rowOff>160020</xdr:rowOff>
                  </from>
                  <to>
                    <xdr:col>58</xdr:col>
                    <xdr:colOff>182880</xdr:colOff>
                    <xdr:row>59</xdr:row>
                    <xdr:rowOff>30480</xdr:rowOff>
                  </to>
                </anchor>
              </controlPr>
            </control>
          </mc:Choice>
        </mc:AlternateContent>
        <mc:AlternateContent xmlns:mc="http://schemas.openxmlformats.org/markup-compatibility/2006">
          <mc:Choice Requires="x14">
            <control shapeId="12050" r:id="rId161" name="Check Box 1810">
              <controlPr defaultSize="0" autoFill="0" autoLine="0" autoPict="0">
                <anchor moveWithCells="1">
                  <from>
                    <xdr:col>64</xdr:col>
                    <xdr:colOff>198120</xdr:colOff>
                    <xdr:row>57</xdr:row>
                    <xdr:rowOff>160020</xdr:rowOff>
                  </from>
                  <to>
                    <xdr:col>65</xdr:col>
                    <xdr:colOff>182880</xdr:colOff>
                    <xdr:row>59</xdr:row>
                    <xdr:rowOff>30480</xdr:rowOff>
                  </to>
                </anchor>
              </controlPr>
            </control>
          </mc:Choice>
        </mc:AlternateContent>
        <mc:AlternateContent xmlns:mc="http://schemas.openxmlformats.org/markup-compatibility/2006">
          <mc:Choice Requires="x14">
            <control shapeId="12051" r:id="rId162" name="Check Box 1811">
              <controlPr defaultSize="0" autoFill="0" autoLine="0" autoPict="0">
                <anchor moveWithCells="1">
                  <from>
                    <xdr:col>51</xdr:col>
                    <xdr:colOff>213360</xdr:colOff>
                    <xdr:row>58</xdr:row>
                    <xdr:rowOff>152400</xdr:rowOff>
                  </from>
                  <to>
                    <xdr:col>52</xdr:col>
                    <xdr:colOff>198120</xdr:colOff>
                    <xdr:row>60</xdr:row>
                    <xdr:rowOff>30480</xdr:rowOff>
                  </to>
                </anchor>
              </controlPr>
            </control>
          </mc:Choice>
        </mc:AlternateContent>
        <mc:AlternateContent xmlns:mc="http://schemas.openxmlformats.org/markup-compatibility/2006">
          <mc:Choice Requires="x14">
            <control shapeId="12052" r:id="rId163" name="Check Box 1812">
              <controlPr defaultSize="0" autoFill="0" autoLine="0" autoPict="0">
                <anchor moveWithCells="1">
                  <from>
                    <xdr:col>57</xdr:col>
                    <xdr:colOff>198120</xdr:colOff>
                    <xdr:row>58</xdr:row>
                    <xdr:rowOff>144780</xdr:rowOff>
                  </from>
                  <to>
                    <xdr:col>58</xdr:col>
                    <xdr:colOff>175260</xdr:colOff>
                    <xdr:row>60</xdr:row>
                    <xdr:rowOff>60960</xdr:rowOff>
                  </to>
                </anchor>
              </controlPr>
            </control>
          </mc:Choice>
        </mc:AlternateContent>
        <mc:AlternateContent xmlns:mc="http://schemas.openxmlformats.org/markup-compatibility/2006">
          <mc:Choice Requires="x14">
            <control shapeId="12053" r:id="rId164" name="Check Box 1813">
              <controlPr defaultSize="0" autoFill="0" autoLine="0" autoPict="0">
                <anchor moveWithCells="1">
                  <from>
                    <xdr:col>64</xdr:col>
                    <xdr:colOff>198120</xdr:colOff>
                    <xdr:row>58</xdr:row>
                    <xdr:rowOff>152400</xdr:rowOff>
                  </from>
                  <to>
                    <xdr:col>65</xdr:col>
                    <xdr:colOff>190500</xdr:colOff>
                    <xdr:row>60</xdr:row>
                    <xdr:rowOff>30480</xdr:rowOff>
                  </to>
                </anchor>
              </controlPr>
            </control>
          </mc:Choice>
        </mc:AlternateContent>
        <mc:AlternateContent xmlns:mc="http://schemas.openxmlformats.org/markup-compatibility/2006">
          <mc:Choice Requires="x14">
            <control shapeId="12054" r:id="rId165" name="Check Box 1814">
              <controlPr defaultSize="0" autoFill="0" autoLine="0" autoPict="0">
                <anchor moveWithCells="1">
                  <from>
                    <xdr:col>51</xdr:col>
                    <xdr:colOff>213360</xdr:colOff>
                    <xdr:row>59</xdr:row>
                    <xdr:rowOff>160020</xdr:rowOff>
                  </from>
                  <to>
                    <xdr:col>52</xdr:col>
                    <xdr:colOff>213360</xdr:colOff>
                    <xdr:row>61</xdr:row>
                    <xdr:rowOff>30480</xdr:rowOff>
                  </to>
                </anchor>
              </controlPr>
            </control>
          </mc:Choice>
        </mc:AlternateContent>
        <mc:AlternateContent xmlns:mc="http://schemas.openxmlformats.org/markup-compatibility/2006">
          <mc:Choice Requires="x14">
            <control shapeId="12055" r:id="rId166" name="Check Box 1815">
              <controlPr defaultSize="0" autoFill="0" autoLine="0" autoPict="0">
                <anchor moveWithCells="1">
                  <from>
                    <xdr:col>57</xdr:col>
                    <xdr:colOff>198120</xdr:colOff>
                    <xdr:row>59</xdr:row>
                    <xdr:rowOff>160020</xdr:rowOff>
                  </from>
                  <to>
                    <xdr:col>58</xdr:col>
                    <xdr:colOff>182880</xdr:colOff>
                    <xdr:row>61</xdr:row>
                    <xdr:rowOff>30480</xdr:rowOff>
                  </to>
                </anchor>
              </controlPr>
            </control>
          </mc:Choice>
        </mc:AlternateContent>
        <mc:AlternateContent xmlns:mc="http://schemas.openxmlformats.org/markup-compatibility/2006">
          <mc:Choice Requires="x14">
            <control shapeId="12056" r:id="rId167" name="Check Box 1816">
              <controlPr defaultSize="0" autoFill="0" autoLine="0" autoPict="0">
                <anchor moveWithCells="1">
                  <from>
                    <xdr:col>64</xdr:col>
                    <xdr:colOff>198120</xdr:colOff>
                    <xdr:row>59</xdr:row>
                    <xdr:rowOff>152400</xdr:rowOff>
                  </from>
                  <to>
                    <xdr:col>65</xdr:col>
                    <xdr:colOff>198120</xdr:colOff>
                    <xdr:row>61</xdr:row>
                    <xdr:rowOff>30480</xdr:rowOff>
                  </to>
                </anchor>
              </controlPr>
            </control>
          </mc:Choice>
        </mc:AlternateContent>
        <mc:AlternateContent xmlns:mc="http://schemas.openxmlformats.org/markup-compatibility/2006">
          <mc:Choice Requires="x14">
            <control shapeId="12057" r:id="rId168" name="Check Box 1817">
              <controlPr defaultSize="0" autoFill="0" autoLine="0" autoPict="0">
                <anchor moveWithCells="1">
                  <from>
                    <xdr:col>71</xdr:col>
                    <xdr:colOff>190500</xdr:colOff>
                    <xdr:row>59</xdr:row>
                    <xdr:rowOff>160020</xdr:rowOff>
                  </from>
                  <to>
                    <xdr:col>72</xdr:col>
                    <xdr:colOff>190500</xdr:colOff>
                    <xdr:row>61</xdr:row>
                    <xdr:rowOff>30480</xdr:rowOff>
                  </to>
                </anchor>
              </controlPr>
            </control>
          </mc:Choice>
        </mc:AlternateContent>
        <mc:AlternateContent xmlns:mc="http://schemas.openxmlformats.org/markup-compatibility/2006">
          <mc:Choice Requires="x14">
            <control shapeId="12058" r:id="rId169" name="Check Box 1818">
              <controlPr defaultSize="0" autoFill="0" autoLine="0" autoPict="0">
                <anchor moveWithCells="1">
                  <from>
                    <xdr:col>59</xdr:col>
                    <xdr:colOff>198120</xdr:colOff>
                    <xdr:row>65</xdr:row>
                    <xdr:rowOff>160020</xdr:rowOff>
                  </from>
                  <to>
                    <xdr:col>60</xdr:col>
                    <xdr:colOff>190500</xdr:colOff>
                    <xdr:row>67</xdr:row>
                    <xdr:rowOff>30480</xdr:rowOff>
                  </to>
                </anchor>
              </controlPr>
            </control>
          </mc:Choice>
        </mc:AlternateContent>
        <mc:AlternateContent xmlns:mc="http://schemas.openxmlformats.org/markup-compatibility/2006">
          <mc:Choice Requires="x14">
            <control shapeId="12059" r:id="rId170" name="Check Box 1819">
              <controlPr defaultSize="0" autoFill="0" autoLine="0" autoPict="0">
                <anchor moveWithCells="1">
                  <from>
                    <xdr:col>62</xdr:col>
                    <xdr:colOff>190500</xdr:colOff>
                    <xdr:row>65</xdr:row>
                    <xdr:rowOff>160020</xdr:rowOff>
                  </from>
                  <to>
                    <xdr:col>63</xdr:col>
                    <xdr:colOff>190500</xdr:colOff>
                    <xdr:row>67</xdr:row>
                    <xdr:rowOff>30480</xdr:rowOff>
                  </to>
                </anchor>
              </controlPr>
            </control>
          </mc:Choice>
        </mc:AlternateContent>
        <mc:AlternateContent xmlns:mc="http://schemas.openxmlformats.org/markup-compatibility/2006">
          <mc:Choice Requires="x14">
            <control shapeId="12060" r:id="rId171" name="Check Box 1820">
              <controlPr defaultSize="0" autoFill="0" autoLine="0" autoPict="0">
                <anchor moveWithCells="1">
                  <from>
                    <xdr:col>65</xdr:col>
                    <xdr:colOff>190500</xdr:colOff>
                    <xdr:row>65</xdr:row>
                    <xdr:rowOff>160020</xdr:rowOff>
                  </from>
                  <to>
                    <xdr:col>66</xdr:col>
                    <xdr:colOff>198120</xdr:colOff>
                    <xdr:row>67</xdr:row>
                    <xdr:rowOff>38100</xdr:rowOff>
                  </to>
                </anchor>
              </controlPr>
            </control>
          </mc:Choice>
        </mc:AlternateContent>
        <mc:AlternateContent xmlns:mc="http://schemas.openxmlformats.org/markup-compatibility/2006">
          <mc:Choice Requires="x14">
            <control shapeId="12061" r:id="rId172" name="Check Box 1821">
              <controlPr defaultSize="0" autoFill="0" autoLine="0" autoPict="0">
                <anchor moveWithCells="1">
                  <from>
                    <xdr:col>62</xdr:col>
                    <xdr:colOff>182880</xdr:colOff>
                    <xdr:row>66</xdr:row>
                    <xdr:rowOff>152400</xdr:rowOff>
                  </from>
                  <to>
                    <xdr:col>63</xdr:col>
                    <xdr:colOff>175260</xdr:colOff>
                    <xdr:row>68</xdr:row>
                    <xdr:rowOff>22860</xdr:rowOff>
                  </to>
                </anchor>
              </controlPr>
            </control>
          </mc:Choice>
        </mc:AlternateContent>
        <mc:AlternateContent xmlns:mc="http://schemas.openxmlformats.org/markup-compatibility/2006">
          <mc:Choice Requires="x14">
            <control shapeId="12062" r:id="rId173" name="Check Box 1822">
              <controlPr defaultSize="0" autoFill="0" autoLine="0" autoPict="0">
                <anchor moveWithCells="1">
                  <from>
                    <xdr:col>65</xdr:col>
                    <xdr:colOff>190500</xdr:colOff>
                    <xdr:row>66</xdr:row>
                    <xdr:rowOff>152400</xdr:rowOff>
                  </from>
                  <to>
                    <xdr:col>66</xdr:col>
                    <xdr:colOff>175260</xdr:colOff>
                    <xdr:row>68</xdr:row>
                    <xdr:rowOff>30480</xdr:rowOff>
                  </to>
                </anchor>
              </controlPr>
            </control>
          </mc:Choice>
        </mc:AlternateContent>
        <mc:AlternateContent xmlns:mc="http://schemas.openxmlformats.org/markup-compatibility/2006">
          <mc:Choice Requires="x14">
            <control shapeId="12063" r:id="rId174" name="Check Box 1823">
              <controlPr defaultSize="0" autoFill="0" autoLine="0" autoPict="0">
                <anchor moveWithCells="1">
                  <from>
                    <xdr:col>51</xdr:col>
                    <xdr:colOff>213360</xdr:colOff>
                    <xdr:row>67</xdr:row>
                    <xdr:rowOff>160020</xdr:rowOff>
                  </from>
                  <to>
                    <xdr:col>52</xdr:col>
                    <xdr:colOff>213360</xdr:colOff>
                    <xdr:row>69</xdr:row>
                    <xdr:rowOff>30480</xdr:rowOff>
                  </to>
                </anchor>
              </controlPr>
            </control>
          </mc:Choice>
        </mc:AlternateContent>
        <mc:AlternateContent xmlns:mc="http://schemas.openxmlformats.org/markup-compatibility/2006">
          <mc:Choice Requires="x14">
            <control shapeId="12064" r:id="rId175" name="Check Box 1824">
              <controlPr defaultSize="0" autoFill="0" autoLine="0" autoPict="0">
                <anchor moveWithCells="1">
                  <from>
                    <xdr:col>59</xdr:col>
                    <xdr:colOff>190500</xdr:colOff>
                    <xdr:row>67</xdr:row>
                    <xdr:rowOff>160020</xdr:rowOff>
                  </from>
                  <to>
                    <xdr:col>60</xdr:col>
                    <xdr:colOff>175260</xdr:colOff>
                    <xdr:row>69</xdr:row>
                    <xdr:rowOff>30480</xdr:rowOff>
                  </to>
                </anchor>
              </controlPr>
            </control>
          </mc:Choice>
        </mc:AlternateContent>
        <mc:AlternateContent xmlns:mc="http://schemas.openxmlformats.org/markup-compatibility/2006">
          <mc:Choice Requires="x14">
            <control shapeId="12065" r:id="rId176" name="Check Box 1825">
              <controlPr defaultSize="0" autoFill="0" autoLine="0" autoPict="0">
                <anchor moveWithCells="1">
                  <from>
                    <xdr:col>66</xdr:col>
                    <xdr:colOff>198120</xdr:colOff>
                    <xdr:row>67</xdr:row>
                    <xdr:rowOff>160020</xdr:rowOff>
                  </from>
                  <to>
                    <xdr:col>67</xdr:col>
                    <xdr:colOff>190500</xdr:colOff>
                    <xdr:row>69</xdr:row>
                    <xdr:rowOff>30480</xdr:rowOff>
                  </to>
                </anchor>
              </controlPr>
            </control>
          </mc:Choice>
        </mc:AlternateContent>
        <mc:AlternateContent xmlns:mc="http://schemas.openxmlformats.org/markup-compatibility/2006">
          <mc:Choice Requires="x14">
            <control shapeId="12066" r:id="rId177" name="Check Box 1826">
              <controlPr defaultSize="0" autoFill="0" autoLine="0" autoPict="0">
                <anchor moveWithCells="1">
                  <from>
                    <xdr:col>51</xdr:col>
                    <xdr:colOff>213360</xdr:colOff>
                    <xdr:row>68</xdr:row>
                    <xdr:rowOff>160020</xdr:rowOff>
                  </from>
                  <to>
                    <xdr:col>52</xdr:col>
                    <xdr:colOff>190500</xdr:colOff>
                    <xdr:row>70</xdr:row>
                    <xdr:rowOff>30480</xdr:rowOff>
                  </to>
                </anchor>
              </controlPr>
            </control>
          </mc:Choice>
        </mc:AlternateContent>
        <mc:AlternateContent xmlns:mc="http://schemas.openxmlformats.org/markup-compatibility/2006">
          <mc:Choice Requires="x14">
            <control shapeId="12067" r:id="rId178" name="Check Box 1827">
              <controlPr defaultSize="0" autoFill="0" autoLine="0" autoPict="0">
                <anchor moveWithCells="1">
                  <from>
                    <xdr:col>61</xdr:col>
                    <xdr:colOff>198120</xdr:colOff>
                    <xdr:row>68</xdr:row>
                    <xdr:rowOff>175260</xdr:rowOff>
                  </from>
                  <to>
                    <xdr:col>62</xdr:col>
                    <xdr:colOff>198120</xdr:colOff>
                    <xdr:row>70</xdr:row>
                    <xdr:rowOff>38100</xdr:rowOff>
                  </to>
                </anchor>
              </controlPr>
            </control>
          </mc:Choice>
        </mc:AlternateContent>
        <mc:AlternateContent xmlns:mc="http://schemas.openxmlformats.org/markup-compatibility/2006">
          <mc:Choice Requires="x14">
            <control shapeId="12068" r:id="rId179" name="Check Box 1828">
              <controlPr defaultSize="0" autoFill="0" autoLine="0" autoPict="0">
                <anchor moveWithCells="1">
                  <from>
                    <xdr:col>51</xdr:col>
                    <xdr:colOff>213360</xdr:colOff>
                    <xdr:row>69</xdr:row>
                    <xdr:rowOff>175260</xdr:rowOff>
                  </from>
                  <to>
                    <xdr:col>52</xdr:col>
                    <xdr:colOff>213360</xdr:colOff>
                    <xdr:row>71</xdr:row>
                    <xdr:rowOff>38100</xdr:rowOff>
                  </to>
                </anchor>
              </controlPr>
            </control>
          </mc:Choice>
        </mc:AlternateContent>
        <mc:AlternateContent xmlns:mc="http://schemas.openxmlformats.org/markup-compatibility/2006">
          <mc:Choice Requires="x14">
            <control shapeId="12069" r:id="rId180" name="Check Box 1829">
              <controlPr defaultSize="0" autoFill="0" autoLine="0" autoPict="0">
                <anchor moveWithCells="1">
                  <from>
                    <xdr:col>57</xdr:col>
                    <xdr:colOff>198120</xdr:colOff>
                    <xdr:row>69</xdr:row>
                    <xdr:rowOff>160020</xdr:rowOff>
                  </from>
                  <to>
                    <xdr:col>58</xdr:col>
                    <xdr:colOff>198120</xdr:colOff>
                    <xdr:row>71</xdr:row>
                    <xdr:rowOff>30480</xdr:rowOff>
                  </to>
                </anchor>
              </controlPr>
            </control>
          </mc:Choice>
        </mc:AlternateContent>
        <mc:AlternateContent xmlns:mc="http://schemas.openxmlformats.org/markup-compatibility/2006">
          <mc:Choice Requires="x14">
            <control shapeId="12070" r:id="rId181" name="Check Box 1830">
              <controlPr defaultSize="0" autoFill="0" autoLine="0" autoPict="0">
                <anchor moveWithCells="1">
                  <from>
                    <xdr:col>64</xdr:col>
                    <xdr:colOff>198120</xdr:colOff>
                    <xdr:row>69</xdr:row>
                    <xdr:rowOff>152400</xdr:rowOff>
                  </from>
                  <to>
                    <xdr:col>66</xdr:col>
                    <xdr:colOff>22860</xdr:colOff>
                    <xdr:row>71</xdr:row>
                    <xdr:rowOff>30480</xdr:rowOff>
                  </to>
                </anchor>
              </controlPr>
            </control>
          </mc:Choice>
        </mc:AlternateContent>
        <mc:AlternateContent xmlns:mc="http://schemas.openxmlformats.org/markup-compatibility/2006">
          <mc:Choice Requires="x14">
            <control shapeId="12071" r:id="rId182" name="Check Box 1831">
              <controlPr defaultSize="0" autoFill="0" autoLine="0" autoPict="0">
                <anchor moveWithCells="1">
                  <from>
                    <xdr:col>51</xdr:col>
                    <xdr:colOff>213360</xdr:colOff>
                    <xdr:row>70</xdr:row>
                    <xdr:rowOff>160020</xdr:rowOff>
                  </from>
                  <to>
                    <xdr:col>52</xdr:col>
                    <xdr:colOff>198120</xdr:colOff>
                    <xdr:row>72</xdr:row>
                    <xdr:rowOff>30480</xdr:rowOff>
                  </to>
                </anchor>
              </controlPr>
            </control>
          </mc:Choice>
        </mc:AlternateContent>
        <mc:AlternateContent xmlns:mc="http://schemas.openxmlformats.org/markup-compatibility/2006">
          <mc:Choice Requires="x14">
            <control shapeId="12072" r:id="rId183" name="Check Box 1832">
              <controlPr defaultSize="0" autoFill="0" autoLine="0" autoPict="0">
                <anchor moveWithCells="1">
                  <from>
                    <xdr:col>57</xdr:col>
                    <xdr:colOff>198120</xdr:colOff>
                    <xdr:row>70</xdr:row>
                    <xdr:rowOff>160020</xdr:rowOff>
                  </from>
                  <to>
                    <xdr:col>58</xdr:col>
                    <xdr:colOff>182880</xdr:colOff>
                    <xdr:row>72</xdr:row>
                    <xdr:rowOff>30480</xdr:rowOff>
                  </to>
                </anchor>
              </controlPr>
            </control>
          </mc:Choice>
        </mc:AlternateContent>
        <mc:AlternateContent xmlns:mc="http://schemas.openxmlformats.org/markup-compatibility/2006">
          <mc:Choice Requires="x14">
            <control shapeId="12073" r:id="rId184" name="Check Box 1833">
              <controlPr defaultSize="0" autoFill="0" autoLine="0" autoPict="0">
                <anchor moveWithCells="1">
                  <from>
                    <xdr:col>64</xdr:col>
                    <xdr:colOff>198120</xdr:colOff>
                    <xdr:row>70</xdr:row>
                    <xdr:rowOff>160020</xdr:rowOff>
                  </from>
                  <to>
                    <xdr:col>65</xdr:col>
                    <xdr:colOff>182880</xdr:colOff>
                    <xdr:row>72</xdr:row>
                    <xdr:rowOff>30480</xdr:rowOff>
                  </to>
                </anchor>
              </controlPr>
            </control>
          </mc:Choice>
        </mc:AlternateContent>
        <mc:AlternateContent xmlns:mc="http://schemas.openxmlformats.org/markup-compatibility/2006">
          <mc:Choice Requires="x14">
            <control shapeId="12074" r:id="rId185" name="Check Box 1834">
              <controlPr defaultSize="0" autoFill="0" autoLine="0" autoPict="0">
                <anchor moveWithCells="1">
                  <from>
                    <xdr:col>51</xdr:col>
                    <xdr:colOff>213360</xdr:colOff>
                    <xdr:row>71</xdr:row>
                    <xdr:rowOff>152400</xdr:rowOff>
                  </from>
                  <to>
                    <xdr:col>52</xdr:col>
                    <xdr:colOff>198120</xdr:colOff>
                    <xdr:row>73</xdr:row>
                    <xdr:rowOff>30480</xdr:rowOff>
                  </to>
                </anchor>
              </controlPr>
            </control>
          </mc:Choice>
        </mc:AlternateContent>
        <mc:AlternateContent xmlns:mc="http://schemas.openxmlformats.org/markup-compatibility/2006">
          <mc:Choice Requires="x14">
            <control shapeId="12075" r:id="rId186" name="Check Box 1835">
              <controlPr defaultSize="0" autoFill="0" autoLine="0" autoPict="0">
                <anchor moveWithCells="1">
                  <from>
                    <xdr:col>57</xdr:col>
                    <xdr:colOff>198120</xdr:colOff>
                    <xdr:row>71</xdr:row>
                    <xdr:rowOff>144780</xdr:rowOff>
                  </from>
                  <to>
                    <xdr:col>58</xdr:col>
                    <xdr:colOff>175260</xdr:colOff>
                    <xdr:row>73</xdr:row>
                    <xdr:rowOff>60960</xdr:rowOff>
                  </to>
                </anchor>
              </controlPr>
            </control>
          </mc:Choice>
        </mc:AlternateContent>
        <mc:AlternateContent xmlns:mc="http://schemas.openxmlformats.org/markup-compatibility/2006">
          <mc:Choice Requires="x14">
            <control shapeId="12076" r:id="rId187" name="Check Box 1836">
              <controlPr defaultSize="0" autoFill="0" autoLine="0" autoPict="0">
                <anchor moveWithCells="1">
                  <from>
                    <xdr:col>64</xdr:col>
                    <xdr:colOff>198120</xdr:colOff>
                    <xdr:row>71</xdr:row>
                    <xdr:rowOff>152400</xdr:rowOff>
                  </from>
                  <to>
                    <xdr:col>65</xdr:col>
                    <xdr:colOff>190500</xdr:colOff>
                    <xdr:row>73</xdr:row>
                    <xdr:rowOff>30480</xdr:rowOff>
                  </to>
                </anchor>
              </controlPr>
            </control>
          </mc:Choice>
        </mc:AlternateContent>
        <mc:AlternateContent xmlns:mc="http://schemas.openxmlformats.org/markup-compatibility/2006">
          <mc:Choice Requires="x14">
            <control shapeId="12077" r:id="rId188" name="Check Box 1837">
              <controlPr defaultSize="0" autoFill="0" autoLine="0" autoPict="0">
                <anchor moveWithCells="1">
                  <from>
                    <xdr:col>51</xdr:col>
                    <xdr:colOff>213360</xdr:colOff>
                    <xdr:row>72</xdr:row>
                    <xdr:rowOff>152400</xdr:rowOff>
                  </from>
                  <to>
                    <xdr:col>52</xdr:col>
                    <xdr:colOff>213360</xdr:colOff>
                    <xdr:row>74</xdr:row>
                    <xdr:rowOff>22860</xdr:rowOff>
                  </to>
                </anchor>
              </controlPr>
            </control>
          </mc:Choice>
        </mc:AlternateContent>
        <mc:AlternateContent xmlns:mc="http://schemas.openxmlformats.org/markup-compatibility/2006">
          <mc:Choice Requires="x14">
            <control shapeId="12078" r:id="rId189" name="Check Box 1838">
              <controlPr defaultSize="0" autoFill="0" autoLine="0" autoPict="0">
                <anchor moveWithCells="1">
                  <from>
                    <xdr:col>57</xdr:col>
                    <xdr:colOff>198120</xdr:colOff>
                    <xdr:row>72</xdr:row>
                    <xdr:rowOff>152400</xdr:rowOff>
                  </from>
                  <to>
                    <xdr:col>58</xdr:col>
                    <xdr:colOff>182880</xdr:colOff>
                    <xdr:row>74</xdr:row>
                    <xdr:rowOff>22860</xdr:rowOff>
                  </to>
                </anchor>
              </controlPr>
            </control>
          </mc:Choice>
        </mc:AlternateContent>
        <mc:AlternateContent xmlns:mc="http://schemas.openxmlformats.org/markup-compatibility/2006">
          <mc:Choice Requires="x14">
            <control shapeId="12079" r:id="rId190" name="Check Box 1839">
              <controlPr defaultSize="0" autoFill="0" autoLine="0" autoPict="0">
                <anchor moveWithCells="1">
                  <from>
                    <xdr:col>64</xdr:col>
                    <xdr:colOff>198120</xdr:colOff>
                    <xdr:row>72</xdr:row>
                    <xdr:rowOff>152400</xdr:rowOff>
                  </from>
                  <to>
                    <xdr:col>65</xdr:col>
                    <xdr:colOff>198120</xdr:colOff>
                    <xdr:row>74</xdr:row>
                    <xdr:rowOff>30480</xdr:rowOff>
                  </to>
                </anchor>
              </controlPr>
            </control>
          </mc:Choice>
        </mc:AlternateContent>
        <mc:AlternateContent xmlns:mc="http://schemas.openxmlformats.org/markup-compatibility/2006">
          <mc:Choice Requires="x14">
            <control shapeId="12080" r:id="rId191" name="Check Box 1840">
              <controlPr defaultSize="0" autoFill="0" autoLine="0" autoPict="0">
                <anchor moveWithCells="1">
                  <from>
                    <xdr:col>71</xdr:col>
                    <xdr:colOff>190500</xdr:colOff>
                    <xdr:row>72</xdr:row>
                    <xdr:rowOff>152400</xdr:rowOff>
                  </from>
                  <to>
                    <xdr:col>72</xdr:col>
                    <xdr:colOff>190500</xdr:colOff>
                    <xdr:row>74</xdr:row>
                    <xdr:rowOff>22860</xdr:rowOff>
                  </to>
                </anchor>
              </controlPr>
            </control>
          </mc:Choice>
        </mc:AlternateContent>
        <mc:AlternateContent xmlns:mc="http://schemas.openxmlformats.org/markup-compatibility/2006">
          <mc:Choice Requires="x14">
            <control shapeId="12083" r:id="rId192" name="チェック17">
              <controlPr defaultSize="0" autoFill="0" autoLine="0" autoPict="0">
                <anchor moveWithCells="1">
                  <from>
                    <xdr:col>94</xdr:col>
                    <xdr:colOff>182880</xdr:colOff>
                    <xdr:row>2</xdr:row>
                    <xdr:rowOff>7620</xdr:rowOff>
                  </from>
                  <to>
                    <xdr:col>95</xdr:col>
                    <xdr:colOff>190500</xdr:colOff>
                    <xdr:row>5</xdr:row>
                    <xdr:rowOff>7620</xdr:rowOff>
                  </to>
                </anchor>
              </controlPr>
            </control>
          </mc:Choice>
        </mc:AlternateContent>
        <mc:AlternateContent xmlns:mc="http://schemas.openxmlformats.org/markup-compatibility/2006">
          <mc:Choice Requires="x14">
            <control shapeId="12084" r:id="rId193" name="チェック18">
              <controlPr defaultSize="0" autoFill="0" autoLine="0" autoPict="0">
                <anchor moveWithCells="1">
                  <from>
                    <xdr:col>99</xdr:col>
                    <xdr:colOff>190500</xdr:colOff>
                    <xdr:row>2</xdr:row>
                    <xdr:rowOff>7620</xdr:rowOff>
                  </from>
                  <to>
                    <xdr:col>100</xdr:col>
                    <xdr:colOff>175260</xdr:colOff>
                    <xdr:row>5</xdr:row>
                    <xdr:rowOff>7620</xdr:rowOff>
                  </to>
                </anchor>
              </controlPr>
            </control>
          </mc:Choice>
        </mc:AlternateContent>
        <mc:AlternateContent xmlns:mc="http://schemas.openxmlformats.org/markup-compatibility/2006">
          <mc:Choice Requires="x14">
            <control shapeId="12085" r:id="rId194" name="チェック19">
              <controlPr defaultSize="0" autoFill="0" autoLine="0" autoPict="0">
                <anchor moveWithCells="1">
                  <from>
                    <xdr:col>104</xdr:col>
                    <xdr:colOff>190500</xdr:colOff>
                    <xdr:row>2</xdr:row>
                    <xdr:rowOff>22860</xdr:rowOff>
                  </from>
                  <to>
                    <xdr:col>105</xdr:col>
                    <xdr:colOff>160020</xdr:colOff>
                    <xdr:row>5</xdr:row>
                    <xdr:rowOff>7620</xdr:rowOff>
                  </to>
                </anchor>
              </controlPr>
            </control>
          </mc:Choice>
        </mc:AlternateContent>
        <mc:AlternateContent xmlns:mc="http://schemas.openxmlformats.org/markup-compatibility/2006">
          <mc:Choice Requires="x14">
            <control shapeId="12086" r:id="rId195" name="チェック20">
              <controlPr defaultSize="0" autoFill="0" autoLine="0" autoPict="0">
                <anchor moveWithCells="1">
                  <from>
                    <xdr:col>109</xdr:col>
                    <xdr:colOff>182880</xdr:colOff>
                    <xdr:row>2</xdr:row>
                    <xdr:rowOff>22860</xdr:rowOff>
                  </from>
                  <to>
                    <xdr:col>110</xdr:col>
                    <xdr:colOff>175260</xdr:colOff>
                    <xdr:row>5</xdr:row>
                    <xdr:rowOff>7620</xdr:rowOff>
                  </to>
                </anchor>
              </controlPr>
            </control>
          </mc:Choice>
        </mc:AlternateContent>
        <mc:AlternateContent xmlns:mc="http://schemas.openxmlformats.org/markup-compatibility/2006">
          <mc:Choice Requires="x14">
            <control shapeId="12087" r:id="rId196" name="チェック21">
              <controlPr defaultSize="0" autoFill="0" autoLine="0" autoPict="0">
                <anchor moveWithCells="1">
                  <from>
                    <xdr:col>95</xdr:col>
                    <xdr:colOff>213360</xdr:colOff>
                    <xdr:row>12</xdr:row>
                    <xdr:rowOff>160020</xdr:rowOff>
                  </from>
                  <to>
                    <xdr:col>96</xdr:col>
                    <xdr:colOff>213360</xdr:colOff>
                    <xdr:row>14</xdr:row>
                    <xdr:rowOff>30480</xdr:rowOff>
                  </to>
                </anchor>
              </controlPr>
            </control>
          </mc:Choice>
        </mc:AlternateContent>
        <mc:AlternateContent xmlns:mc="http://schemas.openxmlformats.org/markup-compatibility/2006">
          <mc:Choice Requires="x14">
            <control shapeId="12088" r:id="rId197" name="チェック22">
              <controlPr defaultSize="0" autoFill="0" autoLine="0" autoPict="0">
                <anchor moveWithCells="1">
                  <from>
                    <xdr:col>95</xdr:col>
                    <xdr:colOff>213360</xdr:colOff>
                    <xdr:row>14</xdr:row>
                    <xdr:rowOff>30480</xdr:rowOff>
                  </from>
                  <to>
                    <xdr:col>96</xdr:col>
                    <xdr:colOff>198120</xdr:colOff>
                    <xdr:row>14</xdr:row>
                    <xdr:rowOff>274320</xdr:rowOff>
                  </to>
                </anchor>
              </controlPr>
            </control>
          </mc:Choice>
        </mc:AlternateContent>
        <mc:AlternateContent xmlns:mc="http://schemas.openxmlformats.org/markup-compatibility/2006">
          <mc:Choice Requires="x14">
            <control shapeId="12089" r:id="rId198" name="チェック23">
              <controlPr defaultSize="0" autoFill="0" autoLine="0" autoPict="0">
                <anchor moveWithCells="1">
                  <from>
                    <xdr:col>95</xdr:col>
                    <xdr:colOff>213360</xdr:colOff>
                    <xdr:row>14</xdr:row>
                    <xdr:rowOff>365760</xdr:rowOff>
                  </from>
                  <to>
                    <xdr:col>96</xdr:col>
                    <xdr:colOff>213360</xdr:colOff>
                    <xdr:row>16</xdr:row>
                    <xdr:rowOff>45720</xdr:rowOff>
                  </to>
                </anchor>
              </controlPr>
            </control>
          </mc:Choice>
        </mc:AlternateContent>
        <mc:AlternateContent xmlns:mc="http://schemas.openxmlformats.org/markup-compatibility/2006">
          <mc:Choice Requires="x14">
            <control shapeId="12090" r:id="rId199" name="チェック24">
              <controlPr defaultSize="0" autoFill="0" autoLine="0" autoPict="0">
                <anchor moveWithCells="1">
                  <from>
                    <xdr:col>95</xdr:col>
                    <xdr:colOff>213360</xdr:colOff>
                    <xdr:row>15</xdr:row>
                    <xdr:rowOff>160020</xdr:rowOff>
                  </from>
                  <to>
                    <xdr:col>96</xdr:col>
                    <xdr:colOff>213360</xdr:colOff>
                    <xdr:row>17</xdr:row>
                    <xdr:rowOff>30480</xdr:rowOff>
                  </to>
                </anchor>
              </controlPr>
            </control>
          </mc:Choice>
        </mc:AlternateContent>
        <mc:AlternateContent xmlns:mc="http://schemas.openxmlformats.org/markup-compatibility/2006">
          <mc:Choice Requires="x14">
            <control shapeId="12091" r:id="rId200" name="チェック25">
              <controlPr defaultSize="0" autoFill="0" autoLine="0" autoPict="0">
                <anchor moveWithCells="1">
                  <from>
                    <xdr:col>95</xdr:col>
                    <xdr:colOff>213360</xdr:colOff>
                    <xdr:row>16</xdr:row>
                    <xdr:rowOff>175260</xdr:rowOff>
                  </from>
                  <to>
                    <xdr:col>96</xdr:col>
                    <xdr:colOff>198120</xdr:colOff>
                    <xdr:row>18</xdr:row>
                    <xdr:rowOff>38100</xdr:rowOff>
                  </to>
                </anchor>
              </controlPr>
            </control>
          </mc:Choice>
        </mc:AlternateContent>
        <mc:AlternateContent xmlns:mc="http://schemas.openxmlformats.org/markup-compatibility/2006">
          <mc:Choice Requires="x14">
            <control shapeId="12092" r:id="rId201" name="チェック26">
              <controlPr defaultSize="0" autoFill="0" autoLine="0" autoPict="0">
                <anchor moveWithCells="1">
                  <from>
                    <xdr:col>95</xdr:col>
                    <xdr:colOff>213360</xdr:colOff>
                    <xdr:row>17</xdr:row>
                    <xdr:rowOff>175260</xdr:rowOff>
                  </from>
                  <to>
                    <xdr:col>96</xdr:col>
                    <xdr:colOff>182880</xdr:colOff>
                    <xdr:row>19</xdr:row>
                    <xdr:rowOff>38100</xdr:rowOff>
                  </to>
                </anchor>
              </controlPr>
            </control>
          </mc:Choice>
        </mc:AlternateContent>
        <mc:AlternateContent xmlns:mc="http://schemas.openxmlformats.org/markup-compatibility/2006">
          <mc:Choice Requires="x14">
            <control shapeId="12093" r:id="rId202" name="チェック27">
              <controlPr defaultSize="0" autoFill="0" autoLine="0" autoPict="0">
                <anchor moveWithCells="1">
                  <from>
                    <xdr:col>95</xdr:col>
                    <xdr:colOff>213360</xdr:colOff>
                    <xdr:row>18</xdr:row>
                    <xdr:rowOff>175260</xdr:rowOff>
                  </from>
                  <to>
                    <xdr:col>97</xdr:col>
                    <xdr:colOff>0</xdr:colOff>
                    <xdr:row>20</xdr:row>
                    <xdr:rowOff>38100</xdr:rowOff>
                  </to>
                </anchor>
              </controlPr>
            </control>
          </mc:Choice>
        </mc:AlternateContent>
        <mc:AlternateContent xmlns:mc="http://schemas.openxmlformats.org/markup-compatibility/2006">
          <mc:Choice Requires="x14">
            <control shapeId="12094" r:id="rId203" name="チェック28">
              <controlPr defaultSize="0" autoFill="0" autoLine="0" autoPict="0">
                <anchor moveWithCells="1">
                  <from>
                    <xdr:col>95</xdr:col>
                    <xdr:colOff>213360</xdr:colOff>
                    <xdr:row>19</xdr:row>
                    <xdr:rowOff>175260</xdr:rowOff>
                  </from>
                  <to>
                    <xdr:col>96</xdr:col>
                    <xdr:colOff>190500</xdr:colOff>
                    <xdr:row>21</xdr:row>
                    <xdr:rowOff>38100</xdr:rowOff>
                  </to>
                </anchor>
              </controlPr>
            </control>
          </mc:Choice>
        </mc:AlternateContent>
        <mc:AlternateContent xmlns:mc="http://schemas.openxmlformats.org/markup-compatibility/2006">
          <mc:Choice Requires="x14">
            <control shapeId="12095" r:id="rId204" name="チェック29">
              <controlPr defaultSize="0" autoFill="0" autoLine="0" autoPict="0">
                <anchor moveWithCells="1">
                  <from>
                    <xdr:col>95</xdr:col>
                    <xdr:colOff>213360</xdr:colOff>
                    <xdr:row>20</xdr:row>
                    <xdr:rowOff>175260</xdr:rowOff>
                  </from>
                  <to>
                    <xdr:col>96</xdr:col>
                    <xdr:colOff>213360</xdr:colOff>
                    <xdr:row>22</xdr:row>
                    <xdr:rowOff>38100</xdr:rowOff>
                  </to>
                </anchor>
              </controlPr>
            </control>
          </mc:Choice>
        </mc:AlternateContent>
        <mc:AlternateContent xmlns:mc="http://schemas.openxmlformats.org/markup-compatibility/2006">
          <mc:Choice Requires="x14">
            <control shapeId="12096" r:id="rId205" name="チェック30">
              <controlPr defaultSize="0" autoFill="0" autoLine="0" autoPict="0">
                <anchor moveWithCells="1">
                  <from>
                    <xdr:col>95</xdr:col>
                    <xdr:colOff>213360</xdr:colOff>
                    <xdr:row>21</xdr:row>
                    <xdr:rowOff>160020</xdr:rowOff>
                  </from>
                  <to>
                    <xdr:col>96</xdr:col>
                    <xdr:colOff>213360</xdr:colOff>
                    <xdr:row>23</xdr:row>
                    <xdr:rowOff>30480</xdr:rowOff>
                  </to>
                </anchor>
              </controlPr>
            </control>
          </mc:Choice>
        </mc:AlternateContent>
        <mc:AlternateContent xmlns:mc="http://schemas.openxmlformats.org/markup-compatibility/2006">
          <mc:Choice Requires="x14">
            <control shapeId="12097" r:id="rId206" name="チェック31">
              <controlPr defaultSize="0" autoFill="0" autoLine="0" autoPict="0">
                <anchor moveWithCells="1">
                  <from>
                    <xdr:col>95</xdr:col>
                    <xdr:colOff>213360</xdr:colOff>
                    <xdr:row>22</xdr:row>
                    <xdr:rowOff>160020</xdr:rowOff>
                  </from>
                  <to>
                    <xdr:col>96</xdr:col>
                    <xdr:colOff>213360</xdr:colOff>
                    <xdr:row>24</xdr:row>
                    <xdr:rowOff>30480</xdr:rowOff>
                  </to>
                </anchor>
              </controlPr>
            </control>
          </mc:Choice>
        </mc:AlternateContent>
        <mc:AlternateContent xmlns:mc="http://schemas.openxmlformats.org/markup-compatibility/2006">
          <mc:Choice Requires="x14">
            <control shapeId="12098" r:id="rId207" name="チェック32">
              <controlPr defaultSize="0" autoFill="0" autoLine="0" autoPict="0">
                <anchor moveWithCells="1">
                  <from>
                    <xdr:col>95</xdr:col>
                    <xdr:colOff>213360</xdr:colOff>
                    <xdr:row>23</xdr:row>
                    <xdr:rowOff>160020</xdr:rowOff>
                  </from>
                  <to>
                    <xdr:col>96</xdr:col>
                    <xdr:colOff>213360</xdr:colOff>
                    <xdr:row>25</xdr:row>
                    <xdr:rowOff>30480</xdr:rowOff>
                  </to>
                </anchor>
              </controlPr>
            </control>
          </mc:Choice>
        </mc:AlternateContent>
        <mc:AlternateContent xmlns:mc="http://schemas.openxmlformats.org/markup-compatibility/2006">
          <mc:Choice Requires="x14">
            <control shapeId="12099" r:id="rId208" name="チェック33">
              <controlPr defaultSize="0" autoFill="0" autoLine="0" autoPict="0">
                <anchor moveWithCells="1">
                  <from>
                    <xdr:col>95</xdr:col>
                    <xdr:colOff>213360</xdr:colOff>
                    <xdr:row>24</xdr:row>
                    <xdr:rowOff>160020</xdr:rowOff>
                  </from>
                  <to>
                    <xdr:col>96</xdr:col>
                    <xdr:colOff>198120</xdr:colOff>
                    <xdr:row>26</xdr:row>
                    <xdr:rowOff>30480</xdr:rowOff>
                  </to>
                </anchor>
              </controlPr>
            </control>
          </mc:Choice>
        </mc:AlternateContent>
        <mc:AlternateContent xmlns:mc="http://schemas.openxmlformats.org/markup-compatibility/2006">
          <mc:Choice Requires="x14">
            <control shapeId="12100" r:id="rId209" name="チェック34">
              <controlPr defaultSize="0" autoFill="0" autoLine="0" autoPict="0">
                <anchor moveWithCells="1">
                  <from>
                    <xdr:col>95</xdr:col>
                    <xdr:colOff>213360</xdr:colOff>
                    <xdr:row>25</xdr:row>
                    <xdr:rowOff>160020</xdr:rowOff>
                  </from>
                  <to>
                    <xdr:col>96</xdr:col>
                    <xdr:colOff>213360</xdr:colOff>
                    <xdr:row>27</xdr:row>
                    <xdr:rowOff>30480</xdr:rowOff>
                  </to>
                </anchor>
              </controlPr>
            </control>
          </mc:Choice>
        </mc:AlternateContent>
        <mc:AlternateContent xmlns:mc="http://schemas.openxmlformats.org/markup-compatibility/2006">
          <mc:Choice Requires="x14">
            <control shapeId="12101" r:id="rId210" name="チェック35">
              <controlPr defaultSize="0" autoFill="0" autoLine="0" autoPict="0">
                <anchor moveWithCells="1">
                  <from>
                    <xdr:col>104</xdr:col>
                    <xdr:colOff>190500</xdr:colOff>
                    <xdr:row>12</xdr:row>
                    <xdr:rowOff>160020</xdr:rowOff>
                  </from>
                  <to>
                    <xdr:col>105</xdr:col>
                    <xdr:colOff>190500</xdr:colOff>
                    <xdr:row>14</xdr:row>
                    <xdr:rowOff>30480</xdr:rowOff>
                  </to>
                </anchor>
              </controlPr>
            </control>
          </mc:Choice>
        </mc:AlternateContent>
        <mc:AlternateContent xmlns:mc="http://schemas.openxmlformats.org/markup-compatibility/2006">
          <mc:Choice Requires="x14">
            <control shapeId="12102" r:id="rId211" name="チェック36">
              <controlPr defaultSize="0" autoFill="0" autoLine="0" autoPict="0">
                <anchor moveWithCells="1">
                  <from>
                    <xdr:col>104</xdr:col>
                    <xdr:colOff>190500</xdr:colOff>
                    <xdr:row>13</xdr:row>
                    <xdr:rowOff>182880</xdr:rowOff>
                  </from>
                  <to>
                    <xdr:col>105</xdr:col>
                    <xdr:colOff>182880</xdr:colOff>
                    <xdr:row>14</xdr:row>
                    <xdr:rowOff>251460</xdr:rowOff>
                  </to>
                </anchor>
              </controlPr>
            </control>
          </mc:Choice>
        </mc:AlternateContent>
        <mc:AlternateContent xmlns:mc="http://schemas.openxmlformats.org/markup-compatibility/2006">
          <mc:Choice Requires="x14">
            <control shapeId="12103" r:id="rId212" name="チェック37">
              <controlPr defaultSize="0" autoFill="0" autoLine="0" autoPict="0">
                <anchor moveWithCells="1">
                  <from>
                    <xdr:col>104</xdr:col>
                    <xdr:colOff>190500</xdr:colOff>
                    <xdr:row>14</xdr:row>
                    <xdr:rowOff>373380</xdr:rowOff>
                  </from>
                  <to>
                    <xdr:col>105</xdr:col>
                    <xdr:colOff>198120</xdr:colOff>
                    <xdr:row>16</xdr:row>
                    <xdr:rowOff>45720</xdr:rowOff>
                  </to>
                </anchor>
              </controlPr>
            </control>
          </mc:Choice>
        </mc:AlternateContent>
        <mc:AlternateContent xmlns:mc="http://schemas.openxmlformats.org/markup-compatibility/2006">
          <mc:Choice Requires="x14">
            <control shapeId="12104" r:id="rId213" name="チェック38">
              <controlPr defaultSize="0" autoFill="0" autoLine="0" autoPict="0">
                <anchor moveWithCells="1">
                  <from>
                    <xdr:col>104</xdr:col>
                    <xdr:colOff>190500</xdr:colOff>
                    <xdr:row>15</xdr:row>
                    <xdr:rowOff>160020</xdr:rowOff>
                  </from>
                  <to>
                    <xdr:col>105</xdr:col>
                    <xdr:colOff>182880</xdr:colOff>
                    <xdr:row>17</xdr:row>
                    <xdr:rowOff>30480</xdr:rowOff>
                  </to>
                </anchor>
              </controlPr>
            </control>
          </mc:Choice>
        </mc:AlternateContent>
        <mc:AlternateContent xmlns:mc="http://schemas.openxmlformats.org/markup-compatibility/2006">
          <mc:Choice Requires="x14">
            <control shapeId="12105" r:id="rId214" name="チェック39">
              <controlPr defaultSize="0" autoFill="0" autoLine="0" autoPict="0">
                <anchor moveWithCells="1">
                  <from>
                    <xdr:col>104</xdr:col>
                    <xdr:colOff>190500</xdr:colOff>
                    <xdr:row>16</xdr:row>
                    <xdr:rowOff>160020</xdr:rowOff>
                  </from>
                  <to>
                    <xdr:col>105</xdr:col>
                    <xdr:colOff>160020</xdr:colOff>
                    <xdr:row>18</xdr:row>
                    <xdr:rowOff>30480</xdr:rowOff>
                  </to>
                </anchor>
              </controlPr>
            </control>
          </mc:Choice>
        </mc:AlternateContent>
        <mc:AlternateContent xmlns:mc="http://schemas.openxmlformats.org/markup-compatibility/2006">
          <mc:Choice Requires="x14">
            <control shapeId="12106" r:id="rId215" name="チェック40">
              <controlPr defaultSize="0" autoFill="0" autoLine="0" autoPict="0">
                <anchor moveWithCells="1">
                  <from>
                    <xdr:col>104</xdr:col>
                    <xdr:colOff>190500</xdr:colOff>
                    <xdr:row>17</xdr:row>
                    <xdr:rowOff>152400</xdr:rowOff>
                  </from>
                  <to>
                    <xdr:col>105</xdr:col>
                    <xdr:colOff>198120</xdr:colOff>
                    <xdr:row>19</xdr:row>
                    <xdr:rowOff>30480</xdr:rowOff>
                  </to>
                </anchor>
              </controlPr>
            </control>
          </mc:Choice>
        </mc:AlternateContent>
        <mc:AlternateContent xmlns:mc="http://schemas.openxmlformats.org/markup-compatibility/2006">
          <mc:Choice Requires="x14">
            <control shapeId="12107" r:id="rId216" name="チェック41">
              <controlPr defaultSize="0" autoFill="0" autoLine="0" autoPict="0">
                <anchor moveWithCells="1">
                  <from>
                    <xdr:col>104</xdr:col>
                    <xdr:colOff>190500</xdr:colOff>
                    <xdr:row>18</xdr:row>
                    <xdr:rowOff>160020</xdr:rowOff>
                  </from>
                  <to>
                    <xdr:col>105</xdr:col>
                    <xdr:colOff>182880</xdr:colOff>
                    <xdr:row>20</xdr:row>
                    <xdr:rowOff>30480</xdr:rowOff>
                  </to>
                </anchor>
              </controlPr>
            </control>
          </mc:Choice>
        </mc:AlternateContent>
        <mc:AlternateContent xmlns:mc="http://schemas.openxmlformats.org/markup-compatibility/2006">
          <mc:Choice Requires="x14">
            <control shapeId="12108" r:id="rId217" name="チェック42">
              <controlPr defaultSize="0" autoFill="0" autoLine="0" autoPict="0">
                <anchor moveWithCells="1">
                  <from>
                    <xdr:col>104</xdr:col>
                    <xdr:colOff>190500</xdr:colOff>
                    <xdr:row>19</xdr:row>
                    <xdr:rowOff>160020</xdr:rowOff>
                  </from>
                  <to>
                    <xdr:col>105</xdr:col>
                    <xdr:colOff>160020</xdr:colOff>
                    <xdr:row>21</xdr:row>
                    <xdr:rowOff>30480</xdr:rowOff>
                  </to>
                </anchor>
              </controlPr>
            </control>
          </mc:Choice>
        </mc:AlternateContent>
        <mc:AlternateContent xmlns:mc="http://schemas.openxmlformats.org/markup-compatibility/2006">
          <mc:Choice Requires="x14">
            <control shapeId="12109" r:id="rId218" name="チェック43">
              <controlPr defaultSize="0" autoFill="0" autoLine="0" autoPict="0">
                <anchor moveWithCells="1">
                  <from>
                    <xdr:col>104</xdr:col>
                    <xdr:colOff>190500</xdr:colOff>
                    <xdr:row>20</xdr:row>
                    <xdr:rowOff>175260</xdr:rowOff>
                  </from>
                  <to>
                    <xdr:col>105</xdr:col>
                    <xdr:colOff>198120</xdr:colOff>
                    <xdr:row>22</xdr:row>
                    <xdr:rowOff>38100</xdr:rowOff>
                  </to>
                </anchor>
              </controlPr>
            </control>
          </mc:Choice>
        </mc:AlternateContent>
        <mc:AlternateContent xmlns:mc="http://schemas.openxmlformats.org/markup-compatibility/2006">
          <mc:Choice Requires="x14">
            <control shapeId="12110" r:id="rId219" name="チェック44">
              <controlPr defaultSize="0" autoFill="0" autoLine="0" autoPict="0">
                <anchor moveWithCells="1">
                  <from>
                    <xdr:col>104</xdr:col>
                    <xdr:colOff>190500</xdr:colOff>
                    <xdr:row>21</xdr:row>
                    <xdr:rowOff>160020</xdr:rowOff>
                  </from>
                  <to>
                    <xdr:col>105</xdr:col>
                    <xdr:colOff>198120</xdr:colOff>
                    <xdr:row>23</xdr:row>
                    <xdr:rowOff>30480</xdr:rowOff>
                  </to>
                </anchor>
              </controlPr>
            </control>
          </mc:Choice>
        </mc:AlternateContent>
        <mc:AlternateContent xmlns:mc="http://schemas.openxmlformats.org/markup-compatibility/2006">
          <mc:Choice Requires="x14">
            <control shapeId="12111" r:id="rId220" name="チェック45">
              <controlPr defaultSize="0" autoFill="0" autoLine="0" autoPict="0">
                <anchor moveWithCells="1">
                  <from>
                    <xdr:col>104</xdr:col>
                    <xdr:colOff>190500</xdr:colOff>
                    <xdr:row>22</xdr:row>
                    <xdr:rowOff>160020</xdr:rowOff>
                  </from>
                  <to>
                    <xdr:col>105</xdr:col>
                    <xdr:colOff>190500</xdr:colOff>
                    <xdr:row>24</xdr:row>
                    <xdr:rowOff>30480</xdr:rowOff>
                  </to>
                </anchor>
              </controlPr>
            </control>
          </mc:Choice>
        </mc:AlternateContent>
        <mc:AlternateContent xmlns:mc="http://schemas.openxmlformats.org/markup-compatibility/2006">
          <mc:Choice Requires="x14">
            <control shapeId="12112" r:id="rId221" name="チェック46">
              <controlPr defaultSize="0" autoFill="0" autoLine="0" autoPict="0">
                <anchor moveWithCells="1">
                  <from>
                    <xdr:col>104</xdr:col>
                    <xdr:colOff>190500</xdr:colOff>
                    <xdr:row>23</xdr:row>
                    <xdr:rowOff>152400</xdr:rowOff>
                  </from>
                  <to>
                    <xdr:col>105</xdr:col>
                    <xdr:colOff>190500</xdr:colOff>
                    <xdr:row>25</xdr:row>
                    <xdr:rowOff>30480</xdr:rowOff>
                  </to>
                </anchor>
              </controlPr>
            </control>
          </mc:Choice>
        </mc:AlternateContent>
        <mc:AlternateContent xmlns:mc="http://schemas.openxmlformats.org/markup-compatibility/2006">
          <mc:Choice Requires="x14">
            <control shapeId="12113" r:id="rId222" name="チェック47">
              <controlPr defaultSize="0" autoFill="0" autoLine="0" autoPict="0">
                <anchor moveWithCells="1">
                  <from>
                    <xdr:col>104</xdr:col>
                    <xdr:colOff>190500</xdr:colOff>
                    <xdr:row>24</xdr:row>
                    <xdr:rowOff>160020</xdr:rowOff>
                  </from>
                  <to>
                    <xdr:col>105</xdr:col>
                    <xdr:colOff>190500</xdr:colOff>
                    <xdr:row>26</xdr:row>
                    <xdr:rowOff>30480</xdr:rowOff>
                  </to>
                </anchor>
              </controlPr>
            </control>
          </mc:Choice>
        </mc:AlternateContent>
        <mc:AlternateContent xmlns:mc="http://schemas.openxmlformats.org/markup-compatibility/2006">
          <mc:Choice Requires="x14">
            <control shapeId="12114" r:id="rId223" name="チェック48">
              <controlPr defaultSize="0" autoFill="0" autoLine="0" autoPict="0">
                <anchor moveWithCells="1">
                  <from>
                    <xdr:col>104</xdr:col>
                    <xdr:colOff>190500</xdr:colOff>
                    <xdr:row>25</xdr:row>
                    <xdr:rowOff>160020</xdr:rowOff>
                  </from>
                  <to>
                    <xdr:col>105</xdr:col>
                    <xdr:colOff>190500</xdr:colOff>
                    <xdr:row>27</xdr:row>
                    <xdr:rowOff>30480</xdr:rowOff>
                  </to>
                </anchor>
              </controlPr>
            </control>
          </mc:Choice>
        </mc:AlternateContent>
        <mc:AlternateContent xmlns:mc="http://schemas.openxmlformats.org/markup-compatibility/2006">
          <mc:Choice Requires="x14">
            <control shapeId="12115" r:id="rId224" name="チェック49">
              <controlPr defaultSize="0" autoFill="0" autoLine="0" autoPict="0">
                <anchor moveWithCells="1">
                  <from>
                    <xdr:col>113</xdr:col>
                    <xdr:colOff>190500</xdr:colOff>
                    <xdr:row>12</xdr:row>
                    <xdr:rowOff>160020</xdr:rowOff>
                  </from>
                  <to>
                    <xdr:col>114</xdr:col>
                    <xdr:colOff>190500</xdr:colOff>
                    <xdr:row>14</xdr:row>
                    <xdr:rowOff>30480</xdr:rowOff>
                  </to>
                </anchor>
              </controlPr>
            </control>
          </mc:Choice>
        </mc:AlternateContent>
        <mc:AlternateContent xmlns:mc="http://schemas.openxmlformats.org/markup-compatibility/2006">
          <mc:Choice Requires="x14">
            <control shapeId="12116" r:id="rId225" name="チェック50">
              <controlPr defaultSize="0" autoFill="0" autoLine="0" autoPict="0">
                <anchor moveWithCells="1">
                  <from>
                    <xdr:col>113</xdr:col>
                    <xdr:colOff>190500</xdr:colOff>
                    <xdr:row>13</xdr:row>
                    <xdr:rowOff>182880</xdr:rowOff>
                  </from>
                  <to>
                    <xdr:col>114</xdr:col>
                    <xdr:colOff>152400</xdr:colOff>
                    <xdr:row>14</xdr:row>
                    <xdr:rowOff>251460</xdr:rowOff>
                  </to>
                </anchor>
              </controlPr>
            </control>
          </mc:Choice>
        </mc:AlternateContent>
        <mc:AlternateContent xmlns:mc="http://schemas.openxmlformats.org/markup-compatibility/2006">
          <mc:Choice Requires="x14">
            <control shapeId="12117" r:id="rId226" name="チェック51">
              <controlPr defaultSize="0" autoFill="0" autoLine="0" autoPict="0">
                <anchor moveWithCells="1">
                  <from>
                    <xdr:col>113</xdr:col>
                    <xdr:colOff>190500</xdr:colOff>
                    <xdr:row>14</xdr:row>
                    <xdr:rowOff>373380</xdr:rowOff>
                  </from>
                  <to>
                    <xdr:col>114</xdr:col>
                    <xdr:colOff>190500</xdr:colOff>
                    <xdr:row>16</xdr:row>
                    <xdr:rowOff>45720</xdr:rowOff>
                  </to>
                </anchor>
              </controlPr>
            </control>
          </mc:Choice>
        </mc:AlternateContent>
        <mc:AlternateContent xmlns:mc="http://schemas.openxmlformats.org/markup-compatibility/2006">
          <mc:Choice Requires="x14">
            <control shapeId="12118" r:id="rId227" name="チェック52">
              <controlPr defaultSize="0" autoFill="0" autoLine="0" autoPict="0">
                <anchor moveWithCells="1">
                  <from>
                    <xdr:col>113</xdr:col>
                    <xdr:colOff>190500</xdr:colOff>
                    <xdr:row>15</xdr:row>
                    <xdr:rowOff>160020</xdr:rowOff>
                  </from>
                  <to>
                    <xdr:col>114</xdr:col>
                    <xdr:colOff>182880</xdr:colOff>
                    <xdr:row>17</xdr:row>
                    <xdr:rowOff>30480</xdr:rowOff>
                  </to>
                </anchor>
              </controlPr>
            </control>
          </mc:Choice>
        </mc:AlternateContent>
        <mc:AlternateContent xmlns:mc="http://schemas.openxmlformats.org/markup-compatibility/2006">
          <mc:Choice Requires="x14">
            <control shapeId="12119" r:id="rId228" name="チェック53">
              <controlPr defaultSize="0" autoFill="0" autoLine="0" autoPict="0">
                <anchor moveWithCells="1">
                  <from>
                    <xdr:col>113</xdr:col>
                    <xdr:colOff>190500</xdr:colOff>
                    <xdr:row>16</xdr:row>
                    <xdr:rowOff>175260</xdr:rowOff>
                  </from>
                  <to>
                    <xdr:col>114</xdr:col>
                    <xdr:colOff>198120</xdr:colOff>
                    <xdr:row>18</xdr:row>
                    <xdr:rowOff>38100</xdr:rowOff>
                  </to>
                </anchor>
              </controlPr>
            </control>
          </mc:Choice>
        </mc:AlternateContent>
        <mc:AlternateContent xmlns:mc="http://schemas.openxmlformats.org/markup-compatibility/2006">
          <mc:Choice Requires="x14">
            <control shapeId="12120" r:id="rId229" name="チェック54">
              <controlPr defaultSize="0" autoFill="0" autoLine="0" autoPict="0">
                <anchor moveWithCells="1">
                  <from>
                    <xdr:col>113</xdr:col>
                    <xdr:colOff>190500</xdr:colOff>
                    <xdr:row>17</xdr:row>
                    <xdr:rowOff>152400</xdr:rowOff>
                  </from>
                  <to>
                    <xdr:col>114</xdr:col>
                    <xdr:colOff>213360</xdr:colOff>
                    <xdr:row>19</xdr:row>
                    <xdr:rowOff>30480</xdr:rowOff>
                  </to>
                </anchor>
              </controlPr>
            </control>
          </mc:Choice>
        </mc:AlternateContent>
        <mc:AlternateContent xmlns:mc="http://schemas.openxmlformats.org/markup-compatibility/2006">
          <mc:Choice Requires="x14">
            <control shapeId="12121" r:id="rId230" name="チェック55">
              <controlPr defaultSize="0" autoFill="0" autoLine="0" autoPict="0">
                <anchor moveWithCells="1">
                  <from>
                    <xdr:col>113</xdr:col>
                    <xdr:colOff>190500</xdr:colOff>
                    <xdr:row>18</xdr:row>
                    <xdr:rowOff>152400</xdr:rowOff>
                  </from>
                  <to>
                    <xdr:col>114</xdr:col>
                    <xdr:colOff>198120</xdr:colOff>
                    <xdr:row>20</xdr:row>
                    <xdr:rowOff>30480</xdr:rowOff>
                  </to>
                </anchor>
              </controlPr>
            </control>
          </mc:Choice>
        </mc:AlternateContent>
        <mc:AlternateContent xmlns:mc="http://schemas.openxmlformats.org/markup-compatibility/2006">
          <mc:Choice Requires="x14">
            <control shapeId="12122" r:id="rId231" name="チェック56">
              <controlPr defaultSize="0" autoFill="0" autoLine="0" autoPict="0">
                <anchor moveWithCells="1">
                  <from>
                    <xdr:col>113</xdr:col>
                    <xdr:colOff>190500</xdr:colOff>
                    <xdr:row>19</xdr:row>
                    <xdr:rowOff>152400</xdr:rowOff>
                  </from>
                  <to>
                    <xdr:col>114</xdr:col>
                    <xdr:colOff>190500</xdr:colOff>
                    <xdr:row>21</xdr:row>
                    <xdr:rowOff>30480</xdr:rowOff>
                  </to>
                </anchor>
              </controlPr>
            </control>
          </mc:Choice>
        </mc:AlternateContent>
        <mc:AlternateContent xmlns:mc="http://schemas.openxmlformats.org/markup-compatibility/2006">
          <mc:Choice Requires="x14">
            <control shapeId="12123" r:id="rId232" name="チェック57">
              <controlPr defaultSize="0" autoFill="0" autoLine="0" autoPict="0">
                <anchor moveWithCells="1">
                  <from>
                    <xdr:col>113</xdr:col>
                    <xdr:colOff>190500</xdr:colOff>
                    <xdr:row>20</xdr:row>
                    <xdr:rowOff>152400</xdr:rowOff>
                  </from>
                  <to>
                    <xdr:col>115</xdr:col>
                    <xdr:colOff>0</xdr:colOff>
                    <xdr:row>22</xdr:row>
                    <xdr:rowOff>30480</xdr:rowOff>
                  </to>
                </anchor>
              </controlPr>
            </control>
          </mc:Choice>
        </mc:AlternateContent>
        <mc:AlternateContent xmlns:mc="http://schemas.openxmlformats.org/markup-compatibility/2006">
          <mc:Choice Requires="x14">
            <control shapeId="12124" r:id="rId233" name="チェック58">
              <controlPr defaultSize="0" autoFill="0" autoLine="0" autoPict="0">
                <anchor moveWithCells="1">
                  <from>
                    <xdr:col>113</xdr:col>
                    <xdr:colOff>190500</xdr:colOff>
                    <xdr:row>21</xdr:row>
                    <xdr:rowOff>152400</xdr:rowOff>
                  </from>
                  <to>
                    <xdr:col>114</xdr:col>
                    <xdr:colOff>175260</xdr:colOff>
                    <xdr:row>23</xdr:row>
                    <xdr:rowOff>30480</xdr:rowOff>
                  </to>
                </anchor>
              </controlPr>
            </control>
          </mc:Choice>
        </mc:AlternateContent>
        <mc:AlternateContent xmlns:mc="http://schemas.openxmlformats.org/markup-compatibility/2006">
          <mc:Choice Requires="x14">
            <control shapeId="12125" r:id="rId234" name="チェック59">
              <controlPr defaultSize="0" autoFill="0" autoLine="0" autoPict="0">
                <anchor moveWithCells="1">
                  <from>
                    <xdr:col>113</xdr:col>
                    <xdr:colOff>190500</xdr:colOff>
                    <xdr:row>22</xdr:row>
                    <xdr:rowOff>182880</xdr:rowOff>
                  </from>
                  <to>
                    <xdr:col>114</xdr:col>
                    <xdr:colOff>190500</xdr:colOff>
                    <xdr:row>24</xdr:row>
                    <xdr:rowOff>60960</xdr:rowOff>
                  </to>
                </anchor>
              </controlPr>
            </control>
          </mc:Choice>
        </mc:AlternateContent>
        <mc:AlternateContent xmlns:mc="http://schemas.openxmlformats.org/markup-compatibility/2006">
          <mc:Choice Requires="x14">
            <control shapeId="12126" r:id="rId235" name="チェック60">
              <controlPr defaultSize="0" autoFill="0" autoLine="0" autoPict="0">
                <anchor moveWithCells="1">
                  <from>
                    <xdr:col>113</xdr:col>
                    <xdr:colOff>190500</xdr:colOff>
                    <xdr:row>23</xdr:row>
                    <xdr:rowOff>160020</xdr:rowOff>
                  </from>
                  <to>
                    <xdr:col>114</xdr:col>
                    <xdr:colOff>198120</xdr:colOff>
                    <xdr:row>25</xdr:row>
                    <xdr:rowOff>30480</xdr:rowOff>
                  </to>
                </anchor>
              </controlPr>
            </control>
          </mc:Choice>
        </mc:AlternateContent>
        <mc:AlternateContent xmlns:mc="http://schemas.openxmlformats.org/markup-compatibility/2006">
          <mc:Choice Requires="x14">
            <control shapeId="12127" r:id="rId236" name="チェック61">
              <controlPr defaultSize="0" autoFill="0" autoLine="0" autoPict="0">
                <anchor moveWithCells="1">
                  <from>
                    <xdr:col>113</xdr:col>
                    <xdr:colOff>190500</xdr:colOff>
                    <xdr:row>24</xdr:row>
                    <xdr:rowOff>160020</xdr:rowOff>
                  </from>
                  <to>
                    <xdr:col>114</xdr:col>
                    <xdr:colOff>190500</xdr:colOff>
                    <xdr:row>26</xdr:row>
                    <xdr:rowOff>30480</xdr:rowOff>
                  </to>
                </anchor>
              </controlPr>
            </control>
          </mc:Choice>
        </mc:AlternateContent>
        <mc:AlternateContent xmlns:mc="http://schemas.openxmlformats.org/markup-compatibility/2006">
          <mc:Choice Requires="x14">
            <control shapeId="12128" r:id="rId237" name="チェック62">
              <controlPr defaultSize="0" autoFill="0" autoLine="0" autoPict="0">
                <anchor moveWithCells="1">
                  <from>
                    <xdr:col>113</xdr:col>
                    <xdr:colOff>190500</xdr:colOff>
                    <xdr:row>25</xdr:row>
                    <xdr:rowOff>152400</xdr:rowOff>
                  </from>
                  <to>
                    <xdr:col>114</xdr:col>
                    <xdr:colOff>182880</xdr:colOff>
                    <xdr:row>27</xdr:row>
                    <xdr:rowOff>30480</xdr:rowOff>
                  </to>
                </anchor>
              </controlPr>
            </control>
          </mc:Choice>
        </mc:AlternateContent>
        <mc:AlternateContent xmlns:mc="http://schemas.openxmlformats.org/markup-compatibility/2006">
          <mc:Choice Requires="x14">
            <control shapeId="12129" r:id="rId238" name="チェック63">
              <controlPr defaultSize="0" autoFill="0" autoLine="0" autoPict="0">
                <anchor moveWithCells="1">
                  <from>
                    <xdr:col>103</xdr:col>
                    <xdr:colOff>198120</xdr:colOff>
                    <xdr:row>39</xdr:row>
                    <xdr:rowOff>175260</xdr:rowOff>
                  </from>
                  <to>
                    <xdr:col>104</xdr:col>
                    <xdr:colOff>190500</xdr:colOff>
                    <xdr:row>41</xdr:row>
                    <xdr:rowOff>38100</xdr:rowOff>
                  </to>
                </anchor>
              </controlPr>
            </control>
          </mc:Choice>
        </mc:AlternateContent>
        <mc:AlternateContent xmlns:mc="http://schemas.openxmlformats.org/markup-compatibility/2006">
          <mc:Choice Requires="x14">
            <control shapeId="12130" r:id="rId239" name="チェック64">
              <controlPr defaultSize="0" autoFill="0" autoLine="0" autoPict="0">
                <anchor moveWithCells="1">
                  <from>
                    <xdr:col>106</xdr:col>
                    <xdr:colOff>182880</xdr:colOff>
                    <xdr:row>39</xdr:row>
                    <xdr:rowOff>175260</xdr:rowOff>
                  </from>
                  <to>
                    <xdr:col>107</xdr:col>
                    <xdr:colOff>182880</xdr:colOff>
                    <xdr:row>41</xdr:row>
                    <xdr:rowOff>38100</xdr:rowOff>
                  </to>
                </anchor>
              </controlPr>
            </control>
          </mc:Choice>
        </mc:AlternateContent>
        <mc:AlternateContent xmlns:mc="http://schemas.openxmlformats.org/markup-compatibility/2006">
          <mc:Choice Requires="x14">
            <control shapeId="12131" r:id="rId240" name="チェック65">
              <controlPr defaultSize="0" autoFill="0" autoLine="0" autoPict="0">
                <anchor moveWithCells="1">
                  <from>
                    <xdr:col>109</xdr:col>
                    <xdr:colOff>190500</xdr:colOff>
                    <xdr:row>39</xdr:row>
                    <xdr:rowOff>152400</xdr:rowOff>
                  </from>
                  <to>
                    <xdr:col>110</xdr:col>
                    <xdr:colOff>198120</xdr:colOff>
                    <xdr:row>41</xdr:row>
                    <xdr:rowOff>30480</xdr:rowOff>
                  </to>
                </anchor>
              </controlPr>
            </control>
          </mc:Choice>
        </mc:AlternateContent>
        <mc:AlternateContent xmlns:mc="http://schemas.openxmlformats.org/markup-compatibility/2006">
          <mc:Choice Requires="x14">
            <control shapeId="12132" r:id="rId241" name="チェック66">
              <controlPr defaultSize="0" autoFill="0" autoLine="0" autoPict="0">
                <anchor moveWithCells="1">
                  <from>
                    <xdr:col>106</xdr:col>
                    <xdr:colOff>182880</xdr:colOff>
                    <xdr:row>40</xdr:row>
                    <xdr:rowOff>160020</xdr:rowOff>
                  </from>
                  <to>
                    <xdr:col>107</xdr:col>
                    <xdr:colOff>175260</xdr:colOff>
                    <xdr:row>42</xdr:row>
                    <xdr:rowOff>30480</xdr:rowOff>
                  </to>
                </anchor>
              </controlPr>
            </control>
          </mc:Choice>
        </mc:AlternateContent>
        <mc:AlternateContent xmlns:mc="http://schemas.openxmlformats.org/markup-compatibility/2006">
          <mc:Choice Requires="x14">
            <control shapeId="12133" r:id="rId242" name="チェック67">
              <controlPr defaultSize="0" autoFill="0" autoLine="0" autoPict="0">
                <anchor moveWithCells="1">
                  <from>
                    <xdr:col>109</xdr:col>
                    <xdr:colOff>190500</xdr:colOff>
                    <xdr:row>40</xdr:row>
                    <xdr:rowOff>152400</xdr:rowOff>
                  </from>
                  <to>
                    <xdr:col>110</xdr:col>
                    <xdr:colOff>175260</xdr:colOff>
                    <xdr:row>42</xdr:row>
                    <xdr:rowOff>30480</xdr:rowOff>
                  </to>
                </anchor>
              </controlPr>
            </control>
          </mc:Choice>
        </mc:AlternateContent>
        <mc:AlternateContent xmlns:mc="http://schemas.openxmlformats.org/markup-compatibility/2006">
          <mc:Choice Requires="x14">
            <control shapeId="12134" r:id="rId243" name="チェック68">
              <controlPr defaultSize="0" autoFill="0" autoLine="0" autoPict="0">
                <anchor moveWithCells="1">
                  <from>
                    <xdr:col>95</xdr:col>
                    <xdr:colOff>213360</xdr:colOff>
                    <xdr:row>41</xdr:row>
                    <xdr:rowOff>160020</xdr:rowOff>
                  </from>
                  <to>
                    <xdr:col>96</xdr:col>
                    <xdr:colOff>213360</xdr:colOff>
                    <xdr:row>43</xdr:row>
                    <xdr:rowOff>30480</xdr:rowOff>
                  </to>
                </anchor>
              </controlPr>
            </control>
          </mc:Choice>
        </mc:AlternateContent>
        <mc:AlternateContent xmlns:mc="http://schemas.openxmlformats.org/markup-compatibility/2006">
          <mc:Choice Requires="x14">
            <control shapeId="12135" r:id="rId244" name="チェック69">
              <controlPr defaultSize="0" autoFill="0" autoLine="0" autoPict="0">
                <anchor moveWithCells="1">
                  <from>
                    <xdr:col>103</xdr:col>
                    <xdr:colOff>190500</xdr:colOff>
                    <xdr:row>41</xdr:row>
                    <xdr:rowOff>160020</xdr:rowOff>
                  </from>
                  <to>
                    <xdr:col>104</xdr:col>
                    <xdr:colOff>175260</xdr:colOff>
                    <xdr:row>43</xdr:row>
                    <xdr:rowOff>30480</xdr:rowOff>
                  </to>
                </anchor>
              </controlPr>
            </control>
          </mc:Choice>
        </mc:AlternateContent>
        <mc:AlternateContent xmlns:mc="http://schemas.openxmlformats.org/markup-compatibility/2006">
          <mc:Choice Requires="x14">
            <control shapeId="12136" r:id="rId245" name="チェック70">
              <controlPr defaultSize="0" autoFill="0" autoLine="0" autoPict="0">
                <anchor moveWithCells="1">
                  <from>
                    <xdr:col>110</xdr:col>
                    <xdr:colOff>198120</xdr:colOff>
                    <xdr:row>41</xdr:row>
                    <xdr:rowOff>160020</xdr:rowOff>
                  </from>
                  <to>
                    <xdr:col>111</xdr:col>
                    <xdr:colOff>190500</xdr:colOff>
                    <xdr:row>43</xdr:row>
                    <xdr:rowOff>30480</xdr:rowOff>
                  </to>
                </anchor>
              </controlPr>
            </control>
          </mc:Choice>
        </mc:AlternateContent>
        <mc:AlternateContent xmlns:mc="http://schemas.openxmlformats.org/markup-compatibility/2006">
          <mc:Choice Requires="x14">
            <control shapeId="12137" r:id="rId246" name="チェック71">
              <controlPr defaultSize="0" autoFill="0" autoLine="0" autoPict="0">
                <anchor moveWithCells="1">
                  <from>
                    <xdr:col>95</xdr:col>
                    <xdr:colOff>213360</xdr:colOff>
                    <xdr:row>42</xdr:row>
                    <xdr:rowOff>160020</xdr:rowOff>
                  </from>
                  <to>
                    <xdr:col>96</xdr:col>
                    <xdr:colOff>190500</xdr:colOff>
                    <xdr:row>44</xdr:row>
                    <xdr:rowOff>30480</xdr:rowOff>
                  </to>
                </anchor>
              </controlPr>
            </control>
          </mc:Choice>
        </mc:AlternateContent>
        <mc:AlternateContent xmlns:mc="http://schemas.openxmlformats.org/markup-compatibility/2006">
          <mc:Choice Requires="x14">
            <control shapeId="12138" r:id="rId247" name="チェック72">
              <controlPr defaultSize="0" autoFill="0" autoLine="0" autoPict="0">
                <anchor moveWithCells="1">
                  <from>
                    <xdr:col>105</xdr:col>
                    <xdr:colOff>198120</xdr:colOff>
                    <xdr:row>42</xdr:row>
                    <xdr:rowOff>175260</xdr:rowOff>
                  </from>
                  <to>
                    <xdr:col>106</xdr:col>
                    <xdr:colOff>198120</xdr:colOff>
                    <xdr:row>44</xdr:row>
                    <xdr:rowOff>38100</xdr:rowOff>
                  </to>
                </anchor>
              </controlPr>
            </control>
          </mc:Choice>
        </mc:AlternateContent>
        <mc:AlternateContent xmlns:mc="http://schemas.openxmlformats.org/markup-compatibility/2006">
          <mc:Choice Requires="x14">
            <control shapeId="12139" r:id="rId248" name="チェック73">
              <controlPr defaultSize="0" autoFill="0" autoLine="0" autoPict="0">
                <anchor moveWithCells="1">
                  <from>
                    <xdr:col>95</xdr:col>
                    <xdr:colOff>213360</xdr:colOff>
                    <xdr:row>43</xdr:row>
                    <xdr:rowOff>175260</xdr:rowOff>
                  </from>
                  <to>
                    <xdr:col>96</xdr:col>
                    <xdr:colOff>213360</xdr:colOff>
                    <xdr:row>45</xdr:row>
                    <xdr:rowOff>38100</xdr:rowOff>
                  </to>
                </anchor>
              </controlPr>
            </control>
          </mc:Choice>
        </mc:AlternateContent>
        <mc:AlternateContent xmlns:mc="http://schemas.openxmlformats.org/markup-compatibility/2006">
          <mc:Choice Requires="x14">
            <control shapeId="12140" r:id="rId249" name="チェック74">
              <controlPr defaultSize="0" autoFill="0" autoLine="0" autoPict="0">
                <anchor moveWithCells="1">
                  <from>
                    <xdr:col>101</xdr:col>
                    <xdr:colOff>198120</xdr:colOff>
                    <xdr:row>43</xdr:row>
                    <xdr:rowOff>160020</xdr:rowOff>
                  </from>
                  <to>
                    <xdr:col>102</xdr:col>
                    <xdr:colOff>198120</xdr:colOff>
                    <xdr:row>45</xdr:row>
                    <xdr:rowOff>30480</xdr:rowOff>
                  </to>
                </anchor>
              </controlPr>
            </control>
          </mc:Choice>
        </mc:AlternateContent>
        <mc:AlternateContent xmlns:mc="http://schemas.openxmlformats.org/markup-compatibility/2006">
          <mc:Choice Requires="x14">
            <control shapeId="12141" r:id="rId250" name="チェック75">
              <controlPr defaultSize="0" autoFill="0" autoLine="0" autoPict="0">
                <anchor moveWithCells="1">
                  <from>
                    <xdr:col>108</xdr:col>
                    <xdr:colOff>198120</xdr:colOff>
                    <xdr:row>43</xdr:row>
                    <xdr:rowOff>152400</xdr:rowOff>
                  </from>
                  <to>
                    <xdr:col>110</xdr:col>
                    <xdr:colOff>22860</xdr:colOff>
                    <xdr:row>45</xdr:row>
                    <xdr:rowOff>30480</xdr:rowOff>
                  </to>
                </anchor>
              </controlPr>
            </control>
          </mc:Choice>
        </mc:AlternateContent>
        <mc:AlternateContent xmlns:mc="http://schemas.openxmlformats.org/markup-compatibility/2006">
          <mc:Choice Requires="x14">
            <control shapeId="12142" r:id="rId251" name="チェック76">
              <controlPr defaultSize="0" autoFill="0" autoLine="0" autoPict="0">
                <anchor moveWithCells="1">
                  <from>
                    <xdr:col>95</xdr:col>
                    <xdr:colOff>213360</xdr:colOff>
                    <xdr:row>44</xdr:row>
                    <xdr:rowOff>160020</xdr:rowOff>
                  </from>
                  <to>
                    <xdr:col>96</xdr:col>
                    <xdr:colOff>198120</xdr:colOff>
                    <xdr:row>46</xdr:row>
                    <xdr:rowOff>30480</xdr:rowOff>
                  </to>
                </anchor>
              </controlPr>
            </control>
          </mc:Choice>
        </mc:AlternateContent>
        <mc:AlternateContent xmlns:mc="http://schemas.openxmlformats.org/markup-compatibility/2006">
          <mc:Choice Requires="x14">
            <control shapeId="12143" r:id="rId252" name="チェック77">
              <controlPr defaultSize="0" autoFill="0" autoLine="0" autoPict="0">
                <anchor moveWithCells="1">
                  <from>
                    <xdr:col>101</xdr:col>
                    <xdr:colOff>198120</xdr:colOff>
                    <xdr:row>44</xdr:row>
                    <xdr:rowOff>160020</xdr:rowOff>
                  </from>
                  <to>
                    <xdr:col>102</xdr:col>
                    <xdr:colOff>182880</xdr:colOff>
                    <xdr:row>46</xdr:row>
                    <xdr:rowOff>30480</xdr:rowOff>
                  </to>
                </anchor>
              </controlPr>
            </control>
          </mc:Choice>
        </mc:AlternateContent>
        <mc:AlternateContent xmlns:mc="http://schemas.openxmlformats.org/markup-compatibility/2006">
          <mc:Choice Requires="x14">
            <control shapeId="12144" r:id="rId253" name="チェック78">
              <controlPr defaultSize="0" autoFill="0" autoLine="0" autoPict="0">
                <anchor moveWithCells="1">
                  <from>
                    <xdr:col>108</xdr:col>
                    <xdr:colOff>198120</xdr:colOff>
                    <xdr:row>44</xdr:row>
                    <xdr:rowOff>160020</xdr:rowOff>
                  </from>
                  <to>
                    <xdr:col>109</xdr:col>
                    <xdr:colOff>182880</xdr:colOff>
                    <xdr:row>46</xdr:row>
                    <xdr:rowOff>30480</xdr:rowOff>
                  </to>
                </anchor>
              </controlPr>
            </control>
          </mc:Choice>
        </mc:AlternateContent>
        <mc:AlternateContent xmlns:mc="http://schemas.openxmlformats.org/markup-compatibility/2006">
          <mc:Choice Requires="x14">
            <control shapeId="12145" r:id="rId254" name="チェック79">
              <controlPr defaultSize="0" autoFill="0" autoLine="0" autoPict="0">
                <anchor moveWithCells="1">
                  <from>
                    <xdr:col>95</xdr:col>
                    <xdr:colOff>213360</xdr:colOff>
                    <xdr:row>45</xdr:row>
                    <xdr:rowOff>152400</xdr:rowOff>
                  </from>
                  <to>
                    <xdr:col>96</xdr:col>
                    <xdr:colOff>198120</xdr:colOff>
                    <xdr:row>47</xdr:row>
                    <xdr:rowOff>30480</xdr:rowOff>
                  </to>
                </anchor>
              </controlPr>
            </control>
          </mc:Choice>
        </mc:AlternateContent>
        <mc:AlternateContent xmlns:mc="http://schemas.openxmlformats.org/markup-compatibility/2006">
          <mc:Choice Requires="x14">
            <control shapeId="12146" r:id="rId255" name="チェック80">
              <controlPr defaultSize="0" autoFill="0" autoLine="0" autoPict="0">
                <anchor moveWithCells="1">
                  <from>
                    <xdr:col>101</xdr:col>
                    <xdr:colOff>198120</xdr:colOff>
                    <xdr:row>45</xdr:row>
                    <xdr:rowOff>144780</xdr:rowOff>
                  </from>
                  <to>
                    <xdr:col>102</xdr:col>
                    <xdr:colOff>175260</xdr:colOff>
                    <xdr:row>47</xdr:row>
                    <xdr:rowOff>60960</xdr:rowOff>
                  </to>
                </anchor>
              </controlPr>
            </control>
          </mc:Choice>
        </mc:AlternateContent>
        <mc:AlternateContent xmlns:mc="http://schemas.openxmlformats.org/markup-compatibility/2006">
          <mc:Choice Requires="x14">
            <control shapeId="12147" r:id="rId256" name="チェック81">
              <controlPr defaultSize="0" autoFill="0" autoLine="0" autoPict="0">
                <anchor moveWithCells="1">
                  <from>
                    <xdr:col>108</xdr:col>
                    <xdr:colOff>198120</xdr:colOff>
                    <xdr:row>45</xdr:row>
                    <xdr:rowOff>152400</xdr:rowOff>
                  </from>
                  <to>
                    <xdr:col>109</xdr:col>
                    <xdr:colOff>190500</xdr:colOff>
                    <xdr:row>47</xdr:row>
                    <xdr:rowOff>30480</xdr:rowOff>
                  </to>
                </anchor>
              </controlPr>
            </control>
          </mc:Choice>
        </mc:AlternateContent>
        <mc:AlternateContent xmlns:mc="http://schemas.openxmlformats.org/markup-compatibility/2006">
          <mc:Choice Requires="x14">
            <control shapeId="12148" r:id="rId257" name="チェック82">
              <controlPr defaultSize="0" autoFill="0" autoLine="0" autoPict="0">
                <anchor moveWithCells="1">
                  <from>
                    <xdr:col>95</xdr:col>
                    <xdr:colOff>213360</xdr:colOff>
                    <xdr:row>46</xdr:row>
                    <xdr:rowOff>160020</xdr:rowOff>
                  </from>
                  <to>
                    <xdr:col>96</xdr:col>
                    <xdr:colOff>213360</xdr:colOff>
                    <xdr:row>48</xdr:row>
                    <xdr:rowOff>30480</xdr:rowOff>
                  </to>
                </anchor>
              </controlPr>
            </control>
          </mc:Choice>
        </mc:AlternateContent>
        <mc:AlternateContent xmlns:mc="http://schemas.openxmlformats.org/markup-compatibility/2006">
          <mc:Choice Requires="x14">
            <control shapeId="12149" r:id="rId258" name="チェック83">
              <controlPr defaultSize="0" autoFill="0" autoLine="0" autoPict="0">
                <anchor moveWithCells="1">
                  <from>
                    <xdr:col>101</xdr:col>
                    <xdr:colOff>198120</xdr:colOff>
                    <xdr:row>46</xdr:row>
                    <xdr:rowOff>160020</xdr:rowOff>
                  </from>
                  <to>
                    <xdr:col>102</xdr:col>
                    <xdr:colOff>182880</xdr:colOff>
                    <xdr:row>48</xdr:row>
                    <xdr:rowOff>30480</xdr:rowOff>
                  </to>
                </anchor>
              </controlPr>
            </control>
          </mc:Choice>
        </mc:AlternateContent>
        <mc:AlternateContent xmlns:mc="http://schemas.openxmlformats.org/markup-compatibility/2006">
          <mc:Choice Requires="x14">
            <control shapeId="12150" r:id="rId259" name="チェック84">
              <controlPr defaultSize="0" autoFill="0" autoLine="0" autoPict="0">
                <anchor moveWithCells="1">
                  <from>
                    <xdr:col>108</xdr:col>
                    <xdr:colOff>198120</xdr:colOff>
                    <xdr:row>46</xdr:row>
                    <xdr:rowOff>152400</xdr:rowOff>
                  </from>
                  <to>
                    <xdr:col>109</xdr:col>
                    <xdr:colOff>198120</xdr:colOff>
                    <xdr:row>48</xdr:row>
                    <xdr:rowOff>30480</xdr:rowOff>
                  </to>
                </anchor>
              </controlPr>
            </control>
          </mc:Choice>
        </mc:AlternateContent>
        <mc:AlternateContent xmlns:mc="http://schemas.openxmlformats.org/markup-compatibility/2006">
          <mc:Choice Requires="x14">
            <control shapeId="12151" r:id="rId260" name="チェック85">
              <controlPr defaultSize="0" autoFill="0" autoLine="0" autoPict="0">
                <anchor moveWithCells="1">
                  <from>
                    <xdr:col>115</xdr:col>
                    <xdr:colOff>190500</xdr:colOff>
                    <xdr:row>46</xdr:row>
                    <xdr:rowOff>160020</xdr:rowOff>
                  </from>
                  <to>
                    <xdr:col>116</xdr:col>
                    <xdr:colOff>190500</xdr:colOff>
                    <xdr:row>48</xdr:row>
                    <xdr:rowOff>30480</xdr:rowOff>
                  </to>
                </anchor>
              </controlPr>
            </control>
          </mc:Choice>
        </mc:AlternateContent>
        <mc:AlternateContent xmlns:mc="http://schemas.openxmlformats.org/markup-compatibility/2006">
          <mc:Choice Requires="x14">
            <control shapeId="12152" r:id="rId261" name="Check Box 1912">
              <controlPr defaultSize="0" autoFill="0" autoLine="0" autoPict="0">
                <anchor moveWithCells="1">
                  <from>
                    <xdr:col>103</xdr:col>
                    <xdr:colOff>198120</xdr:colOff>
                    <xdr:row>52</xdr:row>
                    <xdr:rowOff>175260</xdr:rowOff>
                  </from>
                  <to>
                    <xdr:col>104</xdr:col>
                    <xdr:colOff>190500</xdr:colOff>
                    <xdr:row>54</xdr:row>
                    <xdr:rowOff>38100</xdr:rowOff>
                  </to>
                </anchor>
              </controlPr>
            </control>
          </mc:Choice>
        </mc:AlternateContent>
        <mc:AlternateContent xmlns:mc="http://schemas.openxmlformats.org/markup-compatibility/2006">
          <mc:Choice Requires="x14">
            <control shapeId="12153" r:id="rId262" name="Check Box 1913">
              <controlPr defaultSize="0" autoFill="0" autoLine="0" autoPict="0">
                <anchor moveWithCells="1">
                  <from>
                    <xdr:col>106</xdr:col>
                    <xdr:colOff>182880</xdr:colOff>
                    <xdr:row>52</xdr:row>
                    <xdr:rowOff>175260</xdr:rowOff>
                  </from>
                  <to>
                    <xdr:col>107</xdr:col>
                    <xdr:colOff>182880</xdr:colOff>
                    <xdr:row>54</xdr:row>
                    <xdr:rowOff>38100</xdr:rowOff>
                  </to>
                </anchor>
              </controlPr>
            </control>
          </mc:Choice>
        </mc:AlternateContent>
        <mc:AlternateContent xmlns:mc="http://schemas.openxmlformats.org/markup-compatibility/2006">
          <mc:Choice Requires="x14">
            <control shapeId="12154" r:id="rId263" name="Check Box 1914">
              <controlPr defaultSize="0" autoFill="0" autoLine="0" autoPict="0">
                <anchor moveWithCells="1">
                  <from>
                    <xdr:col>109</xdr:col>
                    <xdr:colOff>190500</xdr:colOff>
                    <xdr:row>52</xdr:row>
                    <xdr:rowOff>152400</xdr:rowOff>
                  </from>
                  <to>
                    <xdr:col>110</xdr:col>
                    <xdr:colOff>198120</xdr:colOff>
                    <xdr:row>54</xdr:row>
                    <xdr:rowOff>30480</xdr:rowOff>
                  </to>
                </anchor>
              </controlPr>
            </control>
          </mc:Choice>
        </mc:AlternateContent>
        <mc:AlternateContent xmlns:mc="http://schemas.openxmlformats.org/markup-compatibility/2006">
          <mc:Choice Requires="x14">
            <control shapeId="12155" r:id="rId264" name="Check Box 1915">
              <controlPr defaultSize="0" autoFill="0" autoLine="0" autoPict="0">
                <anchor moveWithCells="1">
                  <from>
                    <xdr:col>106</xdr:col>
                    <xdr:colOff>182880</xdr:colOff>
                    <xdr:row>53</xdr:row>
                    <xdr:rowOff>160020</xdr:rowOff>
                  </from>
                  <to>
                    <xdr:col>107</xdr:col>
                    <xdr:colOff>175260</xdr:colOff>
                    <xdr:row>55</xdr:row>
                    <xdr:rowOff>30480</xdr:rowOff>
                  </to>
                </anchor>
              </controlPr>
            </control>
          </mc:Choice>
        </mc:AlternateContent>
        <mc:AlternateContent xmlns:mc="http://schemas.openxmlformats.org/markup-compatibility/2006">
          <mc:Choice Requires="x14">
            <control shapeId="12156" r:id="rId265" name="Check Box 1916">
              <controlPr defaultSize="0" autoFill="0" autoLine="0" autoPict="0">
                <anchor moveWithCells="1">
                  <from>
                    <xdr:col>109</xdr:col>
                    <xdr:colOff>190500</xdr:colOff>
                    <xdr:row>53</xdr:row>
                    <xdr:rowOff>152400</xdr:rowOff>
                  </from>
                  <to>
                    <xdr:col>110</xdr:col>
                    <xdr:colOff>175260</xdr:colOff>
                    <xdr:row>55</xdr:row>
                    <xdr:rowOff>30480</xdr:rowOff>
                  </to>
                </anchor>
              </controlPr>
            </control>
          </mc:Choice>
        </mc:AlternateContent>
        <mc:AlternateContent xmlns:mc="http://schemas.openxmlformats.org/markup-compatibility/2006">
          <mc:Choice Requires="x14">
            <control shapeId="12157" r:id="rId266" name="Check Box 1917">
              <controlPr defaultSize="0" autoFill="0" autoLine="0" autoPict="0">
                <anchor moveWithCells="1">
                  <from>
                    <xdr:col>95</xdr:col>
                    <xdr:colOff>213360</xdr:colOff>
                    <xdr:row>54</xdr:row>
                    <xdr:rowOff>160020</xdr:rowOff>
                  </from>
                  <to>
                    <xdr:col>96</xdr:col>
                    <xdr:colOff>213360</xdr:colOff>
                    <xdr:row>56</xdr:row>
                    <xdr:rowOff>30480</xdr:rowOff>
                  </to>
                </anchor>
              </controlPr>
            </control>
          </mc:Choice>
        </mc:AlternateContent>
        <mc:AlternateContent xmlns:mc="http://schemas.openxmlformats.org/markup-compatibility/2006">
          <mc:Choice Requires="x14">
            <control shapeId="12158" r:id="rId267" name="Check Box 1918">
              <controlPr defaultSize="0" autoFill="0" autoLine="0" autoPict="0">
                <anchor moveWithCells="1">
                  <from>
                    <xdr:col>103</xdr:col>
                    <xdr:colOff>190500</xdr:colOff>
                    <xdr:row>54</xdr:row>
                    <xdr:rowOff>160020</xdr:rowOff>
                  </from>
                  <to>
                    <xdr:col>104</xdr:col>
                    <xdr:colOff>175260</xdr:colOff>
                    <xdr:row>56</xdr:row>
                    <xdr:rowOff>30480</xdr:rowOff>
                  </to>
                </anchor>
              </controlPr>
            </control>
          </mc:Choice>
        </mc:AlternateContent>
        <mc:AlternateContent xmlns:mc="http://schemas.openxmlformats.org/markup-compatibility/2006">
          <mc:Choice Requires="x14">
            <control shapeId="12159" r:id="rId268" name="Check Box 1919">
              <controlPr defaultSize="0" autoFill="0" autoLine="0" autoPict="0">
                <anchor moveWithCells="1">
                  <from>
                    <xdr:col>110</xdr:col>
                    <xdr:colOff>198120</xdr:colOff>
                    <xdr:row>54</xdr:row>
                    <xdr:rowOff>160020</xdr:rowOff>
                  </from>
                  <to>
                    <xdr:col>111</xdr:col>
                    <xdr:colOff>190500</xdr:colOff>
                    <xdr:row>56</xdr:row>
                    <xdr:rowOff>30480</xdr:rowOff>
                  </to>
                </anchor>
              </controlPr>
            </control>
          </mc:Choice>
        </mc:AlternateContent>
        <mc:AlternateContent xmlns:mc="http://schemas.openxmlformats.org/markup-compatibility/2006">
          <mc:Choice Requires="x14">
            <control shapeId="12160" r:id="rId269" name="Check Box 1920">
              <controlPr defaultSize="0" autoFill="0" autoLine="0" autoPict="0">
                <anchor moveWithCells="1">
                  <from>
                    <xdr:col>95</xdr:col>
                    <xdr:colOff>213360</xdr:colOff>
                    <xdr:row>55</xdr:row>
                    <xdr:rowOff>160020</xdr:rowOff>
                  </from>
                  <to>
                    <xdr:col>96</xdr:col>
                    <xdr:colOff>190500</xdr:colOff>
                    <xdr:row>57</xdr:row>
                    <xdr:rowOff>30480</xdr:rowOff>
                  </to>
                </anchor>
              </controlPr>
            </control>
          </mc:Choice>
        </mc:AlternateContent>
        <mc:AlternateContent xmlns:mc="http://schemas.openxmlformats.org/markup-compatibility/2006">
          <mc:Choice Requires="x14">
            <control shapeId="12161" r:id="rId270" name="Check Box 1921">
              <controlPr defaultSize="0" autoFill="0" autoLine="0" autoPict="0">
                <anchor moveWithCells="1">
                  <from>
                    <xdr:col>105</xdr:col>
                    <xdr:colOff>198120</xdr:colOff>
                    <xdr:row>55</xdr:row>
                    <xdr:rowOff>175260</xdr:rowOff>
                  </from>
                  <to>
                    <xdr:col>106</xdr:col>
                    <xdr:colOff>198120</xdr:colOff>
                    <xdr:row>57</xdr:row>
                    <xdr:rowOff>38100</xdr:rowOff>
                  </to>
                </anchor>
              </controlPr>
            </control>
          </mc:Choice>
        </mc:AlternateContent>
        <mc:AlternateContent xmlns:mc="http://schemas.openxmlformats.org/markup-compatibility/2006">
          <mc:Choice Requires="x14">
            <control shapeId="12162" r:id="rId271" name="Check Box 1922">
              <controlPr defaultSize="0" autoFill="0" autoLine="0" autoPict="0">
                <anchor moveWithCells="1">
                  <from>
                    <xdr:col>95</xdr:col>
                    <xdr:colOff>213360</xdr:colOff>
                    <xdr:row>56</xdr:row>
                    <xdr:rowOff>175260</xdr:rowOff>
                  </from>
                  <to>
                    <xdr:col>96</xdr:col>
                    <xdr:colOff>213360</xdr:colOff>
                    <xdr:row>58</xdr:row>
                    <xdr:rowOff>38100</xdr:rowOff>
                  </to>
                </anchor>
              </controlPr>
            </control>
          </mc:Choice>
        </mc:AlternateContent>
        <mc:AlternateContent xmlns:mc="http://schemas.openxmlformats.org/markup-compatibility/2006">
          <mc:Choice Requires="x14">
            <control shapeId="12163" r:id="rId272" name="Check Box 1923">
              <controlPr defaultSize="0" autoFill="0" autoLine="0" autoPict="0">
                <anchor moveWithCells="1">
                  <from>
                    <xdr:col>101</xdr:col>
                    <xdr:colOff>198120</xdr:colOff>
                    <xdr:row>56</xdr:row>
                    <xdr:rowOff>160020</xdr:rowOff>
                  </from>
                  <to>
                    <xdr:col>102</xdr:col>
                    <xdr:colOff>198120</xdr:colOff>
                    <xdr:row>58</xdr:row>
                    <xdr:rowOff>30480</xdr:rowOff>
                  </to>
                </anchor>
              </controlPr>
            </control>
          </mc:Choice>
        </mc:AlternateContent>
        <mc:AlternateContent xmlns:mc="http://schemas.openxmlformats.org/markup-compatibility/2006">
          <mc:Choice Requires="x14">
            <control shapeId="12164" r:id="rId273" name="Check Box 1924">
              <controlPr defaultSize="0" autoFill="0" autoLine="0" autoPict="0">
                <anchor moveWithCells="1">
                  <from>
                    <xdr:col>108</xdr:col>
                    <xdr:colOff>198120</xdr:colOff>
                    <xdr:row>56</xdr:row>
                    <xdr:rowOff>152400</xdr:rowOff>
                  </from>
                  <to>
                    <xdr:col>110</xdr:col>
                    <xdr:colOff>22860</xdr:colOff>
                    <xdr:row>58</xdr:row>
                    <xdr:rowOff>30480</xdr:rowOff>
                  </to>
                </anchor>
              </controlPr>
            </control>
          </mc:Choice>
        </mc:AlternateContent>
        <mc:AlternateContent xmlns:mc="http://schemas.openxmlformats.org/markup-compatibility/2006">
          <mc:Choice Requires="x14">
            <control shapeId="12165" r:id="rId274" name="Check Box 1925">
              <controlPr defaultSize="0" autoFill="0" autoLine="0" autoPict="0">
                <anchor moveWithCells="1">
                  <from>
                    <xdr:col>95</xdr:col>
                    <xdr:colOff>213360</xdr:colOff>
                    <xdr:row>57</xdr:row>
                    <xdr:rowOff>160020</xdr:rowOff>
                  </from>
                  <to>
                    <xdr:col>96</xdr:col>
                    <xdr:colOff>198120</xdr:colOff>
                    <xdr:row>59</xdr:row>
                    <xdr:rowOff>30480</xdr:rowOff>
                  </to>
                </anchor>
              </controlPr>
            </control>
          </mc:Choice>
        </mc:AlternateContent>
        <mc:AlternateContent xmlns:mc="http://schemas.openxmlformats.org/markup-compatibility/2006">
          <mc:Choice Requires="x14">
            <control shapeId="12166" r:id="rId275" name="Check Box 1926">
              <controlPr defaultSize="0" autoFill="0" autoLine="0" autoPict="0">
                <anchor moveWithCells="1">
                  <from>
                    <xdr:col>101</xdr:col>
                    <xdr:colOff>198120</xdr:colOff>
                    <xdr:row>57</xdr:row>
                    <xdr:rowOff>160020</xdr:rowOff>
                  </from>
                  <to>
                    <xdr:col>102</xdr:col>
                    <xdr:colOff>182880</xdr:colOff>
                    <xdr:row>59</xdr:row>
                    <xdr:rowOff>30480</xdr:rowOff>
                  </to>
                </anchor>
              </controlPr>
            </control>
          </mc:Choice>
        </mc:AlternateContent>
        <mc:AlternateContent xmlns:mc="http://schemas.openxmlformats.org/markup-compatibility/2006">
          <mc:Choice Requires="x14">
            <control shapeId="12167" r:id="rId276" name="Check Box 1927">
              <controlPr defaultSize="0" autoFill="0" autoLine="0" autoPict="0">
                <anchor moveWithCells="1">
                  <from>
                    <xdr:col>108</xdr:col>
                    <xdr:colOff>198120</xdr:colOff>
                    <xdr:row>57</xdr:row>
                    <xdr:rowOff>160020</xdr:rowOff>
                  </from>
                  <to>
                    <xdr:col>109</xdr:col>
                    <xdr:colOff>182880</xdr:colOff>
                    <xdr:row>59</xdr:row>
                    <xdr:rowOff>30480</xdr:rowOff>
                  </to>
                </anchor>
              </controlPr>
            </control>
          </mc:Choice>
        </mc:AlternateContent>
        <mc:AlternateContent xmlns:mc="http://schemas.openxmlformats.org/markup-compatibility/2006">
          <mc:Choice Requires="x14">
            <control shapeId="12168" r:id="rId277" name="Check Box 1928">
              <controlPr defaultSize="0" autoFill="0" autoLine="0" autoPict="0">
                <anchor moveWithCells="1">
                  <from>
                    <xdr:col>95</xdr:col>
                    <xdr:colOff>213360</xdr:colOff>
                    <xdr:row>58</xdr:row>
                    <xdr:rowOff>152400</xdr:rowOff>
                  </from>
                  <to>
                    <xdr:col>96</xdr:col>
                    <xdr:colOff>198120</xdr:colOff>
                    <xdr:row>60</xdr:row>
                    <xdr:rowOff>30480</xdr:rowOff>
                  </to>
                </anchor>
              </controlPr>
            </control>
          </mc:Choice>
        </mc:AlternateContent>
        <mc:AlternateContent xmlns:mc="http://schemas.openxmlformats.org/markup-compatibility/2006">
          <mc:Choice Requires="x14">
            <control shapeId="12169" r:id="rId278" name="Check Box 1929">
              <controlPr defaultSize="0" autoFill="0" autoLine="0" autoPict="0">
                <anchor moveWithCells="1">
                  <from>
                    <xdr:col>101</xdr:col>
                    <xdr:colOff>198120</xdr:colOff>
                    <xdr:row>58</xdr:row>
                    <xdr:rowOff>144780</xdr:rowOff>
                  </from>
                  <to>
                    <xdr:col>102</xdr:col>
                    <xdr:colOff>175260</xdr:colOff>
                    <xdr:row>60</xdr:row>
                    <xdr:rowOff>60960</xdr:rowOff>
                  </to>
                </anchor>
              </controlPr>
            </control>
          </mc:Choice>
        </mc:AlternateContent>
        <mc:AlternateContent xmlns:mc="http://schemas.openxmlformats.org/markup-compatibility/2006">
          <mc:Choice Requires="x14">
            <control shapeId="12170" r:id="rId279" name="Check Box 1930">
              <controlPr defaultSize="0" autoFill="0" autoLine="0" autoPict="0">
                <anchor moveWithCells="1">
                  <from>
                    <xdr:col>108</xdr:col>
                    <xdr:colOff>198120</xdr:colOff>
                    <xdr:row>58</xdr:row>
                    <xdr:rowOff>152400</xdr:rowOff>
                  </from>
                  <to>
                    <xdr:col>109</xdr:col>
                    <xdr:colOff>190500</xdr:colOff>
                    <xdr:row>60</xdr:row>
                    <xdr:rowOff>30480</xdr:rowOff>
                  </to>
                </anchor>
              </controlPr>
            </control>
          </mc:Choice>
        </mc:AlternateContent>
        <mc:AlternateContent xmlns:mc="http://schemas.openxmlformats.org/markup-compatibility/2006">
          <mc:Choice Requires="x14">
            <control shapeId="12171" r:id="rId280" name="Check Box 1931">
              <controlPr defaultSize="0" autoFill="0" autoLine="0" autoPict="0">
                <anchor moveWithCells="1">
                  <from>
                    <xdr:col>95</xdr:col>
                    <xdr:colOff>213360</xdr:colOff>
                    <xdr:row>59</xdr:row>
                    <xdr:rowOff>160020</xdr:rowOff>
                  </from>
                  <to>
                    <xdr:col>96</xdr:col>
                    <xdr:colOff>213360</xdr:colOff>
                    <xdr:row>61</xdr:row>
                    <xdr:rowOff>30480</xdr:rowOff>
                  </to>
                </anchor>
              </controlPr>
            </control>
          </mc:Choice>
        </mc:AlternateContent>
        <mc:AlternateContent xmlns:mc="http://schemas.openxmlformats.org/markup-compatibility/2006">
          <mc:Choice Requires="x14">
            <control shapeId="12172" r:id="rId281" name="Check Box 1932">
              <controlPr defaultSize="0" autoFill="0" autoLine="0" autoPict="0">
                <anchor moveWithCells="1">
                  <from>
                    <xdr:col>101</xdr:col>
                    <xdr:colOff>198120</xdr:colOff>
                    <xdr:row>59</xdr:row>
                    <xdr:rowOff>160020</xdr:rowOff>
                  </from>
                  <to>
                    <xdr:col>102</xdr:col>
                    <xdr:colOff>182880</xdr:colOff>
                    <xdr:row>61</xdr:row>
                    <xdr:rowOff>30480</xdr:rowOff>
                  </to>
                </anchor>
              </controlPr>
            </control>
          </mc:Choice>
        </mc:AlternateContent>
        <mc:AlternateContent xmlns:mc="http://schemas.openxmlformats.org/markup-compatibility/2006">
          <mc:Choice Requires="x14">
            <control shapeId="12173" r:id="rId282" name="Check Box 1933">
              <controlPr defaultSize="0" autoFill="0" autoLine="0" autoPict="0">
                <anchor moveWithCells="1">
                  <from>
                    <xdr:col>108</xdr:col>
                    <xdr:colOff>198120</xdr:colOff>
                    <xdr:row>59</xdr:row>
                    <xdr:rowOff>152400</xdr:rowOff>
                  </from>
                  <to>
                    <xdr:col>109</xdr:col>
                    <xdr:colOff>198120</xdr:colOff>
                    <xdr:row>61</xdr:row>
                    <xdr:rowOff>30480</xdr:rowOff>
                  </to>
                </anchor>
              </controlPr>
            </control>
          </mc:Choice>
        </mc:AlternateContent>
        <mc:AlternateContent xmlns:mc="http://schemas.openxmlformats.org/markup-compatibility/2006">
          <mc:Choice Requires="x14">
            <control shapeId="12174" r:id="rId283" name="Check Box 1934">
              <controlPr defaultSize="0" autoFill="0" autoLine="0" autoPict="0">
                <anchor moveWithCells="1">
                  <from>
                    <xdr:col>115</xdr:col>
                    <xdr:colOff>190500</xdr:colOff>
                    <xdr:row>59</xdr:row>
                    <xdr:rowOff>160020</xdr:rowOff>
                  </from>
                  <to>
                    <xdr:col>116</xdr:col>
                    <xdr:colOff>190500</xdr:colOff>
                    <xdr:row>61</xdr:row>
                    <xdr:rowOff>30480</xdr:rowOff>
                  </to>
                </anchor>
              </controlPr>
            </control>
          </mc:Choice>
        </mc:AlternateContent>
        <mc:AlternateContent xmlns:mc="http://schemas.openxmlformats.org/markup-compatibility/2006">
          <mc:Choice Requires="x14">
            <control shapeId="12175" r:id="rId284" name="Check Box 1935">
              <controlPr defaultSize="0" autoFill="0" autoLine="0" autoPict="0">
                <anchor moveWithCells="1">
                  <from>
                    <xdr:col>103</xdr:col>
                    <xdr:colOff>198120</xdr:colOff>
                    <xdr:row>65</xdr:row>
                    <xdr:rowOff>160020</xdr:rowOff>
                  </from>
                  <to>
                    <xdr:col>104</xdr:col>
                    <xdr:colOff>190500</xdr:colOff>
                    <xdr:row>67</xdr:row>
                    <xdr:rowOff>30480</xdr:rowOff>
                  </to>
                </anchor>
              </controlPr>
            </control>
          </mc:Choice>
        </mc:AlternateContent>
        <mc:AlternateContent xmlns:mc="http://schemas.openxmlformats.org/markup-compatibility/2006">
          <mc:Choice Requires="x14">
            <control shapeId="12176" r:id="rId285" name="Check Box 1936">
              <controlPr defaultSize="0" autoFill="0" autoLine="0" autoPict="0">
                <anchor moveWithCells="1">
                  <from>
                    <xdr:col>106</xdr:col>
                    <xdr:colOff>190500</xdr:colOff>
                    <xdr:row>65</xdr:row>
                    <xdr:rowOff>160020</xdr:rowOff>
                  </from>
                  <to>
                    <xdr:col>107</xdr:col>
                    <xdr:colOff>190500</xdr:colOff>
                    <xdr:row>67</xdr:row>
                    <xdr:rowOff>30480</xdr:rowOff>
                  </to>
                </anchor>
              </controlPr>
            </control>
          </mc:Choice>
        </mc:AlternateContent>
        <mc:AlternateContent xmlns:mc="http://schemas.openxmlformats.org/markup-compatibility/2006">
          <mc:Choice Requires="x14">
            <control shapeId="12177" r:id="rId286" name="Check Box 1937">
              <controlPr defaultSize="0" autoFill="0" autoLine="0" autoPict="0">
                <anchor moveWithCells="1">
                  <from>
                    <xdr:col>109</xdr:col>
                    <xdr:colOff>190500</xdr:colOff>
                    <xdr:row>65</xdr:row>
                    <xdr:rowOff>160020</xdr:rowOff>
                  </from>
                  <to>
                    <xdr:col>110</xdr:col>
                    <xdr:colOff>198120</xdr:colOff>
                    <xdr:row>67</xdr:row>
                    <xdr:rowOff>38100</xdr:rowOff>
                  </to>
                </anchor>
              </controlPr>
            </control>
          </mc:Choice>
        </mc:AlternateContent>
        <mc:AlternateContent xmlns:mc="http://schemas.openxmlformats.org/markup-compatibility/2006">
          <mc:Choice Requires="x14">
            <control shapeId="12178" r:id="rId287" name="Check Box 1938">
              <controlPr defaultSize="0" autoFill="0" autoLine="0" autoPict="0">
                <anchor moveWithCells="1">
                  <from>
                    <xdr:col>106</xdr:col>
                    <xdr:colOff>182880</xdr:colOff>
                    <xdr:row>66</xdr:row>
                    <xdr:rowOff>152400</xdr:rowOff>
                  </from>
                  <to>
                    <xdr:col>107</xdr:col>
                    <xdr:colOff>175260</xdr:colOff>
                    <xdr:row>68</xdr:row>
                    <xdr:rowOff>22860</xdr:rowOff>
                  </to>
                </anchor>
              </controlPr>
            </control>
          </mc:Choice>
        </mc:AlternateContent>
        <mc:AlternateContent xmlns:mc="http://schemas.openxmlformats.org/markup-compatibility/2006">
          <mc:Choice Requires="x14">
            <control shapeId="12179" r:id="rId288" name="Check Box 1939">
              <controlPr defaultSize="0" autoFill="0" autoLine="0" autoPict="0">
                <anchor moveWithCells="1">
                  <from>
                    <xdr:col>109</xdr:col>
                    <xdr:colOff>190500</xdr:colOff>
                    <xdr:row>66</xdr:row>
                    <xdr:rowOff>152400</xdr:rowOff>
                  </from>
                  <to>
                    <xdr:col>110</xdr:col>
                    <xdr:colOff>175260</xdr:colOff>
                    <xdr:row>68</xdr:row>
                    <xdr:rowOff>30480</xdr:rowOff>
                  </to>
                </anchor>
              </controlPr>
            </control>
          </mc:Choice>
        </mc:AlternateContent>
        <mc:AlternateContent xmlns:mc="http://schemas.openxmlformats.org/markup-compatibility/2006">
          <mc:Choice Requires="x14">
            <control shapeId="12180" r:id="rId289" name="Check Box 1940">
              <controlPr defaultSize="0" autoFill="0" autoLine="0" autoPict="0">
                <anchor moveWithCells="1">
                  <from>
                    <xdr:col>95</xdr:col>
                    <xdr:colOff>213360</xdr:colOff>
                    <xdr:row>67</xdr:row>
                    <xdr:rowOff>160020</xdr:rowOff>
                  </from>
                  <to>
                    <xdr:col>96</xdr:col>
                    <xdr:colOff>213360</xdr:colOff>
                    <xdr:row>69</xdr:row>
                    <xdr:rowOff>30480</xdr:rowOff>
                  </to>
                </anchor>
              </controlPr>
            </control>
          </mc:Choice>
        </mc:AlternateContent>
        <mc:AlternateContent xmlns:mc="http://schemas.openxmlformats.org/markup-compatibility/2006">
          <mc:Choice Requires="x14">
            <control shapeId="12181" r:id="rId290" name="Check Box 1941">
              <controlPr defaultSize="0" autoFill="0" autoLine="0" autoPict="0">
                <anchor moveWithCells="1">
                  <from>
                    <xdr:col>103</xdr:col>
                    <xdr:colOff>190500</xdr:colOff>
                    <xdr:row>67</xdr:row>
                    <xdr:rowOff>160020</xdr:rowOff>
                  </from>
                  <to>
                    <xdr:col>104</xdr:col>
                    <xdr:colOff>175260</xdr:colOff>
                    <xdr:row>69</xdr:row>
                    <xdr:rowOff>30480</xdr:rowOff>
                  </to>
                </anchor>
              </controlPr>
            </control>
          </mc:Choice>
        </mc:AlternateContent>
        <mc:AlternateContent xmlns:mc="http://schemas.openxmlformats.org/markup-compatibility/2006">
          <mc:Choice Requires="x14">
            <control shapeId="12182" r:id="rId291" name="Check Box 1942">
              <controlPr defaultSize="0" autoFill="0" autoLine="0" autoPict="0">
                <anchor moveWithCells="1">
                  <from>
                    <xdr:col>110</xdr:col>
                    <xdr:colOff>198120</xdr:colOff>
                    <xdr:row>67</xdr:row>
                    <xdr:rowOff>160020</xdr:rowOff>
                  </from>
                  <to>
                    <xdr:col>111</xdr:col>
                    <xdr:colOff>190500</xdr:colOff>
                    <xdr:row>69</xdr:row>
                    <xdr:rowOff>30480</xdr:rowOff>
                  </to>
                </anchor>
              </controlPr>
            </control>
          </mc:Choice>
        </mc:AlternateContent>
        <mc:AlternateContent xmlns:mc="http://schemas.openxmlformats.org/markup-compatibility/2006">
          <mc:Choice Requires="x14">
            <control shapeId="12183" r:id="rId292" name="Check Box 1943">
              <controlPr defaultSize="0" autoFill="0" autoLine="0" autoPict="0">
                <anchor moveWithCells="1">
                  <from>
                    <xdr:col>95</xdr:col>
                    <xdr:colOff>213360</xdr:colOff>
                    <xdr:row>68</xdr:row>
                    <xdr:rowOff>160020</xdr:rowOff>
                  </from>
                  <to>
                    <xdr:col>96</xdr:col>
                    <xdr:colOff>190500</xdr:colOff>
                    <xdr:row>70</xdr:row>
                    <xdr:rowOff>30480</xdr:rowOff>
                  </to>
                </anchor>
              </controlPr>
            </control>
          </mc:Choice>
        </mc:AlternateContent>
        <mc:AlternateContent xmlns:mc="http://schemas.openxmlformats.org/markup-compatibility/2006">
          <mc:Choice Requires="x14">
            <control shapeId="12184" r:id="rId293" name="Check Box 1944">
              <controlPr defaultSize="0" autoFill="0" autoLine="0" autoPict="0">
                <anchor moveWithCells="1">
                  <from>
                    <xdr:col>105</xdr:col>
                    <xdr:colOff>198120</xdr:colOff>
                    <xdr:row>68</xdr:row>
                    <xdr:rowOff>175260</xdr:rowOff>
                  </from>
                  <to>
                    <xdr:col>106</xdr:col>
                    <xdr:colOff>198120</xdr:colOff>
                    <xdr:row>70</xdr:row>
                    <xdr:rowOff>38100</xdr:rowOff>
                  </to>
                </anchor>
              </controlPr>
            </control>
          </mc:Choice>
        </mc:AlternateContent>
        <mc:AlternateContent xmlns:mc="http://schemas.openxmlformats.org/markup-compatibility/2006">
          <mc:Choice Requires="x14">
            <control shapeId="12185" r:id="rId294" name="Check Box 1945">
              <controlPr defaultSize="0" autoFill="0" autoLine="0" autoPict="0">
                <anchor moveWithCells="1">
                  <from>
                    <xdr:col>95</xdr:col>
                    <xdr:colOff>213360</xdr:colOff>
                    <xdr:row>69</xdr:row>
                    <xdr:rowOff>160020</xdr:rowOff>
                  </from>
                  <to>
                    <xdr:col>96</xdr:col>
                    <xdr:colOff>213360</xdr:colOff>
                    <xdr:row>71</xdr:row>
                    <xdr:rowOff>30480</xdr:rowOff>
                  </to>
                </anchor>
              </controlPr>
            </control>
          </mc:Choice>
        </mc:AlternateContent>
        <mc:AlternateContent xmlns:mc="http://schemas.openxmlformats.org/markup-compatibility/2006">
          <mc:Choice Requires="x14">
            <control shapeId="12186" r:id="rId295" name="Check Box 1946">
              <controlPr defaultSize="0" autoFill="0" autoLine="0" autoPict="0">
                <anchor moveWithCells="1">
                  <from>
                    <xdr:col>101</xdr:col>
                    <xdr:colOff>198120</xdr:colOff>
                    <xdr:row>69</xdr:row>
                    <xdr:rowOff>160020</xdr:rowOff>
                  </from>
                  <to>
                    <xdr:col>102</xdr:col>
                    <xdr:colOff>198120</xdr:colOff>
                    <xdr:row>71</xdr:row>
                    <xdr:rowOff>30480</xdr:rowOff>
                  </to>
                </anchor>
              </controlPr>
            </control>
          </mc:Choice>
        </mc:AlternateContent>
        <mc:AlternateContent xmlns:mc="http://schemas.openxmlformats.org/markup-compatibility/2006">
          <mc:Choice Requires="x14">
            <control shapeId="12187" r:id="rId296" name="Check Box 1947">
              <controlPr defaultSize="0" autoFill="0" autoLine="0" autoPict="0">
                <anchor moveWithCells="1">
                  <from>
                    <xdr:col>108</xdr:col>
                    <xdr:colOff>198120</xdr:colOff>
                    <xdr:row>69</xdr:row>
                    <xdr:rowOff>160020</xdr:rowOff>
                  </from>
                  <to>
                    <xdr:col>110</xdr:col>
                    <xdr:colOff>22860</xdr:colOff>
                    <xdr:row>71</xdr:row>
                    <xdr:rowOff>38100</xdr:rowOff>
                  </to>
                </anchor>
              </controlPr>
            </control>
          </mc:Choice>
        </mc:AlternateContent>
        <mc:AlternateContent xmlns:mc="http://schemas.openxmlformats.org/markup-compatibility/2006">
          <mc:Choice Requires="x14">
            <control shapeId="12188" r:id="rId297" name="Check Box 1948">
              <controlPr defaultSize="0" autoFill="0" autoLine="0" autoPict="0">
                <anchor moveWithCells="1">
                  <from>
                    <xdr:col>95</xdr:col>
                    <xdr:colOff>213360</xdr:colOff>
                    <xdr:row>70</xdr:row>
                    <xdr:rowOff>160020</xdr:rowOff>
                  </from>
                  <to>
                    <xdr:col>96</xdr:col>
                    <xdr:colOff>198120</xdr:colOff>
                    <xdr:row>72</xdr:row>
                    <xdr:rowOff>30480</xdr:rowOff>
                  </to>
                </anchor>
              </controlPr>
            </control>
          </mc:Choice>
        </mc:AlternateContent>
        <mc:AlternateContent xmlns:mc="http://schemas.openxmlformats.org/markup-compatibility/2006">
          <mc:Choice Requires="x14">
            <control shapeId="12189" r:id="rId298" name="Check Box 1949">
              <controlPr defaultSize="0" autoFill="0" autoLine="0" autoPict="0">
                <anchor moveWithCells="1">
                  <from>
                    <xdr:col>101</xdr:col>
                    <xdr:colOff>198120</xdr:colOff>
                    <xdr:row>70</xdr:row>
                    <xdr:rowOff>160020</xdr:rowOff>
                  </from>
                  <to>
                    <xdr:col>102</xdr:col>
                    <xdr:colOff>182880</xdr:colOff>
                    <xdr:row>72</xdr:row>
                    <xdr:rowOff>30480</xdr:rowOff>
                  </to>
                </anchor>
              </controlPr>
            </control>
          </mc:Choice>
        </mc:AlternateContent>
        <mc:AlternateContent xmlns:mc="http://schemas.openxmlformats.org/markup-compatibility/2006">
          <mc:Choice Requires="x14">
            <control shapeId="12190" r:id="rId299" name="Check Box 1950">
              <controlPr defaultSize="0" autoFill="0" autoLine="0" autoPict="0">
                <anchor moveWithCells="1">
                  <from>
                    <xdr:col>108</xdr:col>
                    <xdr:colOff>198120</xdr:colOff>
                    <xdr:row>70</xdr:row>
                    <xdr:rowOff>160020</xdr:rowOff>
                  </from>
                  <to>
                    <xdr:col>109</xdr:col>
                    <xdr:colOff>182880</xdr:colOff>
                    <xdr:row>72</xdr:row>
                    <xdr:rowOff>30480</xdr:rowOff>
                  </to>
                </anchor>
              </controlPr>
            </control>
          </mc:Choice>
        </mc:AlternateContent>
        <mc:AlternateContent xmlns:mc="http://schemas.openxmlformats.org/markup-compatibility/2006">
          <mc:Choice Requires="x14">
            <control shapeId="12191" r:id="rId300" name="Check Box 1951">
              <controlPr defaultSize="0" autoFill="0" autoLine="0" autoPict="0">
                <anchor moveWithCells="1">
                  <from>
                    <xdr:col>95</xdr:col>
                    <xdr:colOff>213360</xdr:colOff>
                    <xdr:row>71</xdr:row>
                    <xdr:rowOff>160020</xdr:rowOff>
                  </from>
                  <to>
                    <xdr:col>96</xdr:col>
                    <xdr:colOff>198120</xdr:colOff>
                    <xdr:row>73</xdr:row>
                    <xdr:rowOff>38100</xdr:rowOff>
                  </to>
                </anchor>
              </controlPr>
            </control>
          </mc:Choice>
        </mc:AlternateContent>
        <mc:AlternateContent xmlns:mc="http://schemas.openxmlformats.org/markup-compatibility/2006">
          <mc:Choice Requires="x14">
            <control shapeId="12192" r:id="rId301" name="Check Box 1952">
              <controlPr defaultSize="0" autoFill="0" autoLine="0" autoPict="0">
                <anchor moveWithCells="1">
                  <from>
                    <xdr:col>101</xdr:col>
                    <xdr:colOff>198120</xdr:colOff>
                    <xdr:row>71</xdr:row>
                    <xdr:rowOff>144780</xdr:rowOff>
                  </from>
                  <to>
                    <xdr:col>102</xdr:col>
                    <xdr:colOff>175260</xdr:colOff>
                    <xdr:row>73</xdr:row>
                    <xdr:rowOff>60960</xdr:rowOff>
                  </to>
                </anchor>
              </controlPr>
            </control>
          </mc:Choice>
        </mc:AlternateContent>
        <mc:AlternateContent xmlns:mc="http://schemas.openxmlformats.org/markup-compatibility/2006">
          <mc:Choice Requires="x14">
            <control shapeId="12193" r:id="rId302" name="Check Box 1953">
              <controlPr defaultSize="0" autoFill="0" autoLine="0" autoPict="0">
                <anchor moveWithCells="1">
                  <from>
                    <xdr:col>108</xdr:col>
                    <xdr:colOff>198120</xdr:colOff>
                    <xdr:row>71</xdr:row>
                    <xdr:rowOff>160020</xdr:rowOff>
                  </from>
                  <to>
                    <xdr:col>109</xdr:col>
                    <xdr:colOff>190500</xdr:colOff>
                    <xdr:row>73</xdr:row>
                    <xdr:rowOff>38100</xdr:rowOff>
                  </to>
                </anchor>
              </controlPr>
            </control>
          </mc:Choice>
        </mc:AlternateContent>
        <mc:AlternateContent xmlns:mc="http://schemas.openxmlformats.org/markup-compatibility/2006">
          <mc:Choice Requires="x14">
            <control shapeId="12194" r:id="rId303" name="Check Box 1954">
              <controlPr defaultSize="0" autoFill="0" autoLine="0" autoPict="0">
                <anchor moveWithCells="1">
                  <from>
                    <xdr:col>95</xdr:col>
                    <xdr:colOff>213360</xdr:colOff>
                    <xdr:row>72</xdr:row>
                    <xdr:rowOff>152400</xdr:rowOff>
                  </from>
                  <to>
                    <xdr:col>96</xdr:col>
                    <xdr:colOff>213360</xdr:colOff>
                    <xdr:row>74</xdr:row>
                    <xdr:rowOff>22860</xdr:rowOff>
                  </to>
                </anchor>
              </controlPr>
            </control>
          </mc:Choice>
        </mc:AlternateContent>
        <mc:AlternateContent xmlns:mc="http://schemas.openxmlformats.org/markup-compatibility/2006">
          <mc:Choice Requires="x14">
            <control shapeId="12195" r:id="rId304" name="Check Box 1955">
              <controlPr defaultSize="0" autoFill="0" autoLine="0" autoPict="0">
                <anchor moveWithCells="1">
                  <from>
                    <xdr:col>101</xdr:col>
                    <xdr:colOff>198120</xdr:colOff>
                    <xdr:row>72</xdr:row>
                    <xdr:rowOff>152400</xdr:rowOff>
                  </from>
                  <to>
                    <xdr:col>102</xdr:col>
                    <xdr:colOff>182880</xdr:colOff>
                    <xdr:row>74</xdr:row>
                    <xdr:rowOff>22860</xdr:rowOff>
                  </to>
                </anchor>
              </controlPr>
            </control>
          </mc:Choice>
        </mc:AlternateContent>
        <mc:AlternateContent xmlns:mc="http://schemas.openxmlformats.org/markup-compatibility/2006">
          <mc:Choice Requires="x14">
            <control shapeId="12196" r:id="rId305" name="Check Box 1956">
              <controlPr defaultSize="0" autoFill="0" autoLine="0" autoPict="0">
                <anchor moveWithCells="1">
                  <from>
                    <xdr:col>108</xdr:col>
                    <xdr:colOff>198120</xdr:colOff>
                    <xdr:row>72</xdr:row>
                    <xdr:rowOff>152400</xdr:rowOff>
                  </from>
                  <to>
                    <xdr:col>109</xdr:col>
                    <xdr:colOff>198120</xdr:colOff>
                    <xdr:row>74</xdr:row>
                    <xdr:rowOff>30480</xdr:rowOff>
                  </to>
                </anchor>
              </controlPr>
            </control>
          </mc:Choice>
        </mc:AlternateContent>
        <mc:AlternateContent xmlns:mc="http://schemas.openxmlformats.org/markup-compatibility/2006">
          <mc:Choice Requires="x14">
            <control shapeId="12197" r:id="rId306" name="Check Box 1957">
              <controlPr defaultSize="0" autoFill="0" autoLine="0" autoPict="0">
                <anchor moveWithCells="1">
                  <from>
                    <xdr:col>115</xdr:col>
                    <xdr:colOff>190500</xdr:colOff>
                    <xdr:row>72</xdr:row>
                    <xdr:rowOff>152400</xdr:rowOff>
                  </from>
                  <to>
                    <xdr:col>116</xdr:col>
                    <xdr:colOff>190500</xdr:colOff>
                    <xdr:row>74</xdr:row>
                    <xdr:rowOff>22860</xdr:rowOff>
                  </to>
                </anchor>
              </controlPr>
            </control>
          </mc:Choice>
        </mc:AlternateContent>
        <mc:AlternateContent xmlns:mc="http://schemas.openxmlformats.org/markup-compatibility/2006">
          <mc:Choice Requires="x14">
            <control shapeId="12198" r:id="rId307" name="チェック17">
              <controlPr defaultSize="0" autoFill="0" autoLine="0" autoPict="0">
                <anchor moveWithCells="1">
                  <from>
                    <xdr:col>137</xdr:col>
                    <xdr:colOff>182880</xdr:colOff>
                    <xdr:row>2</xdr:row>
                    <xdr:rowOff>7620</xdr:rowOff>
                  </from>
                  <to>
                    <xdr:col>138</xdr:col>
                    <xdr:colOff>190500</xdr:colOff>
                    <xdr:row>5</xdr:row>
                    <xdr:rowOff>7620</xdr:rowOff>
                  </to>
                </anchor>
              </controlPr>
            </control>
          </mc:Choice>
        </mc:AlternateContent>
        <mc:AlternateContent xmlns:mc="http://schemas.openxmlformats.org/markup-compatibility/2006">
          <mc:Choice Requires="x14">
            <control shapeId="12199" r:id="rId308" name="チェック18">
              <controlPr defaultSize="0" autoFill="0" autoLine="0" autoPict="0">
                <anchor moveWithCells="1">
                  <from>
                    <xdr:col>142</xdr:col>
                    <xdr:colOff>190500</xdr:colOff>
                    <xdr:row>2</xdr:row>
                    <xdr:rowOff>7620</xdr:rowOff>
                  </from>
                  <to>
                    <xdr:col>143</xdr:col>
                    <xdr:colOff>175260</xdr:colOff>
                    <xdr:row>5</xdr:row>
                    <xdr:rowOff>7620</xdr:rowOff>
                  </to>
                </anchor>
              </controlPr>
            </control>
          </mc:Choice>
        </mc:AlternateContent>
        <mc:AlternateContent xmlns:mc="http://schemas.openxmlformats.org/markup-compatibility/2006">
          <mc:Choice Requires="x14">
            <control shapeId="12200" r:id="rId309" name="チェック19">
              <controlPr defaultSize="0" autoFill="0" autoLine="0" autoPict="0">
                <anchor moveWithCells="1">
                  <from>
                    <xdr:col>147</xdr:col>
                    <xdr:colOff>190500</xdr:colOff>
                    <xdr:row>2</xdr:row>
                    <xdr:rowOff>22860</xdr:rowOff>
                  </from>
                  <to>
                    <xdr:col>148</xdr:col>
                    <xdr:colOff>160020</xdr:colOff>
                    <xdr:row>5</xdr:row>
                    <xdr:rowOff>7620</xdr:rowOff>
                  </to>
                </anchor>
              </controlPr>
            </control>
          </mc:Choice>
        </mc:AlternateContent>
        <mc:AlternateContent xmlns:mc="http://schemas.openxmlformats.org/markup-compatibility/2006">
          <mc:Choice Requires="x14">
            <control shapeId="12201" r:id="rId310" name="チェック20">
              <controlPr defaultSize="0" autoFill="0" autoLine="0" autoPict="0">
                <anchor moveWithCells="1">
                  <from>
                    <xdr:col>152</xdr:col>
                    <xdr:colOff>182880</xdr:colOff>
                    <xdr:row>2</xdr:row>
                    <xdr:rowOff>22860</xdr:rowOff>
                  </from>
                  <to>
                    <xdr:col>153</xdr:col>
                    <xdr:colOff>175260</xdr:colOff>
                    <xdr:row>5</xdr:row>
                    <xdr:rowOff>7620</xdr:rowOff>
                  </to>
                </anchor>
              </controlPr>
            </control>
          </mc:Choice>
        </mc:AlternateContent>
        <mc:AlternateContent xmlns:mc="http://schemas.openxmlformats.org/markup-compatibility/2006">
          <mc:Choice Requires="x14">
            <control shapeId="12202" r:id="rId311" name="チェック21">
              <controlPr defaultSize="0" autoFill="0" autoLine="0" autoPict="0">
                <anchor moveWithCells="1">
                  <from>
                    <xdr:col>138</xdr:col>
                    <xdr:colOff>213360</xdr:colOff>
                    <xdr:row>12</xdr:row>
                    <xdr:rowOff>160020</xdr:rowOff>
                  </from>
                  <to>
                    <xdr:col>139</xdr:col>
                    <xdr:colOff>213360</xdr:colOff>
                    <xdr:row>14</xdr:row>
                    <xdr:rowOff>30480</xdr:rowOff>
                  </to>
                </anchor>
              </controlPr>
            </control>
          </mc:Choice>
        </mc:AlternateContent>
        <mc:AlternateContent xmlns:mc="http://schemas.openxmlformats.org/markup-compatibility/2006">
          <mc:Choice Requires="x14">
            <control shapeId="12203" r:id="rId312" name="チェック22">
              <controlPr defaultSize="0" autoFill="0" autoLine="0" autoPict="0">
                <anchor moveWithCells="1">
                  <from>
                    <xdr:col>138</xdr:col>
                    <xdr:colOff>213360</xdr:colOff>
                    <xdr:row>14</xdr:row>
                    <xdr:rowOff>30480</xdr:rowOff>
                  </from>
                  <to>
                    <xdr:col>139</xdr:col>
                    <xdr:colOff>198120</xdr:colOff>
                    <xdr:row>14</xdr:row>
                    <xdr:rowOff>274320</xdr:rowOff>
                  </to>
                </anchor>
              </controlPr>
            </control>
          </mc:Choice>
        </mc:AlternateContent>
        <mc:AlternateContent xmlns:mc="http://schemas.openxmlformats.org/markup-compatibility/2006">
          <mc:Choice Requires="x14">
            <control shapeId="12204" r:id="rId313" name="チェック23">
              <controlPr defaultSize="0" autoFill="0" autoLine="0" autoPict="0">
                <anchor moveWithCells="1">
                  <from>
                    <xdr:col>138</xdr:col>
                    <xdr:colOff>213360</xdr:colOff>
                    <xdr:row>14</xdr:row>
                    <xdr:rowOff>365760</xdr:rowOff>
                  </from>
                  <to>
                    <xdr:col>139</xdr:col>
                    <xdr:colOff>213360</xdr:colOff>
                    <xdr:row>16</xdr:row>
                    <xdr:rowOff>45720</xdr:rowOff>
                  </to>
                </anchor>
              </controlPr>
            </control>
          </mc:Choice>
        </mc:AlternateContent>
        <mc:AlternateContent xmlns:mc="http://schemas.openxmlformats.org/markup-compatibility/2006">
          <mc:Choice Requires="x14">
            <control shapeId="12205" r:id="rId314" name="チェック24">
              <controlPr defaultSize="0" autoFill="0" autoLine="0" autoPict="0">
                <anchor moveWithCells="1">
                  <from>
                    <xdr:col>138</xdr:col>
                    <xdr:colOff>213360</xdr:colOff>
                    <xdr:row>15</xdr:row>
                    <xdr:rowOff>160020</xdr:rowOff>
                  </from>
                  <to>
                    <xdr:col>139</xdr:col>
                    <xdr:colOff>213360</xdr:colOff>
                    <xdr:row>17</xdr:row>
                    <xdr:rowOff>30480</xdr:rowOff>
                  </to>
                </anchor>
              </controlPr>
            </control>
          </mc:Choice>
        </mc:AlternateContent>
        <mc:AlternateContent xmlns:mc="http://schemas.openxmlformats.org/markup-compatibility/2006">
          <mc:Choice Requires="x14">
            <control shapeId="12206" r:id="rId315" name="チェック25">
              <controlPr defaultSize="0" autoFill="0" autoLine="0" autoPict="0">
                <anchor moveWithCells="1">
                  <from>
                    <xdr:col>138</xdr:col>
                    <xdr:colOff>213360</xdr:colOff>
                    <xdr:row>16</xdr:row>
                    <xdr:rowOff>175260</xdr:rowOff>
                  </from>
                  <to>
                    <xdr:col>139</xdr:col>
                    <xdr:colOff>198120</xdr:colOff>
                    <xdr:row>18</xdr:row>
                    <xdr:rowOff>38100</xdr:rowOff>
                  </to>
                </anchor>
              </controlPr>
            </control>
          </mc:Choice>
        </mc:AlternateContent>
        <mc:AlternateContent xmlns:mc="http://schemas.openxmlformats.org/markup-compatibility/2006">
          <mc:Choice Requires="x14">
            <control shapeId="12207" r:id="rId316" name="チェック26">
              <controlPr defaultSize="0" autoFill="0" autoLine="0" autoPict="0">
                <anchor moveWithCells="1">
                  <from>
                    <xdr:col>138</xdr:col>
                    <xdr:colOff>213360</xdr:colOff>
                    <xdr:row>17</xdr:row>
                    <xdr:rowOff>175260</xdr:rowOff>
                  </from>
                  <to>
                    <xdr:col>139</xdr:col>
                    <xdr:colOff>182880</xdr:colOff>
                    <xdr:row>19</xdr:row>
                    <xdr:rowOff>38100</xdr:rowOff>
                  </to>
                </anchor>
              </controlPr>
            </control>
          </mc:Choice>
        </mc:AlternateContent>
        <mc:AlternateContent xmlns:mc="http://schemas.openxmlformats.org/markup-compatibility/2006">
          <mc:Choice Requires="x14">
            <control shapeId="12208" r:id="rId317" name="チェック27">
              <controlPr defaultSize="0" autoFill="0" autoLine="0" autoPict="0">
                <anchor moveWithCells="1">
                  <from>
                    <xdr:col>138</xdr:col>
                    <xdr:colOff>213360</xdr:colOff>
                    <xdr:row>18</xdr:row>
                    <xdr:rowOff>175260</xdr:rowOff>
                  </from>
                  <to>
                    <xdr:col>140</xdr:col>
                    <xdr:colOff>0</xdr:colOff>
                    <xdr:row>20</xdr:row>
                    <xdr:rowOff>38100</xdr:rowOff>
                  </to>
                </anchor>
              </controlPr>
            </control>
          </mc:Choice>
        </mc:AlternateContent>
        <mc:AlternateContent xmlns:mc="http://schemas.openxmlformats.org/markup-compatibility/2006">
          <mc:Choice Requires="x14">
            <control shapeId="12209" r:id="rId318" name="チェック28">
              <controlPr defaultSize="0" autoFill="0" autoLine="0" autoPict="0">
                <anchor moveWithCells="1">
                  <from>
                    <xdr:col>138</xdr:col>
                    <xdr:colOff>213360</xdr:colOff>
                    <xdr:row>19</xdr:row>
                    <xdr:rowOff>175260</xdr:rowOff>
                  </from>
                  <to>
                    <xdr:col>139</xdr:col>
                    <xdr:colOff>190500</xdr:colOff>
                    <xdr:row>21</xdr:row>
                    <xdr:rowOff>38100</xdr:rowOff>
                  </to>
                </anchor>
              </controlPr>
            </control>
          </mc:Choice>
        </mc:AlternateContent>
        <mc:AlternateContent xmlns:mc="http://schemas.openxmlformats.org/markup-compatibility/2006">
          <mc:Choice Requires="x14">
            <control shapeId="12210" r:id="rId319" name="チェック29">
              <controlPr defaultSize="0" autoFill="0" autoLine="0" autoPict="0">
                <anchor moveWithCells="1">
                  <from>
                    <xdr:col>138</xdr:col>
                    <xdr:colOff>213360</xdr:colOff>
                    <xdr:row>20</xdr:row>
                    <xdr:rowOff>175260</xdr:rowOff>
                  </from>
                  <to>
                    <xdr:col>139</xdr:col>
                    <xdr:colOff>213360</xdr:colOff>
                    <xdr:row>22</xdr:row>
                    <xdr:rowOff>38100</xdr:rowOff>
                  </to>
                </anchor>
              </controlPr>
            </control>
          </mc:Choice>
        </mc:AlternateContent>
        <mc:AlternateContent xmlns:mc="http://schemas.openxmlformats.org/markup-compatibility/2006">
          <mc:Choice Requires="x14">
            <control shapeId="12211" r:id="rId320" name="チェック30">
              <controlPr defaultSize="0" autoFill="0" autoLine="0" autoPict="0">
                <anchor moveWithCells="1">
                  <from>
                    <xdr:col>138</xdr:col>
                    <xdr:colOff>213360</xdr:colOff>
                    <xdr:row>21</xdr:row>
                    <xdr:rowOff>160020</xdr:rowOff>
                  </from>
                  <to>
                    <xdr:col>139</xdr:col>
                    <xdr:colOff>213360</xdr:colOff>
                    <xdr:row>23</xdr:row>
                    <xdr:rowOff>30480</xdr:rowOff>
                  </to>
                </anchor>
              </controlPr>
            </control>
          </mc:Choice>
        </mc:AlternateContent>
        <mc:AlternateContent xmlns:mc="http://schemas.openxmlformats.org/markup-compatibility/2006">
          <mc:Choice Requires="x14">
            <control shapeId="12212" r:id="rId321" name="チェック31">
              <controlPr defaultSize="0" autoFill="0" autoLine="0" autoPict="0">
                <anchor moveWithCells="1">
                  <from>
                    <xdr:col>138</xdr:col>
                    <xdr:colOff>213360</xdr:colOff>
                    <xdr:row>22</xdr:row>
                    <xdr:rowOff>160020</xdr:rowOff>
                  </from>
                  <to>
                    <xdr:col>139</xdr:col>
                    <xdr:colOff>213360</xdr:colOff>
                    <xdr:row>24</xdr:row>
                    <xdr:rowOff>30480</xdr:rowOff>
                  </to>
                </anchor>
              </controlPr>
            </control>
          </mc:Choice>
        </mc:AlternateContent>
        <mc:AlternateContent xmlns:mc="http://schemas.openxmlformats.org/markup-compatibility/2006">
          <mc:Choice Requires="x14">
            <control shapeId="12213" r:id="rId322" name="チェック32">
              <controlPr defaultSize="0" autoFill="0" autoLine="0" autoPict="0">
                <anchor moveWithCells="1">
                  <from>
                    <xdr:col>138</xdr:col>
                    <xdr:colOff>213360</xdr:colOff>
                    <xdr:row>23</xdr:row>
                    <xdr:rowOff>160020</xdr:rowOff>
                  </from>
                  <to>
                    <xdr:col>139</xdr:col>
                    <xdr:colOff>213360</xdr:colOff>
                    <xdr:row>25</xdr:row>
                    <xdr:rowOff>30480</xdr:rowOff>
                  </to>
                </anchor>
              </controlPr>
            </control>
          </mc:Choice>
        </mc:AlternateContent>
        <mc:AlternateContent xmlns:mc="http://schemas.openxmlformats.org/markup-compatibility/2006">
          <mc:Choice Requires="x14">
            <control shapeId="12214" r:id="rId323" name="チェック33">
              <controlPr defaultSize="0" autoFill="0" autoLine="0" autoPict="0">
                <anchor moveWithCells="1">
                  <from>
                    <xdr:col>138</xdr:col>
                    <xdr:colOff>213360</xdr:colOff>
                    <xdr:row>24</xdr:row>
                    <xdr:rowOff>160020</xdr:rowOff>
                  </from>
                  <to>
                    <xdr:col>139</xdr:col>
                    <xdr:colOff>198120</xdr:colOff>
                    <xdr:row>26</xdr:row>
                    <xdr:rowOff>30480</xdr:rowOff>
                  </to>
                </anchor>
              </controlPr>
            </control>
          </mc:Choice>
        </mc:AlternateContent>
        <mc:AlternateContent xmlns:mc="http://schemas.openxmlformats.org/markup-compatibility/2006">
          <mc:Choice Requires="x14">
            <control shapeId="12215" r:id="rId324" name="チェック34">
              <controlPr defaultSize="0" autoFill="0" autoLine="0" autoPict="0">
                <anchor moveWithCells="1">
                  <from>
                    <xdr:col>138</xdr:col>
                    <xdr:colOff>213360</xdr:colOff>
                    <xdr:row>25</xdr:row>
                    <xdr:rowOff>160020</xdr:rowOff>
                  </from>
                  <to>
                    <xdr:col>139</xdr:col>
                    <xdr:colOff>213360</xdr:colOff>
                    <xdr:row>27</xdr:row>
                    <xdr:rowOff>30480</xdr:rowOff>
                  </to>
                </anchor>
              </controlPr>
            </control>
          </mc:Choice>
        </mc:AlternateContent>
        <mc:AlternateContent xmlns:mc="http://schemas.openxmlformats.org/markup-compatibility/2006">
          <mc:Choice Requires="x14">
            <control shapeId="12216" r:id="rId325" name="チェック35">
              <controlPr defaultSize="0" autoFill="0" autoLine="0" autoPict="0">
                <anchor moveWithCells="1">
                  <from>
                    <xdr:col>147</xdr:col>
                    <xdr:colOff>190500</xdr:colOff>
                    <xdr:row>12</xdr:row>
                    <xdr:rowOff>160020</xdr:rowOff>
                  </from>
                  <to>
                    <xdr:col>148</xdr:col>
                    <xdr:colOff>190500</xdr:colOff>
                    <xdr:row>14</xdr:row>
                    <xdr:rowOff>30480</xdr:rowOff>
                  </to>
                </anchor>
              </controlPr>
            </control>
          </mc:Choice>
        </mc:AlternateContent>
        <mc:AlternateContent xmlns:mc="http://schemas.openxmlformats.org/markup-compatibility/2006">
          <mc:Choice Requires="x14">
            <control shapeId="12217" r:id="rId326" name="チェック36">
              <controlPr defaultSize="0" autoFill="0" autoLine="0" autoPict="0">
                <anchor moveWithCells="1">
                  <from>
                    <xdr:col>147</xdr:col>
                    <xdr:colOff>190500</xdr:colOff>
                    <xdr:row>13</xdr:row>
                    <xdr:rowOff>182880</xdr:rowOff>
                  </from>
                  <to>
                    <xdr:col>148</xdr:col>
                    <xdr:colOff>182880</xdr:colOff>
                    <xdr:row>14</xdr:row>
                    <xdr:rowOff>251460</xdr:rowOff>
                  </to>
                </anchor>
              </controlPr>
            </control>
          </mc:Choice>
        </mc:AlternateContent>
        <mc:AlternateContent xmlns:mc="http://schemas.openxmlformats.org/markup-compatibility/2006">
          <mc:Choice Requires="x14">
            <control shapeId="12218" r:id="rId327" name="チェック37">
              <controlPr defaultSize="0" autoFill="0" autoLine="0" autoPict="0">
                <anchor moveWithCells="1">
                  <from>
                    <xdr:col>147</xdr:col>
                    <xdr:colOff>190500</xdr:colOff>
                    <xdr:row>14</xdr:row>
                    <xdr:rowOff>373380</xdr:rowOff>
                  </from>
                  <to>
                    <xdr:col>148</xdr:col>
                    <xdr:colOff>198120</xdr:colOff>
                    <xdr:row>16</xdr:row>
                    <xdr:rowOff>45720</xdr:rowOff>
                  </to>
                </anchor>
              </controlPr>
            </control>
          </mc:Choice>
        </mc:AlternateContent>
        <mc:AlternateContent xmlns:mc="http://schemas.openxmlformats.org/markup-compatibility/2006">
          <mc:Choice Requires="x14">
            <control shapeId="12219" r:id="rId328" name="チェック38">
              <controlPr defaultSize="0" autoFill="0" autoLine="0" autoPict="0">
                <anchor moveWithCells="1">
                  <from>
                    <xdr:col>147</xdr:col>
                    <xdr:colOff>190500</xdr:colOff>
                    <xdr:row>15</xdr:row>
                    <xdr:rowOff>160020</xdr:rowOff>
                  </from>
                  <to>
                    <xdr:col>148</xdr:col>
                    <xdr:colOff>182880</xdr:colOff>
                    <xdr:row>17</xdr:row>
                    <xdr:rowOff>30480</xdr:rowOff>
                  </to>
                </anchor>
              </controlPr>
            </control>
          </mc:Choice>
        </mc:AlternateContent>
        <mc:AlternateContent xmlns:mc="http://schemas.openxmlformats.org/markup-compatibility/2006">
          <mc:Choice Requires="x14">
            <control shapeId="12220" r:id="rId329" name="チェック39">
              <controlPr defaultSize="0" autoFill="0" autoLine="0" autoPict="0">
                <anchor moveWithCells="1">
                  <from>
                    <xdr:col>147</xdr:col>
                    <xdr:colOff>190500</xdr:colOff>
                    <xdr:row>16</xdr:row>
                    <xdr:rowOff>160020</xdr:rowOff>
                  </from>
                  <to>
                    <xdr:col>148</xdr:col>
                    <xdr:colOff>160020</xdr:colOff>
                    <xdr:row>18</xdr:row>
                    <xdr:rowOff>30480</xdr:rowOff>
                  </to>
                </anchor>
              </controlPr>
            </control>
          </mc:Choice>
        </mc:AlternateContent>
        <mc:AlternateContent xmlns:mc="http://schemas.openxmlformats.org/markup-compatibility/2006">
          <mc:Choice Requires="x14">
            <control shapeId="12221" r:id="rId330" name="チェック40">
              <controlPr defaultSize="0" autoFill="0" autoLine="0" autoPict="0">
                <anchor moveWithCells="1">
                  <from>
                    <xdr:col>147</xdr:col>
                    <xdr:colOff>190500</xdr:colOff>
                    <xdr:row>17</xdr:row>
                    <xdr:rowOff>152400</xdr:rowOff>
                  </from>
                  <to>
                    <xdr:col>148</xdr:col>
                    <xdr:colOff>198120</xdr:colOff>
                    <xdr:row>19</xdr:row>
                    <xdr:rowOff>30480</xdr:rowOff>
                  </to>
                </anchor>
              </controlPr>
            </control>
          </mc:Choice>
        </mc:AlternateContent>
        <mc:AlternateContent xmlns:mc="http://schemas.openxmlformats.org/markup-compatibility/2006">
          <mc:Choice Requires="x14">
            <control shapeId="12222" r:id="rId331" name="チェック41">
              <controlPr defaultSize="0" autoFill="0" autoLine="0" autoPict="0">
                <anchor moveWithCells="1">
                  <from>
                    <xdr:col>147</xdr:col>
                    <xdr:colOff>190500</xdr:colOff>
                    <xdr:row>18</xdr:row>
                    <xdr:rowOff>160020</xdr:rowOff>
                  </from>
                  <to>
                    <xdr:col>148</xdr:col>
                    <xdr:colOff>182880</xdr:colOff>
                    <xdr:row>20</xdr:row>
                    <xdr:rowOff>30480</xdr:rowOff>
                  </to>
                </anchor>
              </controlPr>
            </control>
          </mc:Choice>
        </mc:AlternateContent>
        <mc:AlternateContent xmlns:mc="http://schemas.openxmlformats.org/markup-compatibility/2006">
          <mc:Choice Requires="x14">
            <control shapeId="12223" r:id="rId332" name="チェック42">
              <controlPr defaultSize="0" autoFill="0" autoLine="0" autoPict="0">
                <anchor moveWithCells="1">
                  <from>
                    <xdr:col>147</xdr:col>
                    <xdr:colOff>190500</xdr:colOff>
                    <xdr:row>19</xdr:row>
                    <xdr:rowOff>160020</xdr:rowOff>
                  </from>
                  <to>
                    <xdr:col>148</xdr:col>
                    <xdr:colOff>160020</xdr:colOff>
                    <xdr:row>21</xdr:row>
                    <xdr:rowOff>30480</xdr:rowOff>
                  </to>
                </anchor>
              </controlPr>
            </control>
          </mc:Choice>
        </mc:AlternateContent>
        <mc:AlternateContent xmlns:mc="http://schemas.openxmlformats.org/markup-compatibility/2006">
          <mc:Choice Requires="x14">
            <control shapeId="12224" r:id="rId333" name="チェック43">
              <controlPr defaultSize="0" autoFill="0" autoLine="0" autoPict="0">
                <anchor moveWithCells="1">
                  <from>
                    <xdr:col>147</xdr:col>
                    <xdr:colOff>190500</xdr:colOff>
                    <xdr:row>20</xdr:row>
                    <xdr:rowOff>175260</xdr:rowOff>
                  </from>
                  <to>
                    <xdr:col>148</xdr:col>
                    <xdr:colOff>198120</xdr:colOff>
                    <xdr:row>22</xdr:row>
                    <xdr:rowOff>38100</xdr:rowOff>
                  </to>
                </anchor>
              </controlPr>
            </control>
          </mc:Choice>
        </mc:AlternateContent>
        <mc:AlternateContent xmlns:mc="http://schemas.openxmlformats.org/markup-compatibility/2006">
          <mc:Choice Requires="x14">
            <control shapeId="12225" r:id="rId334" name="チェック44">
              <controlPr defaultSize="0" autoFill="0" autoLine="0" autoPict="0">
                <anchor moveWithCells="1">
                  <from>
                    <xdr:col>147</xdr:col>
                    <xdr:colOff>190500</xdr:colOff>
                    <xdr:row>21</xdr:row>
                    <xdr:rowOff>160020</xdr:rowOff>
                  </from>
                  <to>
                    <xdr:col>148</xdr:col>
                    <xdr:colOff>198120</xdr:colOff>
                    <xdr:row>23</xdr:row>
                    <xdr:rowOff>30480</xdr:rowOff>
                  </to>
                </anchor>
              </controlPr>
            </control>
          </mc:Choice>
        </mc:AlternateContent>
        <mc:AlternateContent xmlns:mc="http://schemas.openxmlformats.org/markup-compatibility/2006">
          <mc:Choice Requires="x14">
            <control shapeId="12226" r:id="rId335" name="チェック45">
              <controlPr defaultSize="0" autoFill="0" autoLine="0" autoPict="0">
                <anchor moveWithCells="1">
                  <from>
                    <xdr:col>147</xdr:col>
                    <xdr:colOff>190500</xdr:colOff>
                    <xdr:row>22</xdr:row>
                    <xdr:rowOff>160020</xdr:rowOff>
                  </from>
                  <to>
                    <xdr:col>148</xdr:col>
                    <xdr:colOff>190500</xdr:colOff>
                    <xdr:row>24</xdr:row>
                    <xdr:rowOff>30480</xdr:rowOff>
                  </to>
                </anchor>
              </controlPr>
            </control>
          </mc:Choice>
        </mc:AlternateContent>
        <mc:AlternateContent xmlns:mc="http://schemas.openxmlformats.org/markup-compatibility/2006">
          <mc:Choice Requires="x14">
            <control shapeId="12227" r:id="rId336" name="チェック46">
              <controlPr defaultSize="0" autoFill="0" autoLine="0" autoPict="0">
                <anchor moveWithCells="1">
                  <from>
                    <xdr:col>147</xdr:col>
                    <xdr:colOff>190500</xdr:colOff>
                    <xdr:row>23</xdr:row>
                    <xdr:rowOff>152400</xdr:rowOff>
                  </from>
                  <to>
                    <xdr:col>148</xdr:col>
                    <xdr:colOff>190500</xdr:colOff>
                    <xdr:row>25</xdr:row>
                    <xdr:rowOff>30480</xdr:rowOff>
                  </to>
                </anchor>
              </controlPr>
            </control>
          </mc:Choice>
        </mc:AlternateContent>
        <mc:AlternateContent xmlns:mc="http://schemas.openxmlformats.org/markup-compatibility/2006">
          <mc:Choice Requires="x14">
            <control shapeId="12228" r:id="rId337" name="チェック47">
              <controlPr defaultSize="0" autoFill="0" autoLine="0" autoPict="0">
                <anchor moveWithCells="1">
                  <from>
                    <xdr:col>147</xdr:col>
                    <xdr:colOff>190500</xdr:colOff>
                    <xdr:row>24</xdr:row>
                    <xdr:rowOff>160020</xdr:rowOff>
                  </from>
                  <to>
                    <xdr:col>148</xdr:col>
                    <xdr:colOff>190500</xdr:colOff>
                    <xdr:row>26</xdr:row>
                    <xdr:rowOff>30480</xdr:rowOff>
                  </to>
                </anchor>
              </controlPr>
            </control>
          </mc:Choice>
        </mc:AlternateContent>
        <mc:AlternateContent xmlns:mc="http://schemas.openxmlformats.org/markup-compatibility/2006">
          <mc:Choice Requires="x14">
            <control shapeId="12229" r:id="rId338" name="チェック48">
              <controlPr defaultSize="0" autoFill="0" autoLine="0" autoPict="0">
                <anchor moveWithCells="1">
                  <from>
                    <xdr:col>147</xdr:col>
                    <xdr:colOff>190500</xdr:colOff>
                    <xdr:row>25</xdr:row>
                    <xdr:rowOff>160020</xdr:rowOff>
                  </from>
                  <to>
                    <xdr:col>148</xdr:col>
                    <xdr:colOff>190500</xdr:colOff>
                    <xdr:row>27</xdr:row>
                    <xdr:rowOff>30480</xdr:rowOff>
                  </to>
                </anchor>
              </controlPr>
            </control>
          </mc:Choice>
        </mc:AlternateContent>
        <mc:AlternateContent xmlns:mc="http://schemas.openxmlformats.org/markup-compatibility/2006">
          <mc:Choice Requires="x14">
            <control shapeId="12230" r:id="rId339" name="チェック49">
              <controlPr defaultSize="0" autoFill="0" autoLine="0" autoPict="0">
                <anchor moveWithCells="1">
                  <from>
                    <xdr:col>156</xdr:col>
                    <xdr:colOff>190500</xdr:colOff>
                    <xdr:row>12</xdr:row>
                    <xdr:rowOff>160020</xdr:rowOff>
                  </from>
                  <to>
                    <xdr:col>157</xdr:col>
                    <xdr:colOff>190500</xdr:colOff>
                    <xdr:row>14</xdr:row>
                    <xdr:rowOff>30480</xdr:rowOff>
                  </to>
                </anchor>
              </controlPr>
            </control>
          </mc:Choice>
        </mc:AlternateContent>
        <mc:AlternateContent xmlns:mc="http://schemas.openxmlformats.org/markup-compatibility/2006">
          <mc:Choice Requires="x14">
            <control shapeId="12231" r:id="rId340" name="チェック50">
              <controlPr defaultSize="0" autoFill="0" autoLine="0" autoPict="0">
                <anchor moveWithCells="1">
                  <from>
                    <xdr:col>156</xdr:col>
                    <xdr:colOff>190500</xdr:colOff>
                    <xdr:row>13</xdr:row>
                    <xdr:rowOff>182880</xdr:rowOff>
                  </from>
                  <to>
                    <xdr:col>157</xdr:col>
                    <xdr:colOff>152400</xdr:colOff>
                    <xdr:row>14</xdr:row>
                    <xdr:rowOff>251460</xdr:rowOff>
                  </to>
                </anchor>
              </controlPr>
            </control>
          </mc:Choice>
        </mc:AlternateContent>
        <mc:AlternateContent xmlns:mc="http://schemas.openxmlformats.org/markup-compatibility/2006">
          <mc:Choice Requires="x14">
            <control shapeId="12232" r:id="rId341" name="チェック51">
              <controlPr defaultSize="0" autoFill="0" autoLine="0" autoPict="0">
                <anchor moveWithCells="1">
                  <from>
                    <xdr:col>156</xdr:col>
                    <xdr:colOff>190500</xdr:colOff>
                    <xdr:row>14</xdr:row>
                    <xdr:rowOff>373380</xdr:rowOff>
                  </from>
                  <to>
                    <xdr:col>157</xdr:col>
                    <xdr:colOff>190500</xdr:colOff>
                    <xdr:row>16</xdr:row>
                    <xdr:rowOff>45720</xdr:rowOff>
                  </to>
                </anchor>
              </controlPr>
            </control>
          </mc:Choice>
        </mc:AlternateContent>
        <mc:AlternateContent xmlns:mc="http://schemas.openxmlformats.org/markup-compatibility/2006">
          <mc:Choice Requires="x14">
            <control shapeId="12233" r:id="rId342" name="チェック52">
              <controlPr defaultSize="0" autoFill="0" autoLine="0" autoPict="0">
                <anchor moveWithCells="1">
                  <from>
                    <xdr:col>156</xdr:col>
                    <xdr:colOff>190500</xdr:colOff>
                    <xdr:row>15</xdr:row>
                    <xdr:rowOff>160020</xdr:rowOff>
                  </from>
                  <to>
                    <xdr:col>157</xdr:col>
                    <xdr:colOff>182880</xdr:colOff>
                    <xdr:row>17</xdr:row>
                    <xdr:rowOff>30480</xdr:rowOff>
                  </to>
                </anchor>
              </controlPr>
            </control>
          </mc:Choice>
        </mc:AlternateContent>
        <mc:AlternateContent xmlns:mc="http://schemas.openxmlformats.org/markup-compatibility/2006">
          <mc:Choice Requires="x14">
            <control shapeId="12234" r:id="rId343" name="チェック53">
              <controlPr defaultSize="0" autoFill="0" autoLine="0" autoPict="0">
                <anchor moveWithCells="1">
                  <from>
                    <xdr:col>156</xdr:col>
                    <xdr:colOff>190500</xdr:colOff>
                    <xdr:row>16</xdr:row>
                    <xdr:rowOff>175260</xdr:rowOff>
                  </from>
                  <to>
                    <xdr:col>157</xdr:col>
                    <xdr:colOff>198120</xdr:colOff>
                    <xdr:row>18</xdr:row>
                    <xdr:rowOff>38100</xdr:rowOff>
                  </to>
                </anchor>
              </controlPr>
            </control>
          </mc:Choice>
        </mc:AlternateContent>
        <mc:AlternateContent xmlns:mc="http://schemas.openxmlformats.org/markup-compatibility/2006">
          <mc:Choice Requires="x14">
            <control shapeId="12235" r:id="rId344" name="チェック54">
              <controlPr defaultSize="0" autoFill="0" autoLine="0" autoPict="0">
                <anchor moveWithCells="1">
                  <from>
                    <xdr:col>156</xdr:col>
                    <xdr:colOff>190500</xdr:colOff>
                    <xdr:row>17</xdr:row>
                    <xdr:rowOff>152400</xdr:rowOff>
                  </from>
                  <to>
                    <xdr:col>157</xdr:col>
                    <xdr:colOff>213360</xdr:colOff>
                    <xdr:row>19</xdr:row>
                    <xdr:rowOff>30480</xdr:rowOff>
                  </to>
                </anchor>
              </controlPr>
            </control>
          </mc:Choice>
        </mc:AlternateContent>
        <mc:AlternateContent xmlns:mc="http://schemas.openxmlformats.org/markup-compatibility/2006">
          <mc:Choice Requires="x14">
            <control shapeId="12236" r:id="rId345" name="チェック55">
              <controlPr defaultSize="0" autoFill="0" autoLine="0" autoPict="0">
                <anchor moveWithCells="1">
                  <from>
                    <xdr:col>156</xdr:col>
                    <xdr:colOff>190500</xdr:colOff>
                    <xdr:row>18</xdr:row>
                    <xdr:rowOff>152400</xdr:rowOff>
                  </from>
                  <to>
                    <xdr:col>157</xdr:col>
                    <xdr:colOff>198120</xdr:colOff>
                    <xdr:row>20</xdr:row>
                    <xdr:rowOff>30480</xdr:rowOff>
                  </to>
                </anchor>
              </controlPr>
            </control>
          </mc:Choice>
        </mc:AlternateContent>
        <mc:AlternateContent xmlns:mc="http://schemas.openxmlformats.org/markup-compatibility/2006">
          <mc:Choice Requires="x14">
            <control shapeId="12237" r:id="rId346" name="チェック56">
              <controlPr defaultSize="0" autoFill="0" autoLine="0" autoPict="0">
                <anchor moveWithCells="1">
                  <from>
                    <xdr:col>156</xdr:col>
                    <xdr:colOff>190500</xdr:colOff>
                    <xdr:row>19</xdr:row>
                    <xdr:rowOff>152400</xdr:rowOff>
                  </from>
                  <to>
                    <xdr:col>157</xdr:col>
                    <xdr:colOff>190500</xdr:colOff>
                    <xdr:row>21</xdr:row>
                    <xdr:rowOff>30480</xdr:rowOff>
                  </to>
                </anchor>
              </controlPr>
            </control>
          </mc:Choice>
        </mc:AlternateContent>
        <mc:AlternateContent xmlns:mc="http://schemas.openxmlformats.org/markup-compatibility/2006">
          <mc:Choice Requires="x14">
            <control shapeId="12238" r:id="rId347" name="チェック57">
              <controlPr defaultSize="0" autoFill="0" autoLine="0" autoPict="0">
                <anchor moveWithCells="1">
                  <from>
                    <xdr:col>156</xdr:col>
                    <xdr:colOff>190500</xdr:colOff>
                    <xdr:row>20</xdr:row>
                    <xdr:rowOff>152400</xdr:rowOff>
                  </from>
                  <to>
                    <xdr:col>158</xdr:col>
                    <xdr:colOff>0</xdr:colOff>
                    <xdr:row>22</xdr:row>
                    <xdr:rowOff>30480</xdr:rowOff>
                  </to>
                </anchor>
              </controlPr>
            </control>
          </mc:Choice>
        </mc:AlternateContent>
        <mc:AlternateContent xmlns:mc="http://schemas.openxmlformats.org/markup-compatibility/2006">
          <mc:Choice Requires="x14">
            <control shapeId="12239" r:id="rId348" name="チェック58">
              <controlPr defaultSize="0" autoFill="0" autoLine="0" autoPict="0">
                <anchor moveWithCells="1">
                  <from>
                    <xdr:col>156</xdr:col>
                    <xdr:colOff>190500</xdr:colOff>
                    <xdr:row>21</xdr:row>
                    <xdr:rowOff>152400</xdr:rowOff>
                  </from>
                  <to>
                    <xdr:col>157</xdr:col>
                    <xdr:colOff>175260</xdr:colOff>
                    <xdr:row>23</xdr:row>
                    <xdr:rowOff>30480</xdr:rowOff>
                  </to>
                </anchor>
              </controlPr>
            </control>
          </mc:Choice>
        </mc:AlternateContent>
        <mc:AlternateContent xmlns:mc="http://schemas.openxmlformats.org/markup-compatibility/2006">
          <mc:Choice Requires="x14">
            <control shapeId="12240" r:id="rId349" name="チェック59">
              <controlPr defaultSize="0" autoFill="0" autoLine="0" autoPict="0">
                <anchor moveWithCells="1">
                  <from>
                    <xdr:col>156</xdr:col>
                    <xdr:colOff>190500</xdr:colOff>
                    <xdr:row>22</xdr:row>
                    <xdr:rowOff>182880</xdr:rowOff>
                  </from>
                  <to>
                    <xdr:col>157</xdr:col>
                    <xdr:colOff>190500</xdr:colOff>
                    <xdr:row>24</xdr:row>
                    <xdr:rowOff>60960</xdr:rowOff>
                  </to>
                </anchor>
              </controlPr>
            </control>
          </mc:Choice>
        </mc:AlternateContent>
        <mc:AlternateContent xmlns:mc="http://schemas.openxmlformats.org/markup-compatibility/2006">
          <mc:Choice Requires="x14">
            <control shapeId="12241" r:id="rId350" name="チェック60">
              <controlPr defaultSize="0" autoFill="0" autoLine="0" autoPict="0">
                <anchor moveWithCells="1">
                  <from>
                    <xdr:col>156</xdr:col>
                    <xdr:colOff>190500</xdr:colOff>
                    <xdr:row>23</xdr:row>
                    <xdr:rowOff>160020</xdr:rowOff>
                  </from>
                  <to>
                    <xdr:col>157</xdr:col>
                    <xdr:colOff>198120</xdr:colOff>
                    <xdr:row>25</xdr:row>
                    <xdr:rowOff>30480</xdr:rowOff>
                  </to>
                </anchor>
              </controlPr>
            </control>
          </mc:Choice>
        </mc:AlternateContent>
        <mc:AlternateContent xmlns:mc="http://schemas.openxmlformats.org/markup-compatibility/2006">
          <mc:Choice Requires="x14">
            <control shapeId="12242" r:id="rId351" name="チェック61">
              <controlPr defaultSize="0" autoFill="0" autoLine="0" autoPict="0">
                <anchor moveWithCells="1">
                  <from>
                    <xdr:col>156</xdr:col>
                    <xdr:colOff>190500</xdr:colOff>
                    <xdr:row>24</xdr:row>
                    <xdr:rowOff>160020</xdr:rowOff>
                  </from>
                  <to>
                    <xdr:col>157</xdr:col>
                    <xdr:colOff>190500</xdr:colOff>
                    <xdr:row>26</xdr:row>
                    <xdr:rowOff>30480</xdr:rowOff>
                  </to>
                </anchor>
              </controlPr>
            </control>
          </mc:Choice>
        </mc:AlternateContent>
        <mc:AlternateContent xmlns:mc="http://schemas.openxmlformats.org/markup-compatibility/2006">
          <mc:Choice Requires="x14">
            <control shapeId="12243" r:id="rId352" name="チェック62">
              <controlPr defaultSize="0" autoFill="0" autoLine="0" autoPict="0">
                <anchor moveWithCells="1">
                  <from>
                    <xdr:col>156</xdr:col>
                    <xdr:colOff>190500</xdr:colOff>
                    <xdr:row>25</xdr:row>
                    <xdr:rowOff>152400</xdr:rowOff>
                  </from>
                  <to>
                    <xdr:col>157</xdr:col>
                    <xdr:colOff>182880</xdr:colOff>
                    <xdr:row>27</xdr:row>
                    <xdr:rowOff>30480</xdr:rowOff>
                  </to>
                </anchor>
              </controlPr>
            </control>
          </mc:Choice>
        </mc:AlternateContent>
        <mc:AlternateContent xmlns:mc="http://schemas.openxmlformats.org/markup-compatibility/2006">
          <mc:Choice Requires="x14">
            <control shapeId="12244" r:id="rId353" name="チェック63">
              <controlPr defaultSize="0" autoFill="0" autoLine="0" autoPict="0">
                <anchor moveWithCells="1">
                  <from>
                    <xdr:col>146</xdr:col>
                    <xdr:colOff>198120</xdr:colOff>
                    <xdr:row>39</xdr:row>
                    <xdr:rowOff>175260</xdr:rowOff>
                  </from>
                  <to>
                    <xdr:col>147</xdr:col>
                    <xdr:colOff>190500</xdr:colOff>
                    <xdr:row>41</xdr:row>
                    <xdr:rowOff>38100</xdr:rowOff>
                  </to>
                </anchor>
              </controlPr>
            </control>
          </mc:Choice>
        </mc:AlternateContent>
        <mc:AlternateContent xmlns:mc="http://schemas.openxmlformats.org/markup-compatibility/2006">
          <mc:Choice Requires="x14">
            <control shapeId="12245" r:id="rId354" name="チェック64">
              <controlPr defaultSize="0" autoFill="0" autoLine="0" autoPict="0">
                <anchor moveWithCells="1">
                  <from>
                    <xdr:col>149</xdr:col>
                    <xdr:colOff>182880</xdr:colOff>
                    <xdr:row>39</xdr:row>
                    <xdr:rowOff>175260</xdr:rowOff>
                  </from>
                  <to>
                    <xdr:col>150</xdr:col>
                    <xdr:colOff>182880</xdr:colOff>
                    <xdr:row>41</xdr:row>
                    <xdr:rowOff>38100</xdr:rowOff>
                  </to>
                </anchor>
              </controlPr>
            </control>
          </mc:Choice>
        </mc:AlternateContent>
        <mc:AlternateContent xmlns:mc="http://schemas.openxmlformats.org/markup-compatibility/2006">
          <mc:Choice Requires="x14">
            <control shapeId="12246" r:id="rId355" name="チェック65">
              <controlPr defaultSize="0" autoFill="0" autoLine="0" autoPict="0">
                <anchor moveWithCells="1">
                  <from>
                    <xdr:col>152</xdr:col>
                    <xdr:colOff>190500</xdr:colOff>
                    <xdr:row>39</xdr:row>
                    <xdr:rowOff>152400</xdr:rowOff>
                  </from>
                  <to>
                    <xdr:col>153</xdr:col>
                    <xdr:colOff>198120</xdr:colOff>
                    <xdr:row>41</xdr:row>
                    <xdr:rowOff>30480</xdr:rowOff>
                  </to>
                </anchor>
              </controlPr>
            </control>
          </mc:Choice>
        </mc:AlternateContent>
        <mc:AlternateContent xmlns:mc="http://schemas.openxmlformats.org/markup-compatibility/2006">
          <mc:Choice Requires="x14">
            <control shapeId="12247" r:id="rId356" name="チェック66">
              <controlPr defaultSize="0" autoFill="0" autoLine="0" autoPict="0">
                <anchor moveWithCells="1">
                  <from>
                    <xdr:col>149</xdr:col>
                    <xdr:colOff>182880</xdr:colOff>
                    <xdr:row>40</xdr:row>
                    <xdr:rowOff>160020</xdr:rowOff>
                  </from>
                  <to>
                    <xdr:col>150</xdr:col>
                    <xdr:colOff>175260</xdr:colOff>
                    <xdr:row>42</xdr:row>
                    <xdr:rowOff>30480</xdr:rowOff>
                  </to>
                </anchor>
              </controlPr>
            </control>
          </mc:Choice>
        </mc:AlternateContent>
        <mc:AlternateContent xmlns:mc="http://schemas.openxmlformats.org/markup-compatibility/2006">
          <mc:Choice Requires="x14">
            <control shapeId="12248" r:id="rId357" name="チェック67">
              <controlPr defaultSize="0" autoFill="0" autoLine="0" autoPict="0">
                <anchor moveWithCells="1">
                  <from>
                    <xdr:col>152</xdr:col>
                    <xdr:colOff>190500</xdr:colOff>
                    <xdr:row>40</xdr:row>
                    <xdr:rowOff>152400</xdr:rowOff>
                  </from>
                  <to>
                    <xdr:col>153</xdr:col>
                    <xdr:colOff>175260</xdr:colOff>
                    <xdr:row>42</xdr:row>
                    <xdr:rowOff>30480</xdr:rowOff>
                  </to>
                </anchor>
              </controlPr>
            </control>
          </mc:Choice>
        </mc:AlternateContent>
        <mc:AlternateContent xmlns:mc="http://schemas.openxmlformats.org/markup-compatibility/2006">
          <mc:Choice Requires="x14">
            <control shapeId="12249" r:id="rId358" name="チェック68">
              <controlPr defaultSize="0" autoFill="0" autoLine="0" autoPict="0">
                <anchor moveWithCells="1">
                  <from>
                    <xdr:col>138</xdr:col>
                    <xdr:colOff>213360</xdr:colOff>
                    <xdr:row>41</xdr:row>
                    <xdr:rowOff>160020</xdr:rowOff>
                  </from>
                  <to>
                    <xdr:col>139</xdr:col>
                    <xdr:colOff>213360</xdr:colOff>
                    <xdr:row>43</xdr:row>
                    <xdr:rowOff>30480</xdr:rowOff>
                  </to>
                </anchor>
              </controlPr>
            </control>
          </mc:Choice>
        </mc:AlternateContent>
        <mc:AlternateContent xmlns:mc="http://schemas.openxmlformats.org/markup-compatibility/2006">
          <mc:Choice Requires="x14">
            <control shapeId="12250" r:id="rId359" name="チェック69">
              <controlPr defaultSize="0" autoFill="0" autoLine="0" autoPict="0">
                <anchor moveWithCells="1">
                  <from>
                    <xdr:col>146</xdr:col>
                    <xdr:colOff>190500</xdr:colOff>
                    <xdr:row>41</xdr:row>
                    <xdr:rowOff>160020</xdr:rowOff>
                  </from>
                  <to>
                    <xdr:col>147</xdr:col>
                    <xdr:colOff>175260</xdr:colOff>
                    <xdr:row>43</xdr:row>
                    <xdr:rowOff>30480</xdr:rowOff>
                  </to>
                </anchor>
              </controlPr>
            </control>
          </mc:Choice>
        </mc:AlternateContent>
        <mc:AlternateContent xmlns:mc="http://schemas.openxmlformats.org/markup-compatibility/2006">
          <mc:Choice Requires="x14">
            <control shapeId="12251" r:id="rId360" name="チェック70">
              <controlPr defaultSize="0" autoFill="0" autoLine="0" autoPict="0">
                <anchor moveWithCells="1">
                  <from>
                    <xdr:col>153</xdr:col>
                    <xdr:colOff>198120</xdr:colOff>
                    <xdr:row>41</xdr:row>
                    <xdr:rowOff>160020</xdr:rowOff>
                  </from>
                  <to>
                    <xdr:col>154</xdr:col>
                    <xdr:colOff>190500</xdr:colOff>
                    <xdr:row>43</xdr:row>
                    <xdr:rowOff>30480</xdr:rowOff>
                  </to>
                </anchor>
              </controlPr>
            </control>
          </mc:Choice>
        </mc:AlternateContent>
        <mc:AlternateContent xmlns:mc="http://schemas.openxmlformats.org/markup-compatibility/2006">
          <mc:Choice Requires="x14">
            <control shapeId="12252" r:id="rId361" name="チェック71">
              <controlPr defaultSize="0" autoFill="0" autoLine="0" autoPict="0">
                <anchor moveWithCells="1">
                  <from>
                    <xdr:col>138</xdr:col>
                    <xdr:colOff>213360</xdr:colOff>
                    <xdr:row>42</xdr:row>
                    <xdr:rowOff>160020</xdr:rowOff>
                  </from>
                  <to>
                    <xdr:col>139</xdr:col>
                    <xdr:colOff>190500</xdr:colOff>
                    <xdr:row>44</xdr:row>
                    <xdr:rowOff>30480</xdr:rowOff>
                  </to>
                </anchor>
              </controlPr>
            </control>
          </mc:Choice>
        </mc:AlternateContent>
        <mc:AlternateContent xmlns:mc="http://schemas.openxmlformats.org/markup-compatibility/2006">
          <mc:Choice Requires="x14">
            <control shapeId="12253" r:id="rId362" name="チェック72">
              <controlPr defaultSize="0" autoFill="0" autoLine="0" autoPict="0">
                <anchor moveWithCells="1">
                  <from>
                    <xdr:col>148</xdr:col>
                    <xdr:colOff>198120</xdr:colOff>
                    <xdr:row>42</xdr:row>
                    <xdr:rowOff>175260</xdr:rowOff>
                  </from>
                  <to>
                    <xdr:col>149</xdr:col>
                    <xdr:colOff>198120</xdr:colOff>
                    <xdr:row>44</xdr:row>
                    <xdr:rowOff>38100</xdr:rowOff>
                  </to>
                </anchor>
              </controlPr>
            </control>
          </mc:Choice>
        </mc:AlternateContent>
        <mc:AlternateContent xmlns:mc="http://schemas.openxmlformats.org/markup-compatibility/2006">
          <mc:Choice Requires="x14">
            <control shapeId="12254" r:id="rId363" name="チェック73">
              <controlPr defaultSize="0" autoFill="0" autoLine="0" autoPict="0">
                <anchor moveWithCells="1">
                  <from>
                    <xdr:col>138</xdr:col>
                    <xdr:colOff>213360</xdr:colOff>
                    <xdr:row>43</xdr:row>
                    <xdr:rowOff>175260</xdr:rowOff>
                  </from>
                  <to>
                    <xdr:col>139</xdr:col>
                    <xdr:colOff>213360</xdr:colOff>
                    <xdr:row>45</xdr:row>
                    <xdr:rowOff>38100</xdr:rowOff>
                  </to>
                </anchor>
              </controlPr>
            </control>
          </mc:Choice>
        </mc:AlternateContent>
        <mc:AlternateContent xmlns:mc="http://schemas.openxmlformats.org/markup-compatibility/2006">
          <mc:Choice Requires="x14">
            <control shapeId="12255" r:id="rId364" name="チェック74">
              <controlPr defaultSize="0" autoFill="0" autoLine="0" autoPict="0">
                <anchor moveWithCells="1">
                  <from>
                    <xdr:col>144</xdr:col>
                    <xdr:colOff>198120</xdr:colOff>
                    <xdr:row>43</xdr:row>
                    <xdr:rowOff>160020</xdr:rowOff>
                  </from>
                  <to>
                    <xdr:col>145</xdr:col>
                    <xdr:colOff>198120</xdr:colOff>
                    <xdr:row>45</xdr:row>
                    <xdr:rowOff>30480</xdr:rowOff>
                  </to>
                </anchor>
              </controlPr>
            </control>
          </mc:Choice>
        </mc:AlternateContent>
        <mc:AlternateContent xmlns:mc="http://schemas.openxmlformats.org/markup-compatibility/2006">
          <mc:Choice Requires="x14">
            <control shapeId="12256" r:id="rId365" name="チェック75">
              <controlPr defaultSize="0" autoFill="0" autoLine="0" autoPict="0">
                <anchor moveWithCells="1">
                  <from>
                    <xdr:col>151</xdr:col>
                    <xdr:colOff>198120</xdr:colOff>
                    <xdr:row>43</xdr:row>
                    <xdr:rowOff>152400</xdr:rowOff>
                  </from>
                  <to>
                    <xdr:col>153</xdr:col>
                    <xdr:colOff>22860</xdr:colOff>
                    <xdr:row>45</xdr:row>
                    <xdr:rowOff>30480</xdr:rowOff>
                  </to>
                </anchor>
              </controlPr>
            </control>
          </mc:Choice>
        </mc:AlternateContent>
        <mc:AlternateContent xmlns:mc="http://schemas.openxmlformats.org/markup-compatibility/2006">
          <mc:Choice Requires="x14">
            <control shapeId="12257" r:id="rId366" name="チェック76">
              <controlPr defaultSize="0" autoFill="0" autoLine="0" autoPict="0">
                <anchor moveWithCells="1">
                  <from>
                    <xdr:col>138</xdr:col>
                    <xdr:colOff>213360</xdr:colOff>
                    <xdr:row>44</xdr:row>
                    <xdr:rowOff>160020</xdr:rowOff>
                  </from>
                  <to>
                    <xdr:col>139</xdr:col>
                    <xdr:colOff>198120</xdr:colOff>
                    <xdr:row>46</xdr:row>
                    <xdr:rowOff>30480</xdr:rowOff>
                  </to>
                </anchor>
              </controlPr>
            </control>
          </mc:Choice>
        </mc:AlternateContent>
        <mc:AlternateContent xmlns:mc="http://schemas.openxmlformats.org/markup-compatibility/2006">
          <mc:Choice Requires="x14">
            <control shapeId="12258" r:id="rId367" name="チェック77">
              <controlPr defaultSize="0" autoFill="0" autoLine="0" autoPict="0">
                <anchor moveWithCells="1">
                  <from>
                    <xdr:col>144</xdr:col>
                    <xdr:colOff>198120</xdr:colOff>
                    <xdr:row>44</xdr:row>
                    <xdr:rowOff>160020</xdr:rowOff>
                  </from>
                  <to>
                    <xdr:col>145</xdr:col>
                    <xdr:colOff>182880</xdr:colOff>
                    <xdr:row>46</xdr:row>
                    <xdr:rowOff>30480</xdr:rowOff>
                  </to>
                </anchor>
              </controlPr>
            </control>
          </mc:Choice>
        </mc:AlternateContent>
        <mc:AlternateContent xmlns:mc="http://schemas.openxmlformats.org/markup-compatibility/2006">
          <mc:Choice Requires="x14">
            <control shapeId="12259" r:id="rId368" name="チェック78">
              <controlPr defaultSize="0" autoFill="0" autoLine="0" autoPict="0">
                <anchor moveWithCells="1">
                  <from>
                    <xdr:col>151</xdr:col>
                    <xdr:colOff>198120</xdr:colOff>
                    <xdr:row>44</xdr:row>
                    <xdr:rowOff>160020</xdr:rowOff>
                  </from>
                  <to>
                    <xdr:col>152</xdr:col>
                    <xdr:colOff>182880</xdr:colOff>
                    <xdr:row>46</xdr:row>
                    <xdr:rowOff>30480</xdr:rowOff>
                  </to>
                </anchor>
              </controlPr>
            </control>
          </mc:Choice>
        </mc:AlternateContent>
        <mc:AlternateContent xmlns:mc="http://schemas.openxmlformats.org/markup-compatibility/2006">
          <mc:Choice Requires="x14">
            <control shapeId="12260" r:id="rId369" name="チェック79">
              <controlPr defaultSize="0" autoFill="0" autoLine="0" autoPict="0">
                <anchor moveWithCells="1">
                  <from>
                    <xdr:col>138</xdr:col>
                    <xdr:colOff>213360</xdr:colOff>
                    <xdr:row>45</xdr:row>
                    <xdr:rowOff>152400</xdr:rowOff>
                  </from>
                  <to>
                    <xdr:col>139</xdr:col>
                    <xdr:colOff>198120</xdr:colOff>
                    <xdr:row>47</xdr:row>
                    <xdr:rowOff>30480</xdr:rowOff>
                  </to>
                </anchor>
              </controlPr>
            </control>
          </mc:Choice>
        </mc:AlternateContent>
        <mc:AlternateContent xmlns:mc="http://schemas.openxmlformats.org/markup-compatibility/2006">
          <mc:Choice Requires="x14">
            <control shapeId="12261" r:id="rId370" name="チェック80">
              <controlPr defaultSize="0" autoFill="0" autoLine="0" autoPict="0">
                <anchor moveWithCells="1">
                  <from>
                    <xdr:col>144</xdr:col>
                    <xdr:colOff>198120</xdr:colOff>
                    <xdr:row>45</xdr:row>
                    <xdr:rowOff>144780</xdr:rowOff>
                  </from>
                  <to>
                    <xdr:col>145</xdr:col>
                    <xdr:colOff>175260</xdr:colOff>
                    <xdr:row>47</xdr:row>
                    <xdr:rowOff>60960</xdr:rowOff>
                  </to>
                </anchor>
              </controlPr>
            </control>
          </mc:Choice>
        </mc:AlternateContent>
        <mc:AlternateContent xmlns:mc="http://schemas.openxmlformats.org/markup-compatibility/2006">
          <mc:Choice Requires="x14">
            <control shapeId="12262" r:id="rId371" name="チェック81">
              <controlPr defaultSize="0" autoFill="0" autoLine="0" autoPict="0">
                <anchor moveWithCells="1">
                  <from>
                    <xdr:col>151</xdr:col>
                    <xdr:colOff>198120</xdr:colOff>
                    <xdr:row>45</xdr:row>
                    <xdr:rowOff>152400</xdr:rowOff>
                  </from>
                  <to>
                    <xdr:col>152</xdr:col>
                    <xdr:colOff>190500</xdr:colOff>
                    <xdr:row>47</xdr:row>
                    <xdr:rowOff>30480</xdr:rowOff>
                  </to>
                </anchor>
              </controlPr>
            </control>
          </mc:Choice>
        </mc:AlternateContent>
        <mc:AlternateContent xmlns:mc="http://schemas.openxmlformats.org/markup-compatibility/2006">
          <mc:Choice Requires="x14">
            <control shapeId="12263" r:id="rId372" name="チェック82">
              <controlPr defaultSize="0" autoFill="0" autoLine="0" autoPict="0">
                <anchor moveWithCells="1">
                  <from>
                    <xdr:col>138</xdr:col>
                    <xdr:colOff>213360</xdr:colOff>
                    <xdr:row>46</xdr:row>
                    <xdr:rowOff>160020</xdr:rowOff>
                  </from>
                  <to>
                    <xdr:col>139</xdr:col>
                    <xdr:colOff>213360</xdr:colOff>
                    <xdr:row>48</xdr:row>
                    <xdr:rowOff>30480</xdr:rowOff>
                  </to>
                </anchor>
              </controlPr>
            </control>
          </mc:Choice>
        </mc:AlternateContent>
        <mc:AlternateContent xmlns:mc="http://schemas.openxmlformats.org/markup-compatibility/2006">
          <mc:Choice Requires="x14">
            <control shapeId="12264" r:id="rId373" name="チェック83">
              <controlPr defaultSize="0" autoFill="0" autoLine="0" autoPict="0">
                <anchor moveWithCells="1">
                  <from>
                    <xdr:col>144</xdr:col>
                    <xdr:colOff>198120</xdr:colOff>
                    <xdr:row>46</xdr:row>
                    <xdr:rowOff>160020</xdr:rowOff>
                  </from>
                  <to>
                    <xdr:col>145</xdr:col>
                    <xdr:colOff>182880</xdr:colOff>
                    <xdr:row>48</xdr:row>
                    <xdr:rowOff>30480</xdr:rowOff>
                  </to>
                </anchor>
              </controlPr>
            </control>
          </mc:Choice>
        </mc:AlternateContent>
        <mc:AlternateContent xmlns:mc="http://schemas.openxmlformats.org/markup-compatibility/2006">
          <mc:Choice Requires="x14">
            <control shapeId="12265" r:id="rId374" name="チェック84">
              <controlPr defaultSize="0" autoFill="0" autoLine="0" autoPict="0">
                <anchor moveWithCells="1">
                  <from>
                    <xdr:col>151</xdr:col>
                    <xdr:colOff>198120</xdr:colOff>
                    <xdr:row>46</xdr:row>
                    <xdr:rowOff>152400</xdr:rowOff>
                  </from>
                  <to>
                    <xdr:col>152</xdr:col>
                    <xdr:colOff>198120</xdr:colOff>
                    <xdr:row>48</xdr:row>
                    <xdr:rowOff>30480</xdr:rowOff>
                  </to>
                </anchor>
              </controlPr>
            </control>
          </mc:Choice>
        </mc:AlternateContent>
        <mc:AlternateContent xmlns:mc="http://schemas.openxmlformats.org/markup-compatibility/2006">
          <mc:Choice Requires="x14">
            <control shapeId="12266" r:id="rId375" name="チェック85">
              <controlPr defaultSize="0" autoFill="0" autoLine="0" autoPict="0">
                <anchor moveWithCells="1">
                  <from>
                    <xdr:col>158</xdr:col>
                    <xdr:colOff>190500</xdr:colOff>
                    <xdr:row>46</xdr:row>
                    <xdr:rowOff>160020</xdr:rowOff>
                  </from>
                  <to>
                    <xdr:col>159</xdr:col>
                    <xdr:colOff>190500</xdr:colOff>
                    <xdr:row>48</xdr:row>
                    <xdr:rowOff>30480</xdr:rowOff>
                  </to>
                </anchor>
              </controlPr>
            </control>
          </mc:Choice>
        </mc:AlternateContent>
        <mc:AlternateContent xmlns:mc="http://schemas.openxmlformats.org/markup-compatibility/2006">
          <mc:Choice Requires="x14">
            <control shapeId="12267" r:id="rId376" name="Check Box 2027">
              <controlPr defaultSize="0" autoFill="0" autoLine="0" autoPict="0">
                <anchor moveWithCells="1">
                  <from>
                    <xdr:col>146</xdr:col>
                    <xdr:colOff>198120</xdr:colOff>
                    <xdr:row>52</xdr:row>
                    <xdr:rowOff>175260</xdr:rowOff>
                  </from>
                  <to>
                    <xdr:col>147</xdr:col>
                    <xdr:colOff>190500</xdr:colOff>
                    <xdr:row>54</xdr:row>
                    <xdr:rowOff>38100</xdr:rowOff>
                  </to>
                </anchor>
              </controlPr>
            </control>
          </mc:Choice>
        </mc:AlternateContent>
        <mc:AlternateContent xmlns:mc="http://schemas.openxmlformats.org/markup-compatibility/2006">
          <mc:Choice Requires="x14">
            <control shapeId="12268" r:id="rId377" name="Check Box 2028">
              <controlPr defaultSize="0" autoFill="0" autoLine="0" autoPict="0">
                <anchor moveWithCells="1">
                  <from>
                    <xdr:col>149</xdr:col>
                    <xdr:colOff>182880</xdr:colOff>
                    <xdr:row>52</xdr:row>
                    <xdr:rowOff>175260</xdr:rowOff>
                  </from>
                  <to>
                    <xdr:col>150</xdr:col>
                    <xdr:colOff>182880</xdr:colOff>
                    <xdr:row>54</xdr:row>
                    <xdr:rowOff>38100</xdr:rowOff>
                  </to>
                </anchor>
              </controlPr>
            </control>
          </mc:Choice>
        </mc:AlternateContent>
        <mc:AlternateContent xmlns:mc="http://schemas.openxmlformats.org/markup-compatibility/2006">
          <mc:Choice Requires="x14">
            <control shapeId="12269" r:id="rId378" name="Check Box 2029">
              <controlPr defaultSize="0" autoFill="0" autoLine="0" autoPict="0">
                <anchor moveWithCells="1">
                  <from>
                    <xdr:col>152</xdr:col>
                    <xdr:colOff>190500</xdr:colOff>
                    <xdr:row>52</xdr:row>
                    <xdr:rowOff>152400</xdr:rowOff>
                  </from>
                  <to>
                    <xdr:col>153</xdr:col>
                    <xdr:colOff>198120</xdr:colOff>
                    <xdr:row>54</xdr:row>
                    <xdr:rowOff>30480</xdr:rowOff>
                  </to>
                </anchor>
              </controlPr>
            </control>
          </mc:Choice>
        </mc:AlternateContent>
        <mc:AlternateContent xmlns:mc="http://schemas.openxmlformats.org/markup-compatibility/2006">
          <mc:Choice Requires="x14">
            <control shapeId="12270" r:id="rId379" name="Check Box 2030">
              <controlPr defaultSize="0" autoFill="0" autoLine="0" autoPict="0">
                <anchor moveWithCells="1">
                  <from>
                    <xdr:col>149</xdr:col>
                    <xdr:colOff>182880</xdr:colOff>
                    <xdr:row>53</xdr:row>
                    <xdr:rowOff>160020</xdr:rowOff>
                  </from>
                  <to>
                    <xdr:col>150</xdr:col>
                    <xdr:colOff>175260</xdr:colOff>
                    <xdr:row>55</xdr:row>
                    <xdr:rowOff>30480</xdr:rowOff>
                  </to>
                </anchor>
              </controlPr>
            </control>
          </mc:Choice>
        </mc:AlternateContent>
        <mc:AlternateContent xmlns:mc="http://schemas.openxmlformats.org/markup-compatibility/2006">
          <mc:Choice Requires="x14">
            <control shapeId="12271" r:id="rId380" name="Check Box 2031">
              <controlPr defaultSize="0" autoFill="0" autoLine="0" autoPict="0">
                <anchor moveWithCells="1">
                  <from>
                    <xdr:col>152</xdr:col>
                    <xdr:colOff>190500</xdr:colOff>
                    <xdr:row>53</xdr:row>
                    <xdr:rowOff>152400</xdr:rowOff>
                  </from>
                  <to>
                    <xdr:col>153</xdr:col>
                    <xdr:colOff>175260</xdr:colOff>
                    <xdr:row>55</xdr:row>
                    <xdr:rowOff>30480</xdr:rowOff>
                  </to>
                </anchor>
              </controlPr>
            </control>
          </mc:Choice>
        </mc:AlternateContent>
        <mc:AlternateContent xmlns:mc="http://schemas.openxmlformats.org/markup-compatibility/2006">
          <mc:Choice Requires="x14">
            <control shapeId="12272" r:id="rId381" name="Check Box 2032">
              <controlPr defaultSize="0" autoFill="0" autoLine="0" autoPict="0">
                <anchor moveWithCells="1">
                  <from>
                    <xdr:col>138</xdr:col>
                    <xdr:colOff>213360</xdr:colOff>
                    <xdr:row>54</xdr:row>
                    <xdr:rowOff>160020</xdr:rowOff>
                  </from>
                  <to>
                    <xdr:col>139</xdr:col>
                    <xdr:colOff>213360</xdr:colOff>
                    <xdr:row>56</xdr:row>
                    <xdr:rowOff>30480</xdr:rowOff>
                  </to>
                </anchor>
              </controlPr>
            </control>
          </mc:Choice>
        </mc:AlternateContent>
        <mc:AlternateContent xmlns:mc="http://schemas.openxmlformats.org/markup-compatibility/2006">
          <mc:Choice Requires="x14">
            <control shapeId="12273" r:id="rId382" name="Check Box 2033">
              <controlPr defaultSize="0" autoFill="0" autoLine="0" autoPict="0">
                <anchor moveWithCells="1">
                  <from>
                    <xdr:col>146</xdr:col>
                    <xdr:colOff>190500</xdr:colOff>
                    <xdr:row>54</xdr:row>
                    <xdr:rowOff>160020</xdr:rowOff>
                  </from>
                  <to>
                    <xdr:col>147</xdr:col>
                    <xdr:colOff>175260</xdr:colOff>
                    <xdr:row>56</xdr:row>
                    <xdr:rowOff>30480</xdr:rowOff>
                  </to>
                </anchor>
              </controlPr>
            </control>
          </mc:Choice>
        </mc:AlternateContent>
        <mc:AlternateContent xmlns:mc="http://schemas.openxmlformats.org/markup-compatibility/2006">
          <mc:Choice Requires="x14">
            <control shapeId="12274" r:id="rId383" name="Check Box 2034">
              <controlPr defaultSize="0" autoFill="0" autoLine="0" autoPict="0">
                <anchor moveWithCells="1">
                  <from>
                    <xdr:col>153</xdr:col>
                    <xdr:colOff>198120</xdr:colOff>
                    <xdr:row>54</xdr:row>
                    <xdr:rowOff>160020</xdr:rowOff>
                  </from>
                  <to>
                    <xdr:col>154</xdr:col>
                    <xdr:colOff>190500</xdr:colOff>
                    <xdr:row>56</xdr:row>
                    <xdr:rowOff>30480</xdr:rowOff>
                  </to>
                </anchor>
              </controlPr>
            </control>
          </mc:Choice>
        </mc:AlternateContent>
        <mc:AlternateContent xmlns:mc="http://schemas.openxmlformats.org/markup-compatibility/2006">
          <mc:Choice Requires="x14">
            <control shapeId="12275" r:id="rId384" name="Check Box 2035">
              <controlPr defaultSize="0" autoFill="0" autoLine="0" autoPict="0">
                <anchor moveWithCells="1">
                  <from>
                    <xdr:col>138</xdr:col>
                    <xdr:colOff>213360</xdr:colOff>
                    <xdr:row>55</xdr:row>
                    <xdr:rowOff>160020</xdr:rowOff>
                  </from>
                  <to>
                    <xdr:col>139</xdr:col>
                    <xdr:colOff>190500</xdr:colOff>
                    <xdr:row>57</xdr:row>
                    <xdr:rowOff>30480</xdr:rowOff>
                  </to>
                </anchor>
              </controlPr>
            </control>
          </mc:Choice>
        </mc:AlternateContent>
        <mc:AlternateContent xmlns:mc="http://schemas.openxmlformats.org/markup-compatibility/2006">
          <mc:Choice Requires="x14">
            <control shapeId="12276" r:id="rId385" name="Check Box 2036">
              <controlPr defaultSize="0" autoFill="0" autoLine="0" autoPict="0">
                <anchor moveWithCells="1">
                  <from>
                    <xdr:col>148</xdr:col>
                    <xdr:colOff>198120</xdr:colOff>
                    <xdr:row>55</xdr:row>
                    <xdr:rowOff>175260</xdr:rowOff>
                  </from>
                  <to>
                    <xdr:col>149</xdr:col>
                    <xdr:colOff>198120</xdr:colOff>
                    <xdr:row>57</xdr:row>
                    <xdr:rowOff>38100</xdr:rowOff>
                  </to>
                </anchor>
              </controlPr>
            </control>
          </mc:Choice>
        </mc:AlternateContent>
        <mc:AlternateContent xmlns:mc="http://schemas.openxmlformats.org/markup-compatibility/2006">
          <mc:Choice Requires="x14">
            <control shapeId="12277" r:id="rId386" name="Check Box 2037">
              <controlPr defaultSize="0" autoFill="0" autoLine="0" autoPict="0">
                <anchor moveWithCells="1">
                  <from>
                    <xdr:col>138</xdr:col>
                    <xdr:colOff>213360</xdr:colOff>
                    <xdr:row>56</xdr:row>
                    <xdr:rowOff>175260</xdr:rowOff>
                  </from>
                  <to>
                    <xdr:col>139</xdr:col>
                    <xdr:colOff>213360</xdr:colOff>
                    <xdr:row>58</xdr:row>
                    <xdr:rowOff>38100</xdr:rowOff>
                  </to>
                </anchor>
              </controlPr>
            </control>
          </mc:Choice>
        </mc:AlternateContent>
        <mc:AlternateContent xmlns:mc="http://schemas.openxmlformats.org/markup-compatibility/2006">
          <mc:Choice Requires="x14">
            <control shapeId="12278" r:id="rId387" name="Check Box 2038">
              <controlPr defaultSize="0" autoFill="0" autoLine="0" autoPict="0">
                <anchor moveWithCells="1">
                  <from>
                    <xdr:col>144</xdr:col>
                    <xdr:colOff>198120</xdr:colOff>
                    <xdr:row>56</xdr:row>
                    <xdr:rowOff>160020</xdr:rowOff>
                  </from>
                  <to>
                    <xdr:col>145</xdr:col>
                    <xdr:colOff>198120</xdr:colOff>
                    <xdr:row>58</xdr:row>
                    <xdr:rowOff>30480</xdr:rowOff>
                  </to>
                </anchor>
              </controlPr>
            </control>
          </mc:Choice>
        </mc:AlternateContent>
        <mc:AlternateContent xmlns:mc="http://schemas.openxmlformats.org/markup-compatibility/2006">
          <mc:Choice Requires="x14">
            <control shapeId="12279" r:id="rId388" name="Check Box 2039">
              <controlPr defaultSize="0" autoFill="0" autoLine="0" autoPict="0">
                <anchor moveWithCells="1">
                  <from>
                    <xdr:col>151</xdr:col>
                    <xdr:colOff>198120</xdr:colOff>
                    <xdr:row>56</xdr:row>
                    <xdr:rowOff>152400</xdr:rowOff>
                  </from>
                  <to>
                    <xdr:col>153</xdr:col>
                    <xdr:colOff>22860</xdr:colOff>
                    <xdr:row>58</xdr:row>
                    <xdr:rowOff>30480</xdr:rowOff>
                  </to>
                </anchor>
              </controlPr>
            </control>
          </mc:Choice>
        </mc:AlternateContent>
        <mc:AlternateContent xmlns:mc="http://schemas.openxmlformats.org/markup-compatibility/2006">
          <mc:Choice Requires="x14">
            <control shapeId="12280" r:id="rId389" name="Check Box 2040">
              <controlPr defaultSize="0" autoFill="0" autoLine="0" autoPict="0">
                <anchor moveWithCells="1">
                  <from>
                    <xdr:col>138</xdr:col>
                    <xdr:colOff>213360</xdr:colOff>
                    <xdr:row>57</xdr:row>
                    <xdr:rowOff>160020</xdr:rowOff>
                  </from>
                  <to>
                    <xdr:col>139</xdr:col>
                    <xdr:colOff>198120</xdr:colOff>
                    <xdr:row>59</xdr:row>
                    <xdr:rowOff>30480</xdr:rowOff>
                  </to>
                </anchor>
              </controlPr>
            </control>
          </mc:Choice>
        </mc:AlternateContent>
        <mc:AlternateContent xmlns:mc="http://schemas.openxmlformats.org/markup-compatibility/2006">
          <mc:Choice Requires="x14">
            <control shapeId="12281" r:id="rId390" name="Check Box 2041">
              <controlPr defaultSize="0" autoFill="0" autoLine="0" autoPict="0">
                <anchor moveWithCells="1">
                  <from>
                    <xdr:col>144</xdr:col>
                    <xdr:colOff>198120</xdr:colOff>
                    <xdr:row>57</xdr:row>
                    <xdr:rowOff>160020</xdr:rowOff>
                  </from>
                  <to>
                    <xdr:col>145</xdr:col>
                    <xdr:colOff>182880</xdr:colOff>
                    <xdr:row>59</xdr:row>
                    <xdr:rowOff>30480</xdr:rowOff>
                  </to>
                </anchor>
              </controlPr>
            </control>
          </mc:Choice>
        </mc:AlternateContent>
        <mc:AlternateContent xmlns:mc="http://schemas.openxmlformats.org/markup-compatibility/2006">
          <mc:Choice Requires="x14">
            <control shapeId="12282" r:id="rId391" name="Check Box 2042">
              <controlPr defaultSize="0" autoFill="0" autoLine="0" autoPict="0">
                <anchor moveWithCells="1">
                  <from>
                    <xdr:col>151</xdr:col>
                    <xdr:colOff>198120</xdr:colOff>
                    <xdr:row>57</xdr:row>
                    <xdr:rowOff>160020</xdr:rowOff>
                  </from>
                  <to>
                    <xdr:col>152</xdr:col>
                    <xdr:colOff>182880</xdr:colOff>
                    <xdr:row>59</xdr:row>
                    <xdr:rowOff>30480</xdr:rowOff>
                  </to>
                </anchor>
              </controlPr>
            </control>
          </mc:Choice>
        </mc:AlternateContent>
        <mc:AlternateContent xmlns:mc="http://schemas.openxmlformats.org/markup-compatibility/2006">
          <mc:Choice Requires="x14">
            <control shapeId="12283" r:id="rId392" name="Check Box 2043">
              <controlPr defaultSize="0" autoFill="0" autoLine="0" autoPict="0">
                <anchor moveWithCells="1">
                  <from>
                    <xdr:col>138</xdr:col>
                    <xdr:colOff>213360</xdr:colOff>
                    <xdr:row>58</xdr:row>
                    <xdr:rowOff>152400</xdr:rowOff>
                  </from>
                  <to>
                    <xdr:col>139</xdr:col>
                    <xdr:colOff>198120</xdr:colOff>
                    <xdr:row>60</xdr:row>
                    <xdr:rowOff>30480</xdr:rowOff>
                  </to>
                </anchor>
              </controlPr>
            </control>
          </mc:Choice>
        </mc:AlternateContent>
        <mc:AlternateContent xmlns:mc="http://schemas.openxmlformats.org/markup-compatibility/2006">
          <mc:Choice Requires="x14">
            <control shapeId="12284" r:id="rId393" name="Check Box 2044">
              <controlPr defaultSize="0" autoFill="0" autoLine="0" autoPict="0">
                <anchor moveWithCells="1">
                  <from>
                    <xdr:col>144</xdr:col>
                    <xdr:colOff>198120</xdr:colOff>
                    <xdr:row>58</xdr:row>
                    <xdr:rowOff>144780</xdr:rowOff>
                  </from>
                  <to>
                    <xdr:col>145</xdr:col>
                    <xdr:colOff>175260</xdr:colOff>
                    <xdr:row>60</xdr:row>
                    <xdr:rowOff>60960</xdr:rowOff>
                  </to>
                </anchor>
              </controlPr>
            </control>
          </mc:Choice>
        </mc:AlternateContent>
        <mc:AlternateContent xmlns:mc="http://schemas.openxmlformats.org/markup-compatibility/2006">
          <mc:Choice Requires="x14">
            <control shapeId="12285" r:id="rId394" name="Check Box 2045">
              <controlPr defaultSize="0" autoFill="0" autoLine="0" autoPict="0">
                <anchor moveWithCells="1">
                  <from>
                    <xdr:col>151</xdr:col>
                    <xdr:colOff>198120</xdr:colOff>
                    <xdr:row>58</xdr:row>
                    <xdr:rowOff>152400</xdr:rowOff>
                  </from>
                  <to>
                    <xdr:col>152</xdr:col>
                    <xdr:colOff>190500</xdr:colOff>
                    <xdr:row>60</xdr:row>
                    <xdr:rowOff>30480</xdr:rowOff>
                  </to>
                </anchor>
              </controlPr>
            </control>
          </mc:Choice>
        </mc:AlternateContent>
        <mc:AlternateContent xmlns:mc="http://schemas.openxmlformats.org/markup-compatibility/2006">
          <mc:Choice Requires="x14">
            <control shapeId="12286" r:id="rId395" name="Check Box 2046">
              <controlPr defaultSize="0" autoFill="0" autoLine="0" autoPict="0">
                <anchor moveWithCells="1">
                  <from>
                    <xdr:col>138</xdr:col>
                    <xdr:colOff>213360</xdr:colOff>
                    <xdr:row>59</xdr:row>
                    <xdr:rowOff>160020</xdr:rowOff>
                  </from>
                  <to>
                    <xdr:col>139</xdr:col>
                    <xdr:colOff>213360</xdr:colOff>
                    <xdr:row>61</xdr:row>
                    <xdr:rowOff>30480</xdr:rowOff>
                  </to>
                </anchor>
              </controlPr>
            </control>
          </mc:Choice>
        </mc:AlternateContent>
        <mc:AlternateContent xmlns:mc="http://schemas.openxmlformats.org/markup-compatibility/2006">
          <mc:Choice Requires="x14">
            <control shapeId="12287" r:id="rId396" name="Check Box 2047">
              <controlPr defaultSize="0" autoFill="0" autoLine="0" autoPict="0">
                <anchor moveWithCells="1">
                  <from>
                    <xdr:col>144</xdr:col>
                    <xdr:colOff>198120</xdr:colOff>
                    <xdr:row>59</xdr:row>
                    <xdr:rowOff>160020</xdr:rowOff>
                  </from>
                  <to>
                    <xdr:col>145</xdr:col>
                    <xdr:colOff>182880</xdr:colOff>
                    <xdr:row>61</xdr:row>
                    <xdr:rowOff>30480</xdr:rowOff>
                  </to>
                </anchor>
              </controlPr>
            </control>
          </mc:Choice>
        </mc:AlternateContent>
        <mc:AlternateContent xmlns:mc="http://schemas.openxmlformats.org/markup-compatibility/2006">
          <mc:Choice Requires="x14">
            <control shapeId="20480" r:id="rId397" name="Check Box 2048">
              <controlPr defaultSize="0" autoFill="0" autoLine="0" autoPict="0">
                <anchor moveWithCells="1">
                  <from>
                    <xdr:col>151</xdr:col>
                    <xdr:colOff>198120</xdr:colOff>
                    <xdr:row>59</xdr:row>
                    <xdr:rowOff>152400</xdr:rowOff>
                  </from>
                  <to>
                    <xdr:col>152</xdr:col>
                    <xdr:colOff>198120</xdr:colOff>
                    <xdr:row>61</xdr:row>
                    <xdr:rowOff>30480</xdr:rowOff>
                  </to>
                </anchor>
              </controlPr>
            </control>
          </mc:Choice>
        </mc:AlternateContent>
        <mc:AlternateContent xmlns:mc="http://schemas.openxmlformats.org/markup-compatibility/2006">
          <mc:Choice Requires="x14">
            <control shapeId="20481" r:id="rId398" name="Check Box 2049">
              <controlPr defaultSize="0" autoFill="0" autoLine="0" autoPict="0">
                <anchor moveWithCells="1">
                  <from>
                    <xdr:col>158</xdr:col>
                    <xdr:colOff>190500</xdr:colOff>
                    <xdr:row>59</xdr:row>
                    <xdr:rowOff>160020</xdr:rowOff>
                  </from>
                  <to>
                    <xdr:col>159</xdr:col>
                    <xdr:colOff>190500</xdr:colOff>
                    <xdr:row>61</xdr:row>
                    <xdr:rowOff>30480</xdr:rowOff>
                  </to>
                </anchor>
              </controlPr>
            </control>
          </mc:Choice>
        </mc:AlternateContent>
        <mc:AlternateContent xmlns:mc="http://schemas.openxmlformats.org/markup-compatibility/2006">
          <mc:Choice Requires="x14">
            <control shapeId="20482" r:id="rId399" name="Check Box 2050">
              <controlPr defaultSize="0" autoFill="0" autoLine="0" autoPict="0">
                <anchor moveWithCells="1">
                  <from>
                    <xdr:col>146</xdr:col>
                    <xdr:colOff>198120</xdr:colOff>
                    <xdr:row>65</xdr:row>
                    <xdr:rowOff>160020</xdr:rowOff>
                  </from>
                  <to>
                    <xdr:col>147</xdr:col>
                    <xdr:colOff>190500</xdr:colOff>
                    <xdr:row>67</xdr:row>
                    <xdr:rowOff>30480</xdr:rowOff>
                  </to>
                </anchor>
              </controlPr>
            </control>
          </mc:Choice>
        </mc:AlternateContent>
        <mc:AlternateContent xmlns:mc="http://schemas.openxmlformats.org/markup-compatibility/2006">
          <mc:Choice Requires="x14">
            <control shapeId="20483" r:id="rId400" name="Check Box 2051">
              <controlPr defaultSize="0" autoFill="0" autoLine="0" autoPict="0">
                <anchor moveWithCells="1">
                  <from>
                    <xdr:col>149</xdr:col>
                    <xdr:colOff>190500</xdr:colOff>
                    <xdr:row>65</xdr:row>
                    <xdr:rowOff>160020</xdr:rowOff>
                  </from>
                  <to>
                    <xdr:col>150</xdr:col>
                    <xdr:colOff>190500</xdr:colOff>
                    <xdr:row>67</xdr:row>
                    <xdr:rowOff>30480</xdr:rowOff>
                  </to>
                </anchor>
              </controlPr>
            </control>
          </mc:Choice>
        </mc:AlternateContent>
        <mc:AlternateContent xmlns:mc="http://schemas.openxmlformats.org/markup-compatibility/2006">
          <mc:Choice Requires="x14">
            <control shapeId="20484" r:id="rId401" name="Check Box 2052">
              <controlPr defaultSize="0" autoFill="0" autoLine="0" autoPict="0">
                <anchor moveWithCells="1">
                  <from>
                    <xdr:col>152</xdr:col>
                    <xdr:colOff>190500</xdr:colOff>
                    <xdr:row>65</xdr:row>
                    <xdr:rowOff>160020</xdr:rowOff>
                  </from>
                  <to>
                    <xdr:col>153</xdr:col>
                    <xdr:colOff>198120</xdr:colOff>
                    <xdr:row>67</xdr:row>
                    <xdr:rowOff>38100</xdr:rowOff>
                  </to>
                </anchor>
              </controlPr>
            </control>
          </mc:Choice>
        </mc:AlternateContent>
        <mc:AlternateContent xmlns:mc="http://schemas.openxmlformats.org/markup-compatibility/2006">
          <mc:Choice Requires="x14">
            <control shapeId="20485" r:id="rId402" name="Check Box 2053">
              <controlPr defaultSize="0" autoFill="0" autoLine="0" autoPict="0">
                <anchor moveWithCells="1">
                  <from>
                    <xdr:col>149</xdr:col>
                    <xdr:colOff>182880</xdr:colOff>
                    <xdr:row>66</xdr:row>
                    <xdr:rowOff>152400</xdr:rowOff>
                  </from>
                  <to>
                    <xdr:col>150</xdr:col>
                    <xdr:colOff>175260</xdr:colOff>
                    <xdr:row>68</xdr:row>
                    <xdr:rowOff>22860</xdr:rowOff>
                  </to>
                </anchor>
              </controlPr>
            </control>
          </mc:Choice>
        </mc:AlternateContent>
        <mc:AlternateContent xmlns:mc="http://schemas.openxmlformats.org/markup-compatibility/2006">
          <mc:Choice Requires="x14">
            <control shapeId="20486" r:id="rId403" name="Check Box 2054">
              <controlPr defaultSize="0" autoFill="0" autoLine="0" autoPict="0">
                <anchor moveWithCells="1">
                  <from>
                    <xdr:col>152</xdr:col>
                    <xdr:colOff>190500</xdr:colOff>
                    <xdr:row>66</xdr:row>
                    <xdr:rowOff>152400</xdr:rowOff>
                  </from>
                  <to>
                    <xdr:col>153</xdr:col>
                    <xdr:colOff>175260</xdr:colOff>
                    <xdr:row>68</xdr:row>
                    <xdr:rowOff>30480</xdr:rowOff>
                  </to>
                </anchor>
              </controlPr>
            </control>
          </mc:Choice>
        </mc:AlternateContent>
        <mc:AlternateContent xmlns:mc="http://schemas.openxmlformats.org/markup-compatibility/2006">
          <mc:Choice Requires="x14">
            <control shapeId="20487" r:id="rId404" name="Check Box 2055">
              <controlPr defaultSize="0" autoFill="0" autoLine="0" autoPict="0">
                <anchor moveWithCells="1">
                  <from>
                    <xdr:col>138</xdr:col>
                    <xdr:colOff>213360</xdr:colOff>
                    <xdr:row>67</xdr:row>
                    <xdr:rowOff>160020</xdr:rowOff>
                  </from>
                  <to>
                    <xdr:col>139</xdr:col>
                    <xdr:colOff>213360</xdr:colOff>
                    <xdr:row>69</xdr:row>
                    <xdr:rowOff>30480</xdr:rowOff>
                  </to>
                </anchor>
              </controlPr>
            </control>
          </mc:Choice>
        </mc:AlternateContent>
        <mc:AlternateContent xmlns:mc="http://schemas.openxmlformats.org/markup-compatibility/2006">
          <mc:Choice Requires="x14">
            <control shapeId="20488" r:id="rId405" name="Check Box 2056">
              <controlPr defaultSize="0" autoFill="0" autoLine="0" autoPict="0">
                <anchor moveWithCells="1">
                  <from>
                    <xdr:col>146</xdr:col>
                    <xdr:colOff>190500</xdr:colOff>
                    <xdr:row>67</xdr:row>
                    <xdr:rowOff>160020</xdr:rowOff>
                  </from>
                  <to>
                    <xdr:col>147</xdr:col>
                    <xdr:colOff>175260</xdr:colOff>
                    <xdr:row>69</xdr:row>
                    <xdr:rowOff>30480</xdr:rowOff>
                  </to>
                </anchor>
              </controlPr>
            </control>
          </mc:Choice>
        </mc:AlternateContent>
        <mc:AlternateContent xmlns:mc="http://schemas.openxmlformats.org/markup-compatibility/2006">
          <mc:Choice Requires="x14">
            <control shapeId="20489" r:id="rId406" name="Check Box 2057">
              <controlPr defaultSize="0" autoFill="0" autoLine="0" autoPict="0">
                <anchor moveWithCells="1">
                  <from>
                    <xdr:col>153</xdr:col>
                    <xdr:colOff>198120</xdr:colOff>
                    <xdr:row>67</xdr:row>
                    <xdr:rowOff>160020</xdr:rowOff>
                  </from>
                  <to>
                    <xdr:col>154</xdr:col>
                    <xdr:colOff>190500</xdr:colOff>
                    <xdr:row>69</xdr:row>
                    <xdr:rowOff>30480</xdr:rowOff>
                  </to>
                </anchor>
              </controlPr>
            </control>
          </mc:Choice>
        </mc:AlternateContent>
        <mc:AlternateContent xmlns:mc="http://schemas.openxmlformats.org/markup-compatibility/2006">
          <mc:Choice Requires="x14">
            <control shapeId="20490" r:id="rId407" name="Check Box 2058">
              <controlPr defaultSize="0" autoFill="0" autoLine="0" autoPict="0">
                <anchor moveWithCells="1">
                  <from>
                    <xdr:col>138</xdr:col>
                    <xdr:colOff>213360</xdr:colOff>
                    <xdr:row>68</xdr:row>
                    <xdr:rowOff>160020</xdr:rowOff>
                  </from>
                  <to>
                    <xdr:col>139</xdr:col>
                    <xdr:colOff>190500</xdr:colOff>
                    <xdr:row>70</xdr:row>
                    <xdr:rowOff>30480</xdr:rowOff>
                  </to>
                </anchor>
              </controlPr>
            </control>
          </mc:Choice>
        </mc:AlternateContent>
        <mc:AlternateContent xmlns:mc="http://schemas.openxmlformats.org/markup-compatibility/2006">
          <mc:Choice Requires="x14">
            <control shapeId="20491" r:id="rId408" name="Check Box 2059">
              <controlPr defaultSize="0" autoFill="0" autoLine="0" autoPict="0">
                <anchor moveWithCells="1">
                  <from>
                    <xdr:col>148</xdr:col>
                    <xdr:colOff>198120</xdr:colOff>
                    <xdr:row>68</xdr:row>
                    <xdr:rowOff>175260</xdr:rowOff>
                  </from>
                  <to>
                    <xdr:col>149</xdr:col>
                    <xdr:colOff>198120</xdr:colOff>
                    <xdr:row>70</xdr:row>
                    <xdr:rowOff>38100</xdr:rowOff>
                  </to>
                </anchor>
              </controlPr>
            </control>
          </mc:Choice>
        </mc:AlternateContent>
        <mc:AlternateContent xmlns:mc="http://schemas.openxmlformats.org/markup-compatibility/2006">
          <mc:Choice Requires="x14">
            <control shapeId="20492" r:id="rId409" name="Check Box 2060">
              <controlPr defaultSize="0" autoFill="0" autoLine="0" autoPict="0">
                <anchor moveWithCells="1">
                  <from>
                    <xdr:col>138</xdr:col>
                    <xdr:colOff>213360</xdr:colOff>
                    <xdr:row>69</xdr:row>
                    <xdr:rowOff>175260</xdr:rowOff>
                  </from>
                  <to>
                    <xdr:col>139</xdr:col>
                    <xdr:colOff>213360</xdr:colOff>
                    <xdr:row>71</xdr:row>
                    <xdr:rowOff>38100</xdr:rowOff>
                  </to>
                </anchor>
              </controlPr>
            </control>
          </mc:Choice>
        </mc:AlternateContent>
        <mc:AlternateContent xmlns:mc="http://schemas.openxmlformats.org/markup-compatibility/2006">
          <mc:Choice Requires="x14">
            <control shapeId="20493" r:id="rId410" name="Check Box 2061">
              <controlPr defaultSize="0" autoFill="0" autoLine="0" autoPict="0">
                <anchor moveWithCells="1">
                  <from>
                    <xdr:col>144</xdr:col>
                    <xdr:colOff>198120</xdr:colOff>
                    <xdr:row>69</xdr:row>
                    <xdr:rowOff>160020</xdr:rowOff>
                  </from>
                  <to>
                    <xdr:col>145</xdr:col>
                    <xdr:colOff>198120</xdr:colOff>
                    <xdr:row>71</xdr:row>
                    <xdr:rowOff>30480</xdr:rowOff>
                  </to>
                </anchor>
              </controlPr>
            </control>
          </mc:Choice>
        </mc:AlternateContent>
        <mc:AlternateContent xmlns:mc="http://schemas.openxmlformats.org/markup-compatibility/2006">
          <mc:Choice Requires="x14">
            <control shapeId="20494" r:id="rId411" name="Check Box 2062">
              <controlPr defaultSize="0" autoFill="0" autoLine="0" autoPict="0">
                <anchor moveWithCells="1">
                  <from>
                    <xdr:col>151</xdr:col>
                    <xdr:colOff>198120</xdr:colOff>
                    <xdr:row>69</xdr:row>
                    <xdr:rowOff>152400</xdr:rowOff>
                  </from>
                  <to>
                    <xdr:col>153</xdr:col>
                    <xdr:colOff>22860</xdr:colOff>
                    <xdr:row>71</xdr:row>
                    <xdr:rowOff>30480</xdr:rowOff>
                  </to>
                </anchor>
              </controlPr>
            </control>
          </mc:Choice>
        </mc:AlternateContent>
        <mc:AlternateContent xmlns:mc="http://schemas.openxmlformats.org/markup-compatibility/2006">
          <mc:Choice Requires="x14">
            <control shapeId="20495" r:id="rId412" name="Check Box 2063">
              <controlPr defaultSize="0" autoFill="0" autoLine="0" autoPict="0">
                <anchor moveWithCells="1">
                  <from>
                    <xdr:col>138</xdr:col>
                    <xdr:colOff>213360</xdr:colOff>
                    <xdr:row>70</xdr:row>
                    <xdr:rowOff>160020</xdr:rowOff>
                  </from>
                  <to>
                    <xdr:col>139</xdr:col>
                    <xdr:colOff>198120</xdr:colOff>
                    <xdr:row>72</xdr:row>
                    <xdr:rowOff>30480</xdr:rowOff>
                  </to>
                </anchor>
              </controlPr>
            </control>
          </mc:Choice>
        </mc:AlternateContent>
        <mc:AlternateContent xmlns:mc="http://schemas.openxmlformats.org/markup-compatibility/2006">
          <mc:Choice Requires="x14">
            <control shapeId="20496" r:id="rId413" name="Check Box 2064">
              <controlPr defaultSize="0" autoFill="0" autoLine="0" autoPict="0">
                <anchor moveWithCells="1">
                  <from>
                    <xdr:col>144</xdr:col>
                    <xdr:colOff>198120</xdr:colOff>
                    <xdr:row>70</xdr:row>
                    <xdr:rowOff>160020</xdr:rowOff>
                  </from>
                  <to>
                    <xdr:col>145</xdr:col>
                    <xdr:colOff>182880</xdr:colOff>
                    <xdr:row>72</xdr:row>
                    <xdr:rowOff>30480</xdr:rowOff>
                  </to>
                </anchor>
              </controlPr>
            </control>
          </mc:Choice>
        </mc:AlternateContent>
        <mc:AlternateContent xmlns:mc="http://schemas.openxmlformats.org/markup-compatibility/2006">
          <mc:Choice Requires="x14">
            <control shapeId="20497" r:id="rId414" name="Check Box 2065">
              <controlPr defaultSize="0" autoFill="0" autoLine="0" autoPict="0">
                <anchor moveWithCells="1">
                  <from>
                    <xdr:col>151</xdr:col>
                    <xdr:colOff>198120</xdr:colOff>
                    <xdr:row>70</xdr:row>
                    <xdr:rowOff>160020</xdr:rowOff>
                  </from>
                  <to>
                    <xdr:col>152</xdr:col>
                    <xdr:colOff>182880</xdr:colOff>
                    <xdr:row>72</xdr:row>
                    <xdr:rowOff>30480</xdr:rowOff>
                  </to>
                </anchor>
              </controlPr>
            </control>
          </mc:Choice>
        </mc:AlternateContent>
        <mc:AlternateContent xmlns:mc="http://schemas.openxmlformats.org/markup-compatibility/2006">
          <mc:Choice Requires="x14">
            <control shapeId="20498" r:id="rId415" name="Check Box 2066">
              <controlPr defaultSize="0" autoFill="0" autoLine="0" autoPict="0">
                <anchor moveWithCells="1">
                  <from>
                    <xdr:col>138</xdr:col>
                    <xdr:colOff>213360</xdr:colOff>
                    <xdr:row>71</xdr:row>
                    <xdr:rowOff>152400</xdr:rowOff>
                  </from>
                  <to>
                    <xdr:col>139</xdr:col>
                    <xdr:colOff>198120</xdr:colOff>
                    <xdr:row>73</xdr:row>
                    <xdr:rowOff>30480</xdr:rowOff>
                  </to>
                </anchor>
              </controlPr>
            </control>
          </mc:Choice>
        </mc:AlternateContent>
        <mc:AlternateContent xmlns:mc="http://schemas.openxmlformats.org/markup-compatibility/2006">
          <mc:Choice Requires="x14">
            <control shapeId="20499" r:id="rId416" name="Check Box 2067">
              <controlPr defaultSize="0" autoFill="0" autoLine="0" autoPict="0">
                <anchor moveWithCells="1">
                  <from>
                    <xdr:col>144</xdr:col>
                    <xdr:colOff>198120</xdr:colOff>
                    <xdr:row>71</xdr:row>
                    <xdr:rowOff>144780</xdr:rowOff>
                  </from>
                  <to>
                    <xdr:col>145</xdr:col>
                    <xdr:colOff>175260</xdr:colOff>
                    <xdr:row>73</xdr:row>
                    <xdr:rowOff>60960</xdr:rowOff>
                  </to>
                </anchor>
              </controlPr>
            </control>
          </mc:Choice>
        </mc:AlternateContent>
        <mc:AlternateContent xmlns:mc="http://schemas.openxmlformats.org/markup-compatibility/2006">
          <mc:Choice Requires="x14">
            <control shapeId="20500" r:id="rId417" name="Check Box 2068">
              <controlPr defaultSize="0" autoFill="0" autoLine="0" autoPict="0">
                <anchor moveWithCells="1">
                  <from>
                    <xdr:col>151</xdr:col>
                    <xdr:colOff>198120</xdr:colOff>
                    <xdr:row>71</xdr:row>
                    <xdr:rowOff>152400</xdr:rowOff>
                  </from>
                  <to>
                    <xdr:col>152</xdr:col>
                    <xdr:colOff>190500</xdr:colOff>
                    <xdr:row>73</xdr:row>
                    <xdr:rowOff>30480</xdr:rowOff>
                  </to>
                </anchor>
              </controlPr>
            </control>
          </mc:Choice>
        </mc:AlternateContent>
        <mc:AlternateContent xmlns:mc="http://schemas.openxmlformats.org/markup-compatibility/2006">
          <mc:Choice Requires="x14">
            <control shapeId="20501" r:id="rId418" name="Check Box 2069">
              <controlPr defaultSize="0" autoFill="0" autoLine="0" autoPict="0">
                <anchor moveWithCells="1">
                  <from>
                    <xdr:col>138</xdr:col>
                    <xdr:colOff>213360</xdr:colOff>
                    <xdr:row>72</xdr:row>
                    <xdr:rowOff>152400</xdr:rowOff>
                  </from>
                  <to>
                    <xdr:col>139</xdr:col>
                    <xdr:colOff>213360</xdr:colOff>
                    <xdr:row>74</xdr:row>
                    <xdr:rowOff>22860</xdr:rowOff>
                  </to>
                </anchor>
              </controlPr>
            </control>
          </mc:Choice>
        </mc:AlternateContent>
        <mc:AlternateContent xmlns:mc="http://schemas.openxmlformats.org/markup-compatibility/2006">
          <mc:Choice Requires="x14">
            <control shapeId="20502" r:id="rId419" name="Check Box 2070">
              <controlPr defaultSize="0" autoFill="0" autoLine="0" autoPict="0">
                <anchor moveWithCells="1">
                  <from>
                    <xdr:col>144</xdr:col>
                    <xdr:colOff>198120</xdr:colOff>
                    <xdr:row>72</xdr:row>
                    <xdr:rowOff>152400</xdr:rowOff>
                  </from>
                  <to>
                    <xdr:col>145</xdr:col>
                    <xdr:colOff>182880</xdr:colOff>
                    <xdr:row>74</xdr:row>
                    <xdr:rowOff>22860</xdr:rowOff>
                  </to>
                </anchor>
              </controlPr>
            </control>
          </mc:Choice>
        </mc:AlternateContent>
        <mc:AlternateContent xmlns:mc="http://schemas.openxmlformats.org/markup-compatibility/2006">
          <mc:Choice Requires="x14">
            <control shapeId="20503" r:id="rId420" name="Check Box 2071">
              <controlPr defaultSize="0" autoFill="0" autoLine="0" autoPict="0">
                <anchor moveWithCells="1">
                  <from>
                    <xdr:col>151</xdr:col>
                    <xdr:colOff>198120</xdr:colOff>
                    <xdr:row>72</xdr:row>
                    <xdr:rowOff>152400</xdr:rowOff>
                  </from>
                  <to>
                    <xdr:col>152</xdr:col>
                    <xdr:colOff>198120</xdr:colOff>
                    <xdr:row>74</xdr:row>
                    <xdr:rowOff>30480</xdr:rowOff>
                  </to>
                </anchor>
              </controlPr>
            </control>
          </mc:Choice>
        </mc:AlternateContent>
        <mc:AlternateContent xmlns:mc="http://schemas.openxmlformats.org/markup-compatibility/2006">
          <mc:Choice Requires="x14">
            <control shapeId="20504" r:id="rId421" name="Check Box 2072">
              <controlPr defaultSize="0" autoFill="0" autoLine="0" autoPict="0">
                <anchor moveWithCells="1">
                  <from>
                    <xdr:col>158</xdr:col>
                    <xdr:colOff>190500</xdr:colOff>
                    <xdr:row>72</xdr:row>
                    <xdr:rowOff>152400</xdr:rowOff>
                  </from>
                  <to>
                    <xdr:col>159</xdr:col>
                    <xdr:colOff>190500</xdr:colOff>
                    <xdr:row>74</xdr:row>
                    <xdr:rowOff>22860</xdr:rowOff>
                  </to>
                </anchor>
              </controlPr>
            </control>
          </mc:Choice>
        </mc:AlternateContent>
        <mc:AlternateContent xmlns:mc="http://schemas.openxmlformats.org/markup-compatibility/2006">
          <mc:Choice Requires="x14">
            <control shapeId="20505" r:id="rId422" name="チェック17">
              <controlPr defaultSize="0" autoFill="0" autoLine="0" autoPict="0">
                <anchor moveWithCells="1">
                  <from>
                    <xdr:col>179</xdr:col>
                    <xdr:colOff>182880</xdr:colOff>
                    <xdr:row>2</xdr:row>
                    <xdr:rowOff>7620</xdr:rowOff>
                  </from>
                  <to>
                    <xdr:col>180</xdr:col>
                    <xdr:colOff>190500</xdr:colOff>
                    <xdr:row>5</xdr:row>
                    <xdr:rowOff>7620</xdr:rowOff>
                  </to>
                </anchor>
              </controlPr>
            </control>
          </mc:Choice>
        </mc:AlternateContent>
        <mc:AlternateContent xmlns:mc="http://schemas.openxmlformats.org/markup-compatibility/2006">
          <mc:Choice Requires="x14">
            <control shapeId="20506" r:id="rId423" name="チェック18">
              <controlPr defaultSize="0" autoFill="0" autoLine="0" autoPict="0">
                <anchor moveWithCells="1">
                  <from>
                    <xdr:col>184</xdr:col>
                    <xdr:colOff>190500</xdr:colOff>
                    <xdr:row>2</xdr:row>
                    <xdr:rowOff>7620</xdr:rowOff>
                  </from>
                  <to>
                    <xdr:col>185</xdr:col>
                    <xdr:colOff>175260</xdr:colOff>
                    <xdr:row>5</xdr:row>
                    <xdr:rowOff>7620</xdr:rowOff>
                  </to>
                </anchor>
              </controlPr>
            </control>
          </mc:Choice>
        </mc:AlternateContent>
        <mc:AlternateContent xmlns:mc="http://schemas.openxmlformats.org/markup-compatibility/2006">
          <mc:Choice Requires="x14">
            <control shapeId="20507" r:id="rId424" name="チェック19">
              <controlPr defaultSize="0" autoFill="0" autoLine="0" autoPict="0">
                <anchor moveWithCells="1">
                  <from>
                    <xdr:col>189</xdr:col>
                    <xdr:colOff>190500</xdr:colOff>
                    <xdr:row>2</xdr:row>
                    <xdr:rowOff>22860</xdr:rowOff>
                  </from>
                  <to>
                    <xdr:col>190</xdr:col>
                    <xdr:colOff>160020</xdr:colOff>
                    <xdr:row>5</xdr:row>
                    <xdr:rowOff>7620</xdr:rowOff>
                  </to>
                </anchor>
              </controlPr>
            </control>
          </mc:Choice>
        </mc:AlternateContent>
        <mc:AlternateContent xmlns:mc="http://schemas.openxmlformats.org/markup-compatibility/2006">
          <mc:Choice Requires="x14">
            <control shapeId="20508" r:id="rId425" name="チェック20">
              <controlPr defaultSize="0" autoFill="0" autoLine="0" autoPict="0">
                <anchor moveWithCells="1">
                  <from>
                    <xdr:col>194</xdr:col>
                    <xdr:colOff>182880</xdr:colOff>
                    <xdr:row>2</xdr:row>
                    <xdr:rowOff>22860</xdr:rowOff>
                  </from>
                  <to>
                    <xdr:col>195</xdr:col>
                    <xdr:colOff>175260</xdr:colOff>
                    <xdr:row>5</xdr:row>
                    <xdr:rowOff>7620</xdr:rowOff>
                  </to>
                </anchor>
              </controlPr>
            </control>
          </mc:Choice>
        </mc:AlternateContent>
        <mc:AlternateContent xmlns:mc="http://schemas.openxmlformats.org/markup-compatibility/2006">
          <mc:Choice Requires="x14">
            <control shapeId="20509" r:id="rId426" name="チェック21">
              <controlPr defaultSize="0" autoFill="0" autoLine="0" autoPict="0">
                <anchor moveWithCells="1">
                  <from>
                    <xdr:col>180</xdr:col>
                    <xdr:colOff>213360</xdr:colOff>
                    <xdr:row>12</xdr:row>
                    <xdr:rowOff>160020</xdr:rowOff>
                  </from>
                  <to>
                    <xdr:col>181</xdr:col>
                    <xdr:colOff>213360</xdr:colOff>
                    <xdr:row>14</xdr:row>
                    <xdr:rowOff>30480</xdr:rowOff>
                  </to>
                </anchor>
              </controlPr>
            </control>
          </mc:Choice>
        </mc:AlternateContent>
        <mc:AlternateContent xmlns:mc="http://schemas.openxmlformats.org/markup-compatibility/2006">
          <mc:Choice Requires="x14">
            <control shapeId="20510" r:id="rId427" name="チェック22">
              <controlPr defaultSize="0" autoFill="0" autoLine="0" autoPict="0">
                <anchor moveWithCells="1">
                  <from>
                    <xdr:col>180</xdr:col>
                    <xdr:colOff>213360</xdr:colOff>
                    <xdr:row>14</xdr:row>
                    <xdr:rowOff>30480</xdr:rowOff>
                  </from>
                  <to>
                    <xdr:col>181</xdr:col>
                    <xdr:colOff>198120</xdr:colOff>
                    <xdr:row>14</xdr:row>
                    <xdr:rowOff>274320</xdr:rowOff>
                  </to>
                </anchor>
              </controlPr>
            </control>
          </mc:Choice>
        </mc:AlternateContent>
        <mc:AlternateContent xmlns:mc="http://schemas.openxmlformats.org/markup-compatibility/2006">
          <mc:Choice Requires="x14">
            <control shapeId="20511" r:id="rId428" name="チェック23">
              <controlPr defaultSize="0" autoFill="0" autoLine="0" autoPict="0">
                <anchor moveWithCells="1">
                  <from>
                    <xdr:col>180</xdr:col>
                    <xdr:colOff>213360</xdr:colOff>
                    <xdr:row>14</xdr:row>
                    <xdr:rowOff>365760</xdr:rowOff>
                  </from>
                  <to>
                    <xdr:col>181</xdr:col>
                    <xdr:colOff>213360</xdr:colOff>
                    <xdr:row>16</xdr:row>
                    <xdr:rowOff>45720</xdr:rowOff>
                  </to>
                </anchor>
              </controlPr>
            </control>
          </mc:Choice>
        </mc:AlternateContent>
        <mc:AlternateContent xmlns:mc="http://schemas.openxmlformats.org/markup-compatibility/2006">
          <mc:Choice Requires="x14">
            <control shapeId="20512" r:id="rId429" name="チェック24">
              <controlPr defaultSize="0" autoFill="0" autoLine="0" autoPict="0">
                <anchor moveWithCells="1">
                  <from>
                    <xdr:col>180</xdr:col>
                    <xdr:colOff>213360</xdr:colOff>
                    <xdr:row>15</xdr:row>
                    <xdr:rowOff>160020</xdr:rowOff>
                  </from>
                  <to>
                    <xdr:col>181</xdr:col>
                    <xdr:colOff>213360</xdr:colOff>
                    <xdr:row>17</xdr:row>
                    <xdr:rowOff>30480</xdr:rowOff>
                  </to>
                </anchor>
              </controlPr>
            </control>
          </mc:Choice>
        </mc:AlternateContent>
        <mc:AlternateContent xmlns:mc="http://schemas.openxmlformats.org/markup-compatibility/2006">
          <mc:Choice Requires="x14">
            <control shapeId="20513" r:id="rId430" name="チェック25">
              <controlPr defaultSize="0" autoFill="0" autoLine="0" autoPict="0">
                <anchor moveWithCells="1">
                  <from>
                    <xdr:col>180</xdr:col>
                    <xdr:colOff>213360</xdr:colOff>
                    <xdr:row>16</xdr:row>
                    <xdr:rowOff>175260</xdr:rowOff>
                  </from>
                  <to>
                    <xdr:col>181</xdr:col>
                    <xdr:colOff>198120</xdr:colOff>
                    <xdr:row>18</xdr:row>
                    <xdr:rowOff>38100</xdr:rowOff>
                  </to>
                </anchor>
              </controlPr>
            </control>
          </mc:Choice>
        </mc:AlternateContent>
        <mc:AlternateContent xmlns:mc="http://schemas.openxmlformats.org/markup-compatibility/2006">
          <mc:Choice Requires="x14">
            <control shapeId="20514" r:id="rId431" name="チェック26">
              <controlPr defaultSize="0" autoFill="0" autoLine="0" autoPict="0">
                <anchor moveWithCells="1">
                  <from>
                    <xdr:col>180</xdr:col>
                    <xdr:colOff>213360</xdr:colOff>
                    <xdr:row>17</xdr:row>
                    <xdr:rowOff>175260</xdr:rowOff>
                  </from>
                  <to>
                    <xdr:col>181</xdr:col>
                    <xdr:colOff>182880</xdr:colOff>
                    <xdr:row>19</xdr:row>
                    <xdr:rowOff>38100</xdr:rowOff>
                  </to>
                </anchor>
              </controlPr>
            </control>
          </mc:Choice>
        </mc:AlternateContent>
        <mc:AlternateContent xmlns:mc="http://schemas.openxmlformats.org/markup-compatibility/2006">
          <mc:Choice Requires="x14">
            <control shapeId="20515" r:id="rId432" name="チェック27">
              <controlPr defaultSize="0" autoFill="0" autoLine="0" autoPict="0">
                <anchor moveWithCells="1">
                  <from>
                    <xdr:col>180</xdr:col>
                    <xdr:colOff>213360</xdr:colOff>
                    <xdr:row>18</xdr:row>
                    <xdr:rowOff>175260</xdr:rowOff>
                  </from>
                  <to>
                    <xdr:col>182</xdr:col>
                    <xdr:colOff>0</xdr:colOff>
                    <xdr:row>20</xdr:row>
                    <xdr:rowOff>38100</xdr:rowOff>
                  </to>
                </anchor>
              </controlPr>
            </control>
          </mc:Choice>
        </mc:AlternateContent>
        <mc:AlternateContent xmlns:mc="http://schemas.openxmlformats.org/markup-compatibility/2006">
          <mc:Choice Requires="x14">
            <control shapeId="20516" r:id="rId433" name="チェック28">
              <controlPr defaultSize="0" autoFill="0" autoLine="0" autoPict="0">
                <anchor moveWithCells="1">
                  <from>
                    <xdr:col>180</xdr:col>
                    <xdr:colOff>213360</xdr:colOff>
                    <xdr:row>19</xdr:row>
                    <xdr:rowOff>175260</xdr:rowOff>
                  </from>
                  <to>
                    <xdr:col>181</xdr:col>
                    <xdr:colOff>190500</xdr:colOff>
                    <xdr:row>21</xdr:row>
                    <xdr:rowOff>38100</xdr:rowOff>
                  </to>
                </anchor>
              </controlPr>
            </control>
          </mc:Choice>
        </mc:AlternateContent>
        <mc:AlternateContent xmlns:mc="http://schemas.openxmlformats.org/markup-compatibility/2006">
          <mc:Choice Requires="x14">
            <control shapeId="20517" r:id="rId434" name="チェック29">
              <controlPr defaultSize="0" autoFill="0" autoLine="0" autoPict="0">
                <anchor moveWithCells="1">
                  <from>
                    <xdr:col>180</xdr:col>
                    <xdr:colOff>213360</xdr:colOff>
                    <xdr:row>20</xdr:row>
                    <xdr:rowOff>175260</xdr:rowOff>
                  </from>
                  <to>
                    <xdr:col>181</xdr:col>
                    <xdr:colOff>213360</xdr:colOff>
                    <xdr:row>22</xdr:row>
                    <xdr:rowOff>38100</xdr:rowOff>
                  </to>
                </anchor>
              </controlPr>
            </control>
          </mc:Choice>
        </mc:AlternateContent>
        <mc:AlternateContent xmlns:mc="http://schemas.openxmlformats.org/markup-compatibility/2006">
          <mc:Choice Requires="x14">
            <control shapeId="20518" r:id="rId435" name="チェック30">
              <controlPr defaultSize="0" autoFill="0" autoLine="0" autoPict="0">
                <anchor moveWithCells="1">
                  <from>
                    <xdr:col>180</xdr:col>
                    <xdr:colOff>213360</xdr:colOff>
                    <xdr:row>21</xdr:row>
                    <xdr:rowOff>160020</xdr:rowOff>
                  </from>
                  <to>
                    <xdr:col>181</xdr:col>
                    <xdr:colOff>213360</xdr:colOff>
                    <xdr:row>23</xdr:row>
                    <xdr:rowOff>30480</xdr:rowOff>
                  </to>
                </anchor>
              </controlPr>
            </control>
          </mc:Choice>
        </mc:AlternateContent>
        <mc:AlternateContent xmlns:mc="http://schemas.openxmlformats.org/markup-compatibility/2006">
          <mc:Choice Requires="x14">
            <control shapeId="20519" r:id="rId436" name="チェック31">
              <controlPr defaultSize="0" autoFill="0" autoLine="0" autoPict="0">
                <anchor moveWithCells="1">
                  <from>
                    <xdr:col>180</xdr:col>
                    <xdr:colOff>213360</xdr:colOff>
                    <xdr:row>22</xdr:row>
                    <xdr:rowOff>160020</xdr:rowOff>
                  </from>
                  <to>
                    <xdr:col>181</xdr:col>
                    <xdr:colOff>213360</xdr:colOff>
                    <xdr:row>24</xdr:row>
                    <xdr:rowOff>30480</xdr:rowOff>
                  </to>
                </anchor>
              </controlPr>
            </control>
          </mc:Choice>
        </mc:AlternateContent>
        <mc:AlternateContent xmlns:mc="http://schemas.openxmlformats.org/markup-compatibility/2006">
          <mc:Choice Requires="x14">
            <control shapeId="20520" r:id="rId437" name="チェック32">
              <controlPr defaultSize="0" autoFill="0" autoLine="0" autoPict="0">
                <anchor moveWithCells="1">
                  <from>
                    <xdr:col>180</xdr:col>
                    <xdr:colOff>213360</xdr:colOff>
                    <xdr:row>23</xdr:row>
                    <xdr:rowOff>160020</xdr:rowOff>
                  </from>
                  <to>
                    <xdr:col>181</xdr:col>
                    <xdr:colOff>213360</xdr:colOff>
                    <xdr:row>25</xdr:row>
                    <xdr:rowOff>30480</xdr:rowOff>
                  </to>
                </anchor>
              </controlPr>
            </control>
          </mc:Choice>
        </mc:AlternateContent>
        <mc:AlternateContent xmlns:mc="http://schemas.openxmlformats.org/markup-compatibility/2006">
          <mc:Choice Requires="x14">
            <control shapeId="20521" r:id="rId438" name="チェック33">
              <controlPr defaultSize="0" autoFill="0" autoLine="0" autoPict="0">
                <anchor moveWithCells="1">
                  <from>
                    <xdr:col>180</xdr:col>
                    <xdr:colOff>213360</xdr:colOff>
                    <xdr:row>24</xdr:row>
                    <xdr:rowOff>160020</xdr:rowOff>
                  </from>
                  <to>
                    <xdr:col>181</xdr:col>
                    <xdr:colOff>198120</xdr:colOff>
                    <xdr:row>26</xdr:row>
                    <xdr:rowOff>30480</xdr:rowOff>
                  </to>
                </anchor>
              </controlPr>
            </control>
          </mc:Choice>
        </mc:AlternateContent>
        <mc:AlternateContent xmlns:mc="http://schemas.openxmlformats.org/markup-compatibility/2006">
          <mc:Choice Requires="x14">
            <control shapeId="20522" r:id="rId439" name="チェック34">
              <controlPr defaultSize="0" autoFill="0" autoLine="0" autoPict="0">
                <anchor moveWithCells="1">
                  <from>
                    <xdr:col>180</xdr:col>
                    <xdr:colOff>213360</xdr:colOff>
                    <xdr:row>25</xdr:row>
                    <xdr:rowOff>160020</xdr:rowOff>
                  </from>
                  <to>
                    <xdr:col>181</xdr:col>
                    <xdr:colOff>213360</xdr:colOff>
                    <xdr:row>27</xdr:row>
                    <xdr:rowOff>30480</xdr:rowOff>
                  </to>
                </anchor>
              </controlPr>
            </control>
          </mc:Choice>
        </mc:AlternateContent>
        <mc:AlternateContent xmlns:mc="http://schemas.openxmlformats.org/markup-compatibility/2006">
          <mc:Choice Requires="x14">
            <control shapeId="20523" r:id="rId440" name="チェック35">
              <controlPr defaultSize="0" autoFill="0" autoLine="0" autoPict="0">
                <anchor moveWithCells="1">
                  <from>
                    <xdr:col>189</xdr:col>
                    <xdr:colOff>190500</xdr:colOff>
                    <xdr:row>12</xdr:row>
                    <xdr:rowOff>160020</xdr:rowOff>
                  </from>
                  <to>
                    <xdr:col>190</xdr:col>
                    <xdr:colOff>190500</xdr:colOff>
                    <xdr:row>14</xdr:row>
                    <xdr:rowOff>30480</xdr:rowOff>
                  </to>
                </anchor>
              </controlPr>
            </control>
          </mc:Choice>
        </mc:AlternateContent>
        <mc:AlternateContent xmlns:mc="http://schemas.openxmlformats.org/markup-compatibility/2006">
          <mc:Choice Requires="x14">
            <control shapeId="20524" r:id="rId441" name="チェック36">
              <controlPr defaultSize="0" autoFill="0" autoLine="0" autoPict="0">
                <anchor moveWithCells="1">
                  <from>
                    <xdr:col>189</xdr:col>
                    <xdr:colOff>190500</xdr:colOff>
                    <xdr:row>13</xdr:row>
                    <xdr:rowOff>182880</xdr:rowOff>
                  </from>
                  <to>
                    <xdr:col>190</xdr:col>
                    <xdr:colOff>182880</xdr:colOff>
                    <xdr:row>14</xdr:row>
                    <xdr:rowOff>251460</xdr:rowOff>
                  </to>
                </anchor>
              </controlPr>
            </control>
          </mc:Choice>
        </mc:AlternateContent>
        <mc:AlternateContent xmlns:mc="http://schemas.openxmlformats.org/markup-compatibility/2006">
          <mc:Choice Requires="x14">
            <control shapeId="20525" r:id="rId442" name="チェック37">
              <controlPr defaultSize="0" autoFill="0" autoLine="0" autoPict="0">
                <anchor moveWithCells="1">
                  <from>
                    <xdr:col>189</xdr:col>
                    <xdr:colOff>190500</xdr:colOff>
                    <xdr:row>14</xdr:row>
                    <xdr:rowOff>373380</xdr:rowOff>
                  </from>
                  <to>
                    <xdr:col>190</xdr:col>
                    <xdr:colOff>198120</xdr:colOff>
                    <xdr:row>16</xdr:row>
                    <xdr:rowOff>45720</xdr:rowOff>
                  </to>
                </anchor>
              </controlPr>
            </control>
          </mc:Choice>
        </mc:AlternateContent>
        <mc:AlternateContent xmlns:mc="http://schemas.openxmlformats.org/markup-compatibility/2006">
          <mc:Choice Requires="x14">
            <control shapeId="20526" r:id="rId443" name="チェック38">
              <controlPr defaultSize="0" autoFill="0" autoLine="0" autoPict="0">
                <anchor moveWithCells="1">
                  <from>
                    <xdr:col>189</xdr:col>
                    <xdr:colOff>190500</xdr:colOff>
                    <xdr:row>15</xdr:row>
                    <xdr:rowOff>160020</xdr:rowOff>
                  </from>
                  <to>
                    <xdr:col>190</xdr:col>
                    <xdr:colOff>182880</xdr:colOff>
                    <xdr:row>17</xdr:row>
                    <xdr:rowOff>30480</xdr:rowOff>
                  </to>
                </anchor>
              </controlPr>
            </control>
          </mc:Choice>
        </mc:AlternateContent>
        <mc:AlternateContent xmlns:mc="http://schemas.openxmlformats.org/markup-compatibility/2006">
          <mc:Choice Requires="x14">
            <control shapeId="20527" r:id="rId444" name="チェック39">
              <controlPr defaultSize="0" autoFill="0" autoLine="0" autoPict="0">
                <anchor moveWithCells="1">
                  <from>
                    <xdr:col>189</xdr:col>
                    <xdr:colOff>190500</xdr:colOff>
                    <xdr:row>16</xdr:row>
                    <xdr:rowOff>160020</xdr:rowOff>
                  </from>
                  <to>
                    <xdr:col>190</xdr:col>
                    <xdr:colOff>160020</xdr:colOff>
                    <xdr:row>18</xdr:row>
                    <xdr:rowOff>30480</xdr:rowOff>
                  </to>
                </anchor>
              </controlPr>
            </control>
          </mc:Choice>
        </mc:AlternateContent>
        <mc:AlternateContent xmlns:mc="http://schemas.openxmlformats.org/markup-compatibility/2006">
          <mc:Choice Requires="x14">
            <control shapeId="20528" r:id="rId445" name="チェック40">
              <controlPr defaultSize="0" autoFill="0" autoLine="0" autoPict="0">
                <anchor moveWithCells="1">
                  <from>
                    <xdr:col>189</xdr:col>
                    <xdr:colOff>190500</xdr:colOff>
                    <xdr:row>17</xdr:row>
                    <xdr:rowOff>152400</xdr:rowOff>
                  </from>
                  <to>
                    <xdr:col>190</xdr:col>
                    <xdr:colOff>198120</xdr:colOff>
                    <xdr:row>19</xdr:row>
                    <xdr:rowOff>30480</xdr:rowOff>
                  </to>
                </anchor>
              </controlPr>
            </control>
          </mc:Choice>
        </mc:AlternateContent>
        <mc:AlternateContent xmlns:mc="http://schemas.openxmlformats.org/markup-compatibility/2006">
          <mc:Choice Requires="x14">
            <control shapeId="20529" r:id="rId446" name="チェック41">
              <controlPr defaultSize="0" autoFill="0" autoLine="0" autoPict="0">
                <anchor moveWithCells="1">
                  <from>
                    <xdr:col>189</xdr:col>
                    <xdr:colOff>190500</xdr:colOff>
                    <xdr:row>18</xdr:row>
                    <xdr:rowOff>160020</xdr:rowOff>
                  </from>
                  <to>
                    <xdr:col>190</xdr:col>
                    <xdr:colOff>182880</xdr:colOff>
                    <xdr:row>20</xdr:row>
                    <xdr:rowOff>30480</xdr:rowOff>
                  </to>
                </anchor>
              </controlPr>
            </control>
          </mc:Choice>
        </mc:AlternateContent>
        <mc:AlternateContent xmlns:mc="http://schemas.openxmlformats.org/markup-compatibility/2006">
          <mc:Choice Requires="x14">
            <control shapeId="20530" r:id="rId447" name="チェック42">
              <controlPr defaultSize="0" autoFill="0" autoLine="0" autoPict="0">
                <anchor moveWithCells="1">
                  <from>
                    <xdr:col>189</xdr:col>
                    <xdr:colOff>190500</xdr:colOff>
                    <xdr:row>19</xdr:row>
                    <xdr:rowOff>160020</xdr:rowOff>
                  </from>
                  <to>
                    <xdr:col>190</xdr:col>
                    <xdr:colOff>160020</xdr:colOff>
                    <xdr:row>21</xdr:row>
                    <xdr:rowOff>30480</xdr:rowOff>
                  </to>
                </anchor>
              </controlPr>
            </control>
          </mc:Choice>
        </mc:AlternateContent>
        <mc:AlternateContent xmlns:mc="http://schemas.openxmlformats.org/markup-compatibility/2006">
          <mc:Choice Requires="x14">
            <control shapeId="20531" r:id="rId448" name="チェック43">
              <controlPr defaultSize="0" autoFill="0" autoLine="0" autoPict="0">
                <anchor moveWithCells="1">
                  <from>
                    <xdr:col>189</xdr:col>
                    <xdr:colOff>190500</xdr:colOff>
                    <xdr:row>20</xdr:row>
                    <xdr:rowOff>175260</xdr:rowOff>
                  </from>
                  <to>
                    <xdr:col>190</xdr:col>
                    <xdr:colOff>198120</xdr:colOff>
                    <xdr:row>22</xdr:row>
                    <xdr:rowOff>38100</xdr:rowOff>
                  </to>
                </anchor>
              </controlPr>
            </control>
          </mc:Choice>
        </mc:AlternateContent>
        <mc:AlternateContent xmlns:mc="http://schemas.openxmlformats.org/markup-compatibility/2006">
          <mc:Choice Requires="x14">
            <control shapeId="20532" r:id="rId449" name="チェック44">
              <controlPr defaultSize="0" autoFill="0" autoLine="0" autoPict="0">
                <anchor moveWithCells="1">
                  <from>
                    <xdr:col>189</xdr:col>
                    <xdr:colOff>190500</xdr:colOff>
                    <xdr:row>21</xdr:row>
                    <xdr:rowOff>160020</xdr:rowOff>
                  </from>
                  <to>
                    <xdr:col>190</xdr:col>
                    <xdr:colOff>198120</xdr:colOff>
                    <xdr:row>23</xdr:row>
                    <xdr:rowOff>30480</xdr:rowOff>
                  </to>
                </anchor>
              </controlPr>
            </control>
          </mc:Choice>
        </mc:AlternateContent>
        <mc:AlternateContent xmlns:mc="http://schemas.openxmlformats.org/markup-compatibility/2006">
          <mc:Choice Requires="x14">
            <control shapeId="20533" r:id="rId450" name="チェック45">
              <controlPr defaultSize="0" autoFill="0" autoLine="0" autoPict="0">
                <anchor moveWithCells="1">
                  <from>
                    <xdr:col>189</xdr:col>
                    <xdr:colOff>190500</xdr:colOff>
                    <xdr:row>22</xdr:row>
                    <xdr:rowOff>160020</xdr:rowOff>
                  </from>
                  <to>
                    <xdr:col>190</xdr:col>
                    <xdr:colOff>190500</xdr:colOff>
                    <xdr:row>24</xdr:row>
                    <xdr:rowOff>30480</xdr:rowOff>
                  </to>
                </anchor>
              </controlPr>
            </control>
          </mc:Choice>
        </mc:AlternateContent>
        <mc:AlternateContent xmlns:mc="http://schemas.openxmlformats.org/markup-compatibility/2006">
          <mc:Choice Requires="x14">
            <control shapeId="20534" r:id="rId451" name="チェック46">
              <controlPr defaultSize="0" autoFill="0" autoLine="0" autoPict="0">
                <anchor moveWithCells="1">
                  <from>
                    <xdr:col>189</xdr:col>
                    <xdr:colOff>190500</xdr:colOff>
                    <xdr:row>23</xdr:row>
                    <xdr:rowOff>152400</xdr:rowOff>
                  </from>
                  <to>
                    <xdr:col>190</xdr:col>
                    <xdr:colOff>190500</xdr:colOff>
                    <xdr:row>25</xdr:row>
                    <xdr:rowOff>30480</xdr:rowOff>
                  </to>
                </anchor>
              </controlPr>
            </control>
          </mc:Choice>
        </mc:AlternateContent>
        <mc:AlternateContent xmlns:mc="http://schemas.openxmlformats.org/markup-compatibility/2006">
          <mc:Choice Requires="x14">
            <control shapeId="20535" r:id="rId452" name="チェック47">
              <controlPr defaultSize="0" autoFill="0" autoLine="0" autoPict="0">
                <anchor moveWithCells="1">
                  <from>
                    <xdr:col>189</xdr:col>
                    <xdr:colOff>190500</xdr:colOff>
                    <xdr:row>24</xdr:row>
                    <xdr:rowOff>160020</xdr:rowOff>
                  </from>
                  <to>
                    <xdr:col>190</xdr:col>
                    <xdr:colOff>190500</xdr:colOff>
                    <xdr:row>26</xdr:row>
                    <xdr:rowOff>30480</xdr:rowOff>
                  </to>
                </anchor>
              </controlPr>
            </control>
          </mc:Choice>
        </mc:AlternateContent>
        <mc:AlternateContent xmlns:mc="http://schemas.openxmlformats.org/markup-compatibility/2006">
          <mc:Choice Requires="x14">
            <control shapeId="20536" r:id="rId453" name="チェック48">
              <controlPr defaultSize="0" autoFill="0" autoLine="0" autoPict="0">
                <anchor moveWithCells="1">
                  <from>
                    <xdr:col>189</xdr:col>
                    <xdr:colOff>190500</xdr:colOff>
                    <xdr:row>25</xdr:row>
                    <xdr:rowOff>160020</xdr:rowOff>
                  </from>
                  <to>
                    <xdr:col>190</xdr:col>
                    <xdr:colOff>190500</xdr:colOff>
                    <xdr:row>27</xdr:row>
                    <xdr:rowOff>30480</xdr:rowOff>
                  </to>
                </anchor>
              </controlPr>
            </control>
          </mc:Choice>
        </mc:AlternateContent>
        <mc:AlternateContent xmlns:mc="http://schemas.openxmlformats.org/markup-compatibility/2006">
          <mc:Choice Requires="x14">
            <control shapeId="20537" r:id="rId454" name="チェック49">
              <controlPr defaultSize="0" autoFill="0" autoLine="0" autoPict="0">
                <anchor moveWithCells="1">
                  <from>
                    <xdr:col>198</xdr:col>
                    <xdr:colOff>190500</xdr:colOff>
                    <xdr:row>12</xdr:row>
                    <xdr:rowOff>160020</xdr:rowOff>
                  </from>
                  <to>
                    <xdr:col>199</xdr:col>
                    <xdr:colOff>190500</xdr:colOff>
                    <xdr:row>14</xdr:row>
                    <xdr:rowOff>30480</xdr:rowOff>
                  </to>
                </anchor>
              </controlPr>
            </control>
          </mc:Choice>
        </mc:AlternateContent>
        <mc:AlternateContent xmlns:mc="http://schemas.openxmlformats.org/markup-compatibility/2006">
          <mc:Choice Requires="x14">
            <control shapeId="20538" r:id="rId455" name="チェック50">
              <controlPr defaultSize="0" autoFill="0" autoLine="0" autoPict="0">
                <anchor moveWithCells="1">
                  <from>
                    <xdr:col>198</xdr:col>
                    <xdr:colOff>190500</xdr:colOff>
                    <xdr:row>13</xdr:row>
                    <xdr:rowOff>182880</xdr:rowOff>
                  </from>
                  <to>
                    <xdr:col>199</xdr:col>
                    <xdr:colOff>152400</xdr:colOff>
                    <xdr:row>14</xdr:row>
                    <xdr:rowOff>251460</xdr:rowOff>
                  </to>
                </anchor>
              </controlPr>
            </control>
          </mc:Choice>
        </mc:AlternateContent>
        <mc:AlternateContent xmlns:mc="http://schemas.openxmlformats.org/markup-compatibility/2006">
          <mc:Choice Requires="x14">
            <control shapeId="20539" r:id="rId456" name="チェック51">
              <controlPr defaultSize="0" autoFill="0" autoLine="0" autoPict="0">
                <anchor moveWithCells="1">
                  <from>
                    <xdr:col>198</xdr:col>
                    <xdr:colOff>190500</xdr:colOff>
                    <xdr:row>14</xdr:row>
                    <xdr:rowOff>373380</xdr:rowOff>
                  </from>
                  <to>
                    <xdr:col>199</xdr:col>
                    <xdr:colOff>190500</xdr:colOff>
                    <xdr:row>16</xdr:row>
                    <xdr:rowOff>45720</xdr:rowOff>
                  </to>
                </anchor>
              </controlPr>
            </control>
          </mc:Choice>
        </mc:AlternateContent>
        <mc:AlternateContent xmlns:mc="http://schemas.openxmlformats.org/markup-compatibility/2006">
          <mc:Choice Requires="x14">
            <control shapeId="20540" r:id="rId457" name="チェック52">
              <controlPr defaultSize="0" autoFill="0" autoLine="0" autoPict="0">
                <anchor moveWithCells="1">
                  <from>
                    <xdr:col>198</xdr:col>
                    <xdr:colOff>190500</xdr:colOff>
                    <xdr:row>15</xdr:row>
                    <xdr:rowOff>160020</xdr:rowOff>
                  </from>
                  <to>
                    <xdr:col>199</xdr:col>
                    <xdr:colOff>182880</xdr:colOff>
                    <xdr:row>17</xdr:row>
                    <xdr:rowOff>30480</xdr:rowOff>
                  </to>
                </anchor>
              </controlPr>
            </control>
          </mc:Choice>
        </mc:AlternateContent>
        <mc:AlternateContent xmlns:mc="http://schemas.openxmlformats.org/markup-compatibility/2006">
          <mc:Choice Requires="x14">
            <control shapeId="20541" r:id="rId458" name="チェック53">
              <controlPr defaultSize="0" autoFill="0" autoLine="0" autoPict="0">
                <anchor moveWithCells="1">
                  <from>
                    <xdr:col>198</xdr:col>
                    <xdr:colOff>190500</xdr:colOff>
                    <xdr:row>16</xdr:row>
                    <xdr:rowOff>175260</xdr:rowOff>
                  </from>
                  <to>
                    <xdr:col>199</xdr:col>
                    <xdr:colOff>198120</xdr:colOff>
                    <xdr:row>18</xdr:row>
                    <xdr:rowOff>38100</xdr:rowOff>
                  </to>
                </anchor>
              </controlPr>
            </control>
          </mc:Choice>
        </mc:AlternateContent>
        <mc:AlternateContent xmlns:mc="http://schemas.openxmlformats.org/markup-compatibility/2006">
          <mc:Choice Requires="x14">
            <control shapeId="20542" r:id="rId459" name="チェック54">
              <controlPr defaultSize="0" autoFill="0" autoLine="0" autoPict="0">
                <anchor moveWithCells="1">
                  <from>
                    <xdr:col>198</xdr:col>
                    <xdr:colOff>190500</xdr:colOff>
                    <xdr:row>17</xdr:row>
                    <xdr:rowOff>152400</xdr:rowOff>
                  </from>
                  <to>
                    <xdr:col>199</xdr:col>
                    <xdr:colOff>213360</xdr:colOff>
                    <xdr:row>19</xdr:row>
                    <xdr:rowOff>30480</xdr:rowOff>
                  </to>
                </anchor>
              </controlPr>
            </control>
          </mc:Choice>
        </mc:AlternateContent>
        <mc:AlternateContent xmlns:mc="http://schemas.openxmlformats.org/markup-compatibility/2006">
          <mc:Choice Requires="x14">
            <control shapeId="20543" r:id="rId460" name="チェック55">
              <controlPr defaultSize="0" autoFill="0" autoLine="0" autoPict="0">
                <anchor moveWithCells="1">
                  <from>
                    <xdr:col>198</xdr:col>
                    <xdr:colOff>190500</xdr:colOff>
                    <xdr:row>18</xdr:row>
                    <xdr:rowOff>152400</xdr:rowOff>
                  </from>
                  <to>
                    <xdr:col>199</xdr:col>
                    <xdr:colOff>198120</xdr:colOff>
                    <xdr:row>20</xdr:row>
                    <xdr:rowOff>30480</xdr:rowOff>
                  </to>
                </anchor>
              </controlPr>
            </control>
          </mc:Choice>
        </mc:AlternateContent>
        <mc:AlternateContent xmlns:mc="http://schemas.openxmlformats.org/markup-compatibility/2006">
          <mc:Choice Requires="x14">
            <control shapeId="20544" r:id="rId461" name="チェック56">
              <controlPr defaultSize="0" autoFill="0" autoLine="0" autoPict="0">
                <anchor moveWithCells="1">
                  <from>
                    <xdr:col>198</xdr:col>
                    <xdr:colOff>190500</xdr:colOff>
                    <xdr:row>19</xdr:row>
                    <xdr:rowOff>152400</xdr:rowOff>
                  </from>
                  <to>
                    <xdr:col>199</xdr:col>
                    <xdr:colOff>190500</xdr:colOff>
                    <xdr:row>21</xdr:row>
                    <xdr:rowOff>30480</xdr:rowOff>
                  </to>
                </anchor>
              </controlPr>
            </control>
          </mc:Choice>
        </mc:AlternateContent>
        <mc:AlternateContent xmlns:mc="http://schemas.openxmlformats.org/markup-compatibility/2006">
          <mc:Choice Requires="x14">
            <control shapeId="20545" r:id="rId462" name="チェック57">
              <controlPr defaultSize="0" autoFill="0" autoLine="0" autoPict="0">
                <anchor moveWithCells="1">
                  <from>
                    <xdr:col>198</xdr:col>
                    <xdr:colOff>190500</xdr:colOff>
                    <xdr:row>20</xdr:row>
                    <xdr:rowOff>152400</xdr:rowOff>
                  </from>
                  <to>
                    <xdr:col>200</xdr:col>
                    <xdr:colOff>0</xdr:colOff>
                    <xdr:row>22</xdr:row>
                    <xdr:rowOff>30480</xdr:rowOff>
                  </to>
                </anchor>
              </controlPr>
            </control>
          </mc:Choice>
        </mc:AlternateContent>
        <mc:AlternateContent xmlns:mc="http://schemas.openxmlformats.org/markup-compatibility/2006">
          <mc:Choice Requires="x14">
            <control shapeId="20546" r:id="rId463" name="チェック58">
              <controlPr defaultSize="0" autoFill="0" autoLine="0" autoPict="0">
                <anchor moveWithCells="1">
                  <from>
                    <xdr:col>198</xdr:col>
                    <xdr:colOff>190500</xdr:colOff>
                    <xdr:row>21</xdr:row>
                    <xdr:rowOff>152400</xdr:rowOff>
                  </from>
                  <to>
                    <xdr:col>199</xdr:col>
                    <xdr:colOff>175260</xdr:colOff>
                    <xdr:row>23</xdr:row>
                    <xdr:rowOff>30480</xdr:rowOff>
                  </to>
                </anchor>
              </controlPr>
            </control>
          </mc:Choice>
        </mc:AlternateContent>
        <mc:AlternateContent xmlns:mc="http://schemas.openxmlformats.org/markup-compatibility/2006">
          <mc:Choice Requires="x14">
            <control shapeId="20547" r:id="rId464" name="チェック59">
              <controlPr defaultSize="0" autoFill="0" autoLine="0" autoPict="0">
                <anchor moveWithCells="1">
                  <from>
                    <xdr:col>198</xdr:col>
                    <xdr:colOff>190500</xdr:colOff>
                    <xdr:row>22</xdr:row>
                    <xdr:rowOff>182880</xdr:rowOff>
                  </from>
                  <to>
                    <xdr:col>199</xdr:col>
                    <xdr:colOff>190500</xdr:colOff>
                    <xdr:row>24</xdr:row>
                    <xdr:rowOff>60960</xdr:rowOff>
                  </to>
                </anchor>
              </controlPr>
            </control>
          </mc:Choice>
        </mc:AlternateContent>
        <mc:AlternateContent xmlns:mc="http://schemas.openxmlformats.org/markup-compatibility/2006">
          <mc:Choice Requires="x14">
            <control shapeId="20548" r:id="rId465" name="チェック60">
              <controlPr defaultSize="0" autoFill="0" autoLine="0" autoPict="0">
                <anchor moveWithCells="1">
                  <from>
                    <xdr:col>198</xdr:col>
                    <xdr:colOff>190500</xdr:colOff>
                    <xdr:row>23</xdr:row>
                    <xdr:rowOff>160020</xdr:rowOff>
                  </from>
                  <to>
                    <xdr:col>199</xdr:col>
                    <xdr:colOff>198120</xdr:colOff>
                    <xdr:row>25</xdr:row>
                    <xdr:rowOff>30480</xdr:rowOff>
                  </to>
                </anchor>
              </controlPr>
            </control>
          </mc:Choice>
        </mc:AlternateContent>
        <mc:AlternateContent xmlns:mc="http://schemas.openxmlformats.org/markup-compatibility/2006">
          <mc:Choice Requires="x14">
            <control shapeId="20549" r:id="rId466" name="チェック61">
              <controlPr defaultSize="0" autoFill="0" autoLine="0" autoPict="0">
                <anchor moveWithCells="1">
                  <from>
                    <xdr:col>198</xdr:col>
                    <xdr:colOff>190500</xdr:colOff>
                    <xdr:row>24</xdr:row>
                    <xdr:rowOff>160020</xdr:rowOff>
                  </from>
                  <to>
                    <xdr:col>199</xdr:col>
                    <xdr:colOff>190500</xdr:colOff>
                    <xdr:row>26</xdr:row>
                    <xdr:rowOff>30480</xdr:rowOff>
                  </to>
                </anchor>
              </controlPr>
            </control>
          </mc:Choice>
        </mc:AlternateContent>
        <mc:AlternateContent xmlns:mc="http://schemas.openxmlformats.org/markup-compatibility/2006">
          <mc:Choice Requires="x14">
            <control shapeId="20550" r:id="rId467" name="チェック62">
              <controlPr defaultSize="0" autoFill="0" autoLine="0" autoPict="0">
                <anchor moveWithCells="1">
                  <from>
                    <xdr:col>198</xdr:col>
                    <xdr:colOff>190500</xdr:colOff>
                    <xdr:row>25</xdr:row>
                    <xdr:rowOff>152400</xdr:rowOff>
                  </from>
                  <to>
                    <xdr:col>199</xdr:col>
                    <xdr:colOff>182880</xdr:colOff>
                    <xdr:row>27</xdr:row>
                    <xdr:rowOff>30480</xdr:rowOff>
                  </to>
                </anchor>
              </controlPr>
            </control>
          </mc:Choice>
        </mc:AlternateContent>
        <mc:AlternateContent xmlns:mc="http://schemas.openxmlformats.org/markup-compatibility/2006">
          <mc:Choice Requires="x14">
            <control shapeId="20551" r:id="rId468" name="チェック63">
              <controlPr defaultSize="0" autoFill="0" autoLine="0" autoPict="0">
                <anchor moveWithCells="1">
                  <from>
                    <xdr:col>188</xdr:col>
                    <xdr:colOff>198120</xdr:colOff>
                    <xdr:row>39</xdr:row>
                    <xdr:rowOff>175260</xdr:rowOff>
                  </from>
                  <to>
                    <xdr:col>189</xdr:col>
                    <xdr:colOff>190500</xdr:colOff>
                    <xdr:row>41</xdr:row>
                    <xdr:rowOff>38100</xdr:rowOff>
                  </to>
                </anchor>
              </controlPr>
            </control>
          </mc:Choice>
        </mc:AlternateContent>
        <mc:AlternateContent xmlns:mc="http://schemas.openxmlformats.org/markup-compatibility/2006">
          <mc:Choice Requires="x14">
            <control shapeId="20552" r:id="rId469" name="チェック64">
              <controlPr defaultSize="0" autoFill="0" autoLine="0" autoPict="0">
                <anchor moveWithCells="1">
                  <from>
                    <xdr:col>191</xdr:col>
                    <xdr:colOff>182880</xdr:colOff>
                    <xdr:row>39</xdr:row>
                    <xdr:rowOff>175260</xdr:rowOff>
                  </from>
                  <to>
                    <xdr:col>192</xdr:col>
                    <xdr:colOff>182880</xdr:colOff>
                    <xdr:row>41</xdr:row>
                    <xdr:rowOff>38100</xdr:rowOff>
                  </to>
                </anchor>
              </controlPr>
            </control>
          </mc:Choice>
        </mc:AlternateContent>
        <mc:AlternateContent xmlns:mc="http://schemas.openxmlformats.org/markup-compatibility/2006">
          <mc:Choice Requires="x14">
            <control shapeId="20553" r:id="rId470" name="チェック65">
              <controlPr defaultSize="0" autoFill="0" autoLine="0" autoPict="0">
                <anchor moveWithCells="1">
                  <from>
                    <xdr:col>194</xdr:col>
                    <xdr:colOff>190500</xdr:colOff>
                    <xdr:row>39</xdr:row>
                    <xdr:rowOff>152400</xdr:rowOff>
                  </from>
                  <to>
                    <xdr:col>195</xdr:col>
                    <xdr:colOff>198120</xdr:colOff>
                    <xdr:row>41</xdr:row>
                    <xdr:rowOff>30480</xdr:rowOff>
                  </to>
                </anchor>
              </controlPr>
            </control>
          </mc:Choice>
        </mc:AlternateContent>
        <mc:AlternateContent xmlns:mc="http://schemas.openxmlformats.org/markup-compatibility/2006">
          <mc:Choice Requires="x14">
            <control shapeId="20554" r:id="rId471" name="チェック66">
              <controlPr defaultSize="0" autoFill="0" autoLine="0" autoPict="0">
                <anchor moveWithCells="1">
                  <from>
                    <xdr:col>191</xdr:col>
                    <xdr:colOff>182880</xdr:colOff>
                    <xdr:row>40</xdr:row>
                    <xdr:rowOff>160020</xdr:rowOff>
                  </from>
                  <to>
                    <xdr:col>192</xdr:col>
                    <xdr:colOff>175260</xdr:colOff>
                    <xdr:row>42</xdr:row>
                    <xdr:rowOff>30480</xdr:rowOff>
                  </to>
                </anchor>
              </controlPr>
            </control>
          </mc:Choice>
        </mc:AlternateContent>
        <mc:AlternateContent xmlns:mc="http://schemas.openxmlformats.org/markup-compatibility/2006">
          <mc:Choice Requires="x14">
            <control shapeId="20555" r:id="rId472" name="チェック67">
              <controlPr defaultSize="0" autoFill="0" autoLine="0" autoPict="0">
                <anchor moveWithCells="1">
                  <from>
                    <xdr:col>194</xdr:col>
                    <xdr:colOff>190500</xdr:colOff>
                    <xdr:row>40</xdr:row>
                    <xdr:rowOff>152400</xdr:rowOff>
                  </from>
                  <to>
                    <xdr:col>195</xdr:col>
                    <xdr:colOff>175260</xdr:colOff>
                    <xdr:row>42</xdr:row>
                    <xdr:rowOff>30480</xdr:rowOff>
                  </to>
                </anchor>
              </controlPr>
            </control>
          </mc:Choice>
        </mc:AlternateContent>
        <mc:AlternateContent xmlns:mc="http://schemas.openxmlformats.org/markup-compatibility/2006">
          <mc:Choice Requires="x14">
            <control shapeId="20556" r:id="rId473" name="チェック68">
              <controlPr defaultSize="0" autoFill="0" autoLine="0" autoPict="0">
                <anchor moveWithCells="1">
                  <from>
                    <xdr:col>180</xdr:col>
                    <xdr:colOff>213360</xdr:colOff>
                    <xdr:row>41</xdr:row>
                    <xdr:rowOff>160020</xdr:rowOff>
                  </from>
                  <to>
                    <xdr:col>181</xdr:col>
                    <xdr:colOff>213360</xdr:colOff>
                    <xdr:row>43</xdr:row>
                    <xdr:rowOff>30480</xdr:rowOff>
                  </to>
                </anchor>
              </controlPr>
            </control>
          </mc:Choice>
        </mc:AlternateContent>
        <mc:AlternateContent xmlns:mc="http://schemas.openxmlformats.org/markup-compatibility/2006">
          <mc:Choice Requires="x14">
            <control shapeId="20557" r:id="rId474" name="チェック69">
              <controlPr defaultSize="0" autoFill="0" autoLine="0" autoPict="0">
                <anchor moveWithCells="1">
                  <from>
                    <xdr:col>188</xdr:col>
                    <xdr:colOff>190500</xdr:colOff>
                    <xdr:row>41</xdr:row>
                    <xdr:rowOff>160020</xdr:rowOff>
                  </from>
                  <to>
                    <xdr:col>189</xdr:col>
                    <xdr:colOff>175260</xdr:colOff>
                    <xdr:row>43</xdr:row>
                    <xdr:rowOff>30480</xdr:rowOff>
                  </to>
                </anchor>
              </controlPr>
            </control>
          </mc:Choice>
        </mc:AlternateContent>
        <mc:AlternateContent xmlns:mc="http://schemas.openxmlformats.org/markup-compatibility/2006">
          <mc:Choice Requires="x14">
            <control shapeId="20558" r:id="rId475" name="チェック70">
              <controlPr defaultSize="0" autoFill="0" autoLine="0" autoPict="0">
                <anchor moveWithCells="1">
                  <from>
                    <xdr:col>195</xdr:col>
                    <xdr:colOff>198120</xdr:colOff>
                    <xdr:row>41</xdr:row>
                    <xdr:rowOff>160020</xdr:rowOff>
                  </from>
                  <to>
                    <xdr:col>196</xdr:col>
                    <xdr:colOff>190500</xdr:colOff>
                    <xdr:row>43</xdr:row>
                    <xdr:rowOff>30480</xdr:rowOff>
                  </to>
                </anchor>
              </controlPr>
            </control>
          </mc:Choice>
        </mc:AlternateContent>
        <mc:AlternateContent xmlns:mc="http://schemas.openxmlformats.org/markup-compatibility/2006">
          <mc:Choice Requires="x14">
            <control shapeId="20559" r:id="rId476" name="チェック71">
              <controlPr defaultSize="0" autoFill="0" autoLine="0" autoPict="0">
                <anchor moveWithCells="1">
                  <from>
                    <xdr:col>180</xdr:col>
                    <xdr:colOff>213360</xdr:colOff>
                    <xdr:row>42</xdr:row>
                    <xdr:rowOff>160020</xdr:rowOff>
                  </from>
                  <to>
                    <xdr:col>181</xdr:col>
                    <xdr:colOff>190500</xdr:colOff>
                    <xdr:row>44</xdr:row>
                    <xdr:rowOff>30480</xdr:rowOff>
                  </to>
                </anchor>
              </controlPr>
            </control>
          </mc:Choice>
        </mc:AlternateContent>
        <mc:AlternateContent xmlns:mc="http://schemas.openxmlformats.org/markup-compatibility/2006">
          <mc:Choice Requires="x14">
            <control shapeId="20560" r:id="rId477" name="チェック72">
              <controlPr defaultSize="0" autoFill="0" autoLine="0" autoPict="0">
                <anchor moveWithCells="1">
                  <from>
                    <xdr:col>190</xdr:col>
                    <xdr:colOff>198120</xdr:colOff>
                    <xdr:row>42</xdr:row>
                    <xdr:rowOff>175260</xdr:rowOff>
                  </from>
                  <to>
                    <xdr:col>191</xdr:col>
                    <xdr:colOff>198120</xdr:colOff>
                    <xdr:row>44</xdr:row>
                    <xdr:rowOff>38100</xdr:rowOff>
                  </to>
                </anchor>
              </controlPr>
            </control>
          </mc:Choice>
        </mc:AlternateContent>
        <mc:AlternateContent xmlns:mc="http://schemas.openxmlformats.org/markup-compatibility/2006">
          <mc:Choice Requires="x14">
            <control shapeId="20561" r:id="rId478" name="チェック73">
              <controlPr defaultSize="0" autoFill="0" autoLine="0" autoPict="0">
                <anchor moveWithCells="1">
                  <from>
                    <xdr:col>180</xdr:col>
                    <xdr:colOff>213360</xdr:colOff>
                    <xdr:row>43</xdr:row>
                    <xdr:rowOff>175260</xdr:rowOff>
                  </from>
                  <to>
                    <xdr:col>181</xdr:col>
                    <xdr:colOff>213360</xdr:colOff>
                    <xdr:row>45</xdr:row>
                    <xdr:rowOff>38100</xdr:rowOff>
                  </to>
                </anchor>
              </controlPr>
            </control>
          </mc:Choice>
        </mc:AlternateContent>
        <mc:AlternateContent xmlns:mc="http://schemas.openxmlformats.org/markup-compatibility/2006">
          <mc:Choice Requires="x14">
            <control shapeId="20562" r:id="rId479" name="チェック74">
              <controlPr defaultSize="0" autoFill="0" autoLine="0" autoPict="0">
                <anchor moveWithCells="1">
                  <from>
                    <xdr:col>186</xdr:col>
                    <xdr:colOff>198120</xdr:colOff>
                    <xdr:row>43</xdr:row>
                    <xdr:rowOff>160020</xdr:rowOff>
                  </from>
                  <to>
                    <xdr:col>187</xdr:col>
                    <xdr:colOff>198120</xdr:colOff>
                    <xdr:row>45</xdr:row>
                    <xdr:rowOff>30480</xdr:rowOff>
                  </to>
                </anchor>
              </controlPr>
            </control>
          </mc:Choice>
        </mc:AlternateContent>
        <mc:AlternateContent xmlns:mc="http://schemas.openxmlformats.org/markup-compatibility/2006">
          <mc:Choice Requires="x14">
            <control shapeId="20563" r:id="rId480" name="チェック75">
              <controlPr defaultSize="0" autoFill="0" autoLine="0" autoPict="0">
                <anchor moveWithCells="1">
                  <from>
                    <xdr:col>193</xdr:col>
                    <xdr:colOff>198120</xdr:colOff>
                    <xdr:row>43</xdr:row>
                    <xdr:rowOff>152400</xdr:rowOff>
                  </from>
                  <to>
                    <xdr:col>195</xdr:col>
                    <xdr:colOff>22860</xdr:colOff>
                    <xdr:row>45</xdr:row>
                    <xdr:rowOff>30480</xdr:rowOff>
                  </to>
                </anchor>
              </controlPr>
            </control>
          </mc:Choice>
        </mc:AlternateContent>
        <mc:AlternateContent xmlns:mc="http://schemas.openxmlformats.org/markup-compatibility/2006">
          <mc:Choice Requires="x14">
            <control shapeId="20564" r:id="rId481" name="チェック76">
              <controlPr defaultSize="0" autoFill="0" autoLine="0" autoPict="0">
                <anchor moveWithCells="1">
                  <from>
                    <xdr:col>180</xdr:col>
                    <xdr:colOff>213360</xdr:colOff>
                    <xdr:row>44</xdr:row>
                    <xdr:rowOff>160020</xdr:rowOff>
                  </from>
                  <to>
                    <xdr:col>181</xdr:col>
                    <xdr:colOff>198120</xdr:colOff>
                    <xdr:row>46</xdr:row>
                    <xdr:rowOff>30480</xdr:rowOff>
                  </to>
                </anchor>
              </controlPr>
            </control>
          </mc:Choice>
        </mc:AlternateContent>
        <mc:AlternateContent xmlns:mc="http://schemas.openxmlformats.org/markup-compatibility/2006">
          <mc:Choice Requires="x14">
            <control shapeId="20565" r:id="rId482" name="チェック77">
              <controlPr defaultSize="0" autoFill="0" autoLine="0" autoPict="0">
                <anchor moveWithCells="1">
                  <from>
                    <xdr:col>186</xdr:col>
                    <xdr:colOff>198120</xdr:colOff>
                    <xdr:row>44</xdr:row>
                    <xdr:rowOff>160020</xdr:rowOff>
                  </from>
                  <to>
                    <xdr:col>187</xdr:col>
                    <xdr:colOff>182880</xdr:colOff>
                    <xdr:row>46</xdr:row>
                    <xdr:rowOff>30480</xdr:rowOff>
                  </to>
                </anchor>
              </controlPr>
            </control>
          </mc:Choice>
        </mc:AlternateContent>
        <mc:AlternateContent xmlns:mc="http://schemas.openxmlformats.org/markup-compatibility/2006">
          <mc:Choice Requires="x14">
            <control shapeId="20566" r:id="rId483" name="チェック78">
              <controlPr defaultSize="0" autoFill="0" autoLine="0" autoPict="0">
                <anchor moveWithCells="1">
                  <from>
                    <xdr:col>193</xdr:col>
                    <xdr:colOff>198120</xdr:colOff>
                    <xdr:row>44</xdr:row>
                    <xdr:rowOff>160020</xdr:rowOff>
                  </from>
                  <to>
                    <xdr:col>194</xdr:col>
                    <xdr:colOff>182880</xdr:colOff>
                    <xdr:row>46</xdr:row>
                    <xdr:rowOff>30480</xdr:rowOff>
                  </to>
                </anchor>
              </controlPr>
            </control>
          </mc:Choice>
        </mc:AlternateContent>
        <mc:AlternateContent xmlns:mc="http://schemas.openxmlformats.org/markup-compatibility/2006">
          <mc:Choice Requires="x14">
            <control shapeId="20567" r:id="rId484" name="チェック79">
              <controlPr defaultSize="0" autoFill="0" autoLine="0" autoPict="0">
                <anchor moveWithCells="1">
                  <from>
                    <xdr:col>180</xdr:col>
                    <xdr:colOff>213360</xdr:colOff>
                    <xdr:row>45</xdr:row>
                    <xdr:rowOff>152400</xdr:rowOff>
                  </from>
                  <to>
                    <xdr:col>181</xdr:col>
                    <xdr:colOff>198120</xdr:colOff>
                    <xdr:row>47</xdr:row>
                    <xdr:rowOff>30480</xdr:rowOff>
                  </to>
                </anchor>
              </controlPr>
            </control>
          </mc:Choice>
        </mc:AlternateContent>
        <mc:AlternateContent xmlns:mc="http://schemas.openxmlformats.org/markup-compatibility/2006">
          <mc:Choice Requires="x14">
            <control shapeId="20568" r:id="rId485" name="チェック80">
              <controlPr defaultSize="0" autoFill="0" autoLine="0" autoPict="0">
                <anchor moveWithCells="1">
                  <from>
                    <xdr:col>186</xdr:col>
                    <xdr:colOff>198120</xdr:colOff>
                    <xdr:row>45</xdr:row>
                    <xdr:rowOff>144780</xdr:rowOff>
                  </from>
                  <to>
                    <xdr:col>187</xdr:col>
                    <xdr:colOff>175260</xdr:colOff>
                    <xdr:row>47</xdr:row>
                    <xdr:rowOff>60960</xdr:rowOff>
                  </to>
                </anchor>
              </controlPr>
            </control>
          </mc:Choice>
        </mc:AlternateContent>
        <mc:AlternateContent xmlns:mc="http://schemas.openxmlformats.org/markup-compatibility/2006">
          <mc:Choice Requires="x14">
            <control shapeId="20569" r:id="rId486" name="チェック81">
              <controlPr defaultSize="0" autoFill="0" autoLine="0" autoPict="0">
                <anchor moveWithCells="1">
                  <from>
                    <xdr:col>193</xdr:col>
                    <xdr:colOff>198120</xdr:colOff>
                    <xdr:row>45</xdr:row>
                    <xdr:rowOff>152400</xdr:rowOff>
                  </from>
                  <to>
                    <xdr:col>194</xdr:col>
                    <xdr:colOff>190500</xdr:colOff>
                    <xdr:row>47</xdr:row>
                    <xdr:rowOff>30480</xdr:rowOff>
                  </to>
                </anchor>
              </controlPr>
            </control>
          </mc:Choice>
        </mc:AlternateContent>
        <mc:AlternateContent xmlns:mc="http://schemas.openxmlformats.org/markup-compatibility/2006">
          <mc:Choice Requires="x14">
            <control shapeId="20570" r:id="rId487" name="チェック82">
              <controlPr defaultSize="0" autoFill="0" autoLine="0" autoPict="0">
                <anchor moveWithCells="1">
                  <from>
                    <xdr:col>180</xdr:col>
                    <xdr:colOff>213360</xdr:colOff>
                    <xdr:row>46</xdr:row>
                    <xdr:rowOff>160020</xdr:rowOff>
                  </from>
                  <to>
                    <xdr:col>181</xdr:col>
                    <xdr:colOff>213360</xdr:colOff>
                    <xdr:row>48</xdr:row>
                    <xdr:rowOff>30480</xdr:rowOff>
                  </to>
                </anchor>
              </controlPr>
            </control>
          </mc:Choice>
        </mc:AlternateContent>
        <mc:AlternateContent xmlns:mc="http://schemas.openxmlformats.org/markup-compatibility/2006">
          <mc:Choice Requires="x14">
            <control shapeId="20571" r:id="rId488" name="チェック83">
              <controlPr defaultSize="0" autoFill="0" autoLine="0" autoPict="0">
                <anchor moveWithCells="1">
                  <from>
                    <xdr:col>186</xdr:col>
                    <xdr:colOff>198120</xdr:colOff>
                    <xdr:row>46</xdr:row>
                    <xdr:rowOff>160020</xdr:rowOff>
                  </from>
                  <to>
                    <xdr:col>187</xdr:col>
                    <xdr:colOff>182880</xdr:colOff>
                    <xdr:row>48</xdr:row>
                    <xdr:rowOff>30480</xdr:rowOff>
                  </to>
                </anchor>
              </controlPr>
            </control>
          </mc:Choice>
        </mc:AlternateContent>
        <mc:AlternateContent xmlns:mc="http://schemas.openxmlformats.org/markup-compatibility/2006">
          <mc:Choice Requires="x14">
            <control shapeId="20572" r:id="rId489" name="チェック84">
              <controlPr defaultSize="0" autoFill="0" autoLine="0" autoPict="0">
                <anchor moveWithCells="1">
                  <from>
                    <xdr:col>193</xdr:col>
                    <xdr:colOff>198120</xdr:colOff>
                    <xdr:row>46</xdr:row>
                    <xdr:rowOff>152400</xdr:rowOff>
                  </from>
                  <to>
                    <xdr:col>194</xdr:col>
                    <xdr:colOff>198120</xdr:colOff>
                    <xdr:row>48</xdr:row>
                    <xdr:rowOff>30480</xdr:rowOff>
                  </to>
                </anchor>
              </controlPr>
            </control>
          </mc:Choice>
        </mc:AlternateContent>
        <mc:AlternateContent xmlns:mc="http://schemas.openxmlformats.org/markup-compatibility/2006">
          <mc:Choice Requires="x14">
            <control shapeId="20573" r:id="rId490" name="チェック85">
              <controlPr defaultSize="0" autoFill="0" autoLine="0" autoPict="0">
                <anchor moveWithCells="1">
                  <from>
                    <xdr:col>200</xdr:col>
                    <xdr:colOff>190500</xdr:colOff>
                    <xdr:row>46</xdr:row>
                    <xdr:rowOff>160020</xdr:rowOff>
                  </from>
                  <to>
                    <xdr:col>201</xdr:col>
                    <xdr:colOff>190500</xdr:colOff>
                    <xdr:row>48</xdr:row>
                    <xdr:rowOff>30480</xdr:rowOff>
                  </to>
                </anchor>
              </controlPr>
            </control>
          </mc:Choice>
        </mc:AlternateContent>
        <mc:AlternateContent xmlns:mc="http://schemas.openxmlformats.org/markup-compatibility/2006">
          <mc:Choice Requires="x14">
            <control shapeId="20574" r:id="rId491" name="Check Box 2142">
              <controlPr defaultSize="0" autoFill="0" autoLine="0" autoPict="0">
                <anchor moveWithCells="1">
                  <from>
                    <xdr:col>188</xdr:col>
                    <xdr:colOff>198120</xdr:colOff>
                    <xdr:row>52</xdr:row>
                    <xdr:rowOff>175260</xdr:rowOff>
                  </from>
                  <to>
                    <xdr:col>189</xdr:col>
                    <xdr:colOff>190500</xdr:colOff>
                    <xdr:row>54</xdr:row>
                    <xdr:rowOff>38100</xdr:rowOff>
                  </to>
                </anchor>
              </controlPr>
            </control>
          </mc:Choice>
        </mc:AlternateContent>
        <mc:AlternateContent xmlns:mc="http://schemas.openxmlformats.org/markup-compatibility/2006">
          <mc:Choice Requires="x14">
            <control shapeId="20575" r:id="rId492" name="Check Box 2143">
              <controlPr defaultSize="0" autoFill="0" autoLine="0" autoPict="0">
                <anchor moveWithCells="1">
                  <from>
                    <xdr:col>191</xdr:col>
                    <xdr:colOff>182880</xdr:colOff>
                    <xdr:row>52</xdr:row>
                    <xdr:rowOff>175260</xdr:rowOff>
                  </from>
                  <to>
                    <xdr:col>192</xdr:col>
                    <xdr:colOff>182880</xdr:colOff>
                    <xdr:row>54</xdr:row>
                    <xdr:rowOff>38100</xdr:rowOff>
                  </to>
                </anchor>
              </controlPr>
            </control>
          </mc:Choice>
        </mc:AlternateContent>
        <mc:AlternateContent xmlns:mc="http://schemas.openxmlformats.org/markup-compatibility/2006">
          <mc:Choice Requires="x14">
            <control shapeId="20576" r:id="rId493" name="Check Box 2144">
              <controlPr defaultSize="0" autoFill="0" autoLine="0" autoPict="0">
                <anchor moveWithCells="1">
                  <from>
                    <xdr:col>194</xdr:col>
                    <xdr:colOff>190500</xdr:colOff>
                    <xdr:row>52</xdr:row>
                    <xdr:rowOff>152400</xdr:rowOff>
                  </from>
                  <to>
                    <xdr:col>195</xdr:col>
                    <xdr:colOff>198120</xdr:colOff>
                    <xdr:row>54</xdr:row>
                    <xdr:rowOff>30480</xdr:rowOff>
                  </to>
                </anchor>
              </controlPr>
            </control>
          </mc:Choice>
        </mc:AlternateContent>
        <mc:AlternateContent xmlns:mc="http://schemas.openxmlformats.org/markup-compatibility/2006">
          <mc:Choice Requires="x14">
            <control shapeId="20577" r:id="rId494" name="Check Box 2145">
              <controlPr defaultSize="0" autoFill="0" autoLine="0" autoPict="0">
                <anchor moveWithCells="1">
                  <from>
                    <xdr:col>191</xdr:col>
                    <xdr:colOff>182880</xdr:colOff>
                    <xdr:row>53</xdr:row>
                    <xdr:rowOff>160020</xdr:rowOff>
                  </from>
                  <to>
                    <xdr:col>192</xdr:col>
                    <xdr:colOff>175260</xdr:colOff>
                    <xdr:row>55</xdr:row>
                    <xdr:rowOff>30480</xdr:rowOff>
                  </to>
                </anchor>
              </controlPr>
            </control>
          </mc:Choice>
        </mc:AlternateContent>
        <mc:AlternateContent xmlns:mc="http://schemas.openxmlformats.org/markup-compatibility/2006">
          <mc:Choice Requires="x14">
            <control shapeId="20578" r:id="rId495" name="Check Box 2146">
              <controlPr defaultSize="0" autoFill="0" autoLine="0" autoPict="0">
                <anchor moveWithCells="1">
                  <from>
                    <xdr:col>194</xdr:col>
                    <xdr:colOff>190500</xdr:colOff>
                    <xdr:row>53</xdr:row>
                    <xdr:rowOff>152400</xdr:rowOff>
                  </from>
                  <to>
                    <xdr:col>195</xdr:col>
                    <xdr:colOff>175260</xdr:colOff>
                    <xdr:row>55</xdr:row>
                    <xdr:rowOff>30480</xdr:rowOff>
                  </to>
                </anchor>
              </controlPr>
            </control>
          </mc:Choice>
        </mc:AlternateContent>
        <mc:AlternateContent xmlns:mc="http://schemas.openxmlformats.org/markup-compatibility/2006">
          <mc:Choice Requires="x14">
            <control shapeId="20579" r:id="rId496" name="Check Box 2147">
              <controlPr defaultSize="0" autoFill="0" autoLine="0" autoPict="0">
                <anchor moveWithCells="1">
                  <from>
                    <xdr:col>180</xdr:col>
                    <xdr:colOff>213360</xdr:colOff>
                    <xdr:row>54</xdr:row>
                    <xdr:rowOff>160020</xdr:rowOff>
                  </from>
                  <to>
                    <xdr:col>181</xdr:col>
                    <xdr:colOff>213360</xdr:colOff>
                    <xdr:row>56</xdr:row>
                    <xdr:rowOff>30480</xdr:rowOff>
                  </to>
                </anchor>
              </controlPr>
            </control>
          </mc:Choice>
        </mc:AlternateContent>
        <mc:AlternateContent xmlns:mc="http://schemas.openxmlformats.org/markup-compatibility/2006">
          <mc:Choice Requires="x14">
            <control shapeId="20580" r:id="rId497" name="Check Box 2148">
              <controlPr defaultSize="0" autoFill="0" autoLine="0" autoPict="0">
                <anchor moveWithCells="1">
                  <from>
                    <xdr:col>188</xdr:col>
                    <xdr:colOff>190500</xdr:colOff>
                    <xdr:row>54</xdr:row>
                    <xdr:rowOff>160020</xdr:rowOff>
                  </from>
                  <to>
                    <xdr:col>189</xdr:col>
                    <xdr:colOff>175260</xdr:colOff>
                    <xdr:row>56</xdr:row>
                    <xdr:rowOff>30480</xdr:rowOff>
                  </to>
                </anchor>
              </controlPr>
            </control>
          </mc:Choice>
        </mc:AlternateContent>
        <mc:AlternateContent xmlns:mc="http://schemas.openxmlformats.org/markup-compatibility/2006">
          <mc:Choice Requires="x14">
            <control shapeId="20581" r:id="rId498" name="Check Box 2149">
              <controlPr defaultSize="0" autoFill="0" autoLine="0" autoPict="0">
                <anchor moveWithCells="1">
                  <from>
                    <xdr:col>195</xdr:col>
                    <xdr:colOff>198120</xdr:colOff>
                    <xdr:row>54</xdr:row>
                    <xdr:rowOff>160020</xdr:rowOff>
                  </from>
                  <to>
                    <xdr:col>196</xdr:col>
                    <xdr:colOff>190500</xdr:colOff>
                    <xdr:row>56</xdr:row>
                    <xdr:rowOff>30480</xdr:rowOff>
                  </to>
                </anchor>
              </controlPr>
            </control>
          </mc:Choice>
        </mc:AlternateContent>
        <mc:AlternateContent xmlns:mc="http://schemas.openxmlformats.org/markup-compatibility/2006">
          <mc:Choice Requires="x14">
            <control shapeId="20582" r:id="rId499" name="Check Box 2150">
              <controlPr defaultSize="0" autoFill="0" autoLine="0" autoPict="0">
                <anchor moveWithCells="1">
                  <from>
                    <xdr:col>180</xdr:col>
                    <xdr:colOff>213360</xdr:colOff>
                    <xdr:row>55</xdr:row>
                    <xdr:rowOff>160020</xdr:rowOff>
                  </from>
                  <to>
                    <xdr:col>181</xdr:col>
                    <xdr:colOff>190500</xdr:colOff>
                    <xdr:row>57</xdr:row>
                    <xdr:rowOff>30480</xdr:rowOff>
                  </to>
                </anchor>
              </controlPr>
            </control>
          </mc:Choice>
        </mc:AlternateContent>
        <mc:AlternateContent xmlns:mc="http://schemas.openxmlformats.org/markup-compatibility/2006">
          <mc:Choice Requires="x14">
            <control shapeId="20583" r:id="rId500" name="Check Box 2151">
              <controlPr defaultSize="0" autoFill="0" autoLine="0" autoPict="0">
                <anchor moveWithCells="1">
                  <from>
                    <xdr:col>190</xdr:col>
                    <xdr:colOff>198120</xdr:colOff>
                    <xdr:row>55</xdr:row>
                    <xdr:rowOff>175260</xdr:rowOff>
                  </from>
                  <to>
                    <xdr:col>191</xdr:col>
                    <xdr:colOff>198120</xdr:colOff>
                    <xdr:row>57</xdr:row>
                    <xdr:rowOff>38100</xdr:rowOff>
                  </to>
                </anchor>
              </controlPr>
            </control>
          </mc:Choice>
        </mc:AlternateContent>
        <mc:AlternateContent xmlns:mc="http://schemas.openxmlformats.org/markup-compatibility/2006">
          <mc:Choice Requires="x14">
            <control shapeId="20584" r:id="rId501" name="Check Box 2152">
              <controlPr defaultSize="0" autoFill="0" autoLine="0" autoPict="0">
                <anchor moveWithCells="1">
                  <from>
                    <xdr:col>180</xdr:col>
                    <xdr:colOff>213360</xdr:colOff>
                    <xdr:row>56</xdr:row>
                    <xdr:rowOff>175260</xdr:rowOff>
                  </from>
                  <to>
                    <xdr:col>181</xdr:col>
                    <xdr:colOff>213360</xdr:colOff>
                    <xdr:row>58</xdr:row>
                    <xdr:rowOff>38100</xdr:rowOff>
                  </to>
                </anchor>
              </controlPr>
            </control>
          </mc:Choice>
        </mc:AlternateContent>
        <mc:AlternateContent xmlns:mc="http://schemas.openxmlformats.org/markup-compatibility/2006">
          <mc:Choice Requires="x14">
            <control shapeId="20585" r:id="rId502" name="Check Box 2153">
              <controlPr defaultSize="0" autoFill="0" autoLine="0" autoPict="0">
                <anchor moveWithCells="1">
                  <from>
                    <xdr:col>186</xdr:col>
                    <xdr:colOff>198120</xdr:colOff>
                    <xdr:row>56</xdr:row>
                    <xdr:rowOff>160020</xdr:rowOff>
                  </from>
                  <to>
                    <xdr:col>187</xdr:col>
                    <xdr:colOff>198120</xdr:colOff>
                    <xdr:row>58</xdr:row>
                    <xdr:rowOff>30480</xdr:rowOff>
                  </to>
                </anchor>
              </controlPr>
            </control>
          </mc:Choice>
        </mc:AlternateContent>
        <mc:AlternateContent xmlns:mc="http://schemas.openxmlformats.org/markup-compatibility/2006">
          <mc:Choice Requires="x14">
            <control shapeId="20586" r:id="rId503" name="Check Box 2154">
              <controlPr defaultSize="0" autoFill="0" autoLine="0" autoPict="0">
                <anchor moveWithCells="1">
                  <from>
                    <xdr:col>193</xdr:col>
                    <xdr:colOff>198120</xdr:colOff>
                    <xdr:row>56</xdr:row>
                    <xdr:rowOff>152400</xdr:rowOff>
                  </from>
                  <to>
                    <xdr:col>195</xdr:col>
                    <xdr:colOff>22860</xdr:colOff>
                    <xdr:row>58</xdr:row>
                    <xdr:rowOff>30480</xdr:rowOff>
                  </to>
                </anchor>
              </controlPr>
            </control>
          </mc:Choice>
        </mc:AlternateContent>
        <mc:AlternateContent xmlns:mc="http://schemas.openxmlformats.org/markup-compatibility/2006">
          <mc:Choice Requires="x14">
            <control shapeId="20587" r:id="rId504" name="Check Box 2155">
              <controlPr defaultSize="0" autoFill="0" autoLine="0" autoPict="0">
                <anchor moveWithCells="1">
                  <from>
                    <xdr:col>180</xdr:col>
                    <xdr:colOff>213360</xdr:colOff>
                    <xdr:row>57</xdr:row>
                    <xdr:rowOff>160020</xdr:rowOff>
                  </from>
                  <to>
                    <xdr:col>181</xdr:col>
                    <xdr:colOff>198120</xdr:colOff>
                    <xdr:row>59</xdr:row>
                    <xdr:rowOff>30480</xdr:rowOff>
                  </to>
                </anchor>
              </controlPr>
            </control>
          </mc:Choice>
        </mc:AlternateContent>
        <mc:AlternateContent xmlns:mc="http://schemas.openxmlformats.org/markup-compatibility/2006">
          <mc:Choice Requires="x14">
            <control shapeId="20588" r:id="rId505" name="Check Box 2156">
              <controlPr defaultSize="0" autoFill="0" autoLine="0" autoPict="0">
                <anchor moveWithCells="1">
                  <from>
                    <xdr:col>186</xdr:col>
                    <xdr:colOff>198120</xdr:colOff>
                    <xdr:row>57</xdr:row>
                    <xdr:rowOff>160020</xdr:rowOff>
                  </from>
                  <to>
                    <xdr:col>187</xdr:col>
                    <xdr:colOff>182880</xdr:colOff>
                    <xdr:row>59</xdr:row>
                    <xdr:rowOff>30480</xdr:rowOff>
                  </to>
                </anchor>
              </controlPr>
            </control>
          </mc:Choice>
        </mc:AlternateContent>
        <mc:AlternateContent xmlns:mc="http://schemas.openxmlformats.org/markup-compatibility/2006">
          <mc:Choice Requires="x14">
            <control shapeId="20589" r:id="rId506" name="Check Box 2157">
              <controlPr defaultSize="0" autoFill="0" autoLine="0" autoPict="0">
                <anchor moveWithCells="1">
                  <from>
                    <xdr:col>193</xdr:col>
                    <xdr:colOff>198120</xdr:colOff>
                    <xdr:row>57</xdr:row>
                    <xdr:rowOff>160020</xdr:rowOff>
                  </from>
                  <to>
                    <xdr:col>194</xdr:col>
                    <xdr:colOff>182880</xdr:colOff>
                    <xdr:row>59</xdr:row>
                    <xdr:rowOff>30480</xdr:rowOff>
                  </to>
                </anchor>
              </controlPr>
            </control>
          </mc:Choice>
        </mc:AlternateContent>
        <mc:AlternateContent xmlns:mc="http://schemas.openxmlformats.org/markup-compatibility/2006">
          <mc:Choice Requires="x14">
            <control shapeId="20590" r:id="rId507" name="Check Box 2158">
              <controlPr defaultSize="0" autoFill="0" autoLine="0" autoPict="0">
                <anchor moveWithCells="1">
                  <from>
                    <xdr:col>180</xdr:col>
                    <xdr:colOff>213360</xdr:colOff>
                    <xdr:row>58</xdr:row>
                    <xdr:rowOff>152400</xdr:rowOff>
                  </from>
                  <to>
                    <xdr:col>181</xdr:col>
                    <xdr:colOff>198120</xdr:colOff>
                    <xdr:row>60</xdr:row>
                    <xdr:rowOff>30480</xdr:rowOff>
                  </to>
                </anchor>
              </controlPr>
            </control>
          </mc:Choice>
        </mc:AlternateContent>
        <mc:AlternateContent xmlns:mc="http://schemas.openxmlformats.org/markup-compatibility/2006">
          <mc:Choice Requires="x14">
            <control shapeId="20591" r:id="rId508" name="Check Box 2159">
              <controlPr defaultSize="0" autoFill="0" autoLine="0" autoPict="0">
                <anchor moveWithCells="1">
                  <from>
                    <xdr:col>186</xdr:col>
                    <xdr:colOff>198120</xdr:colOff>
                    <xdr:row>58</xdr:row>
                    <xdr:rowOff>144780</xdr:rowOff>
                  </from>
                  <to>
                    <xdr:col>187</xdr:col>
                    <xdr:colOff>175260</xdr:colOff>
                    <xdr:row>60</xdr:row>
                    <xdr:rowOff>60960</xdr:rowOff>
                  </to>
                </anchor>
              </controlPr>
            </control>
          </mc:Choice>
        </mc:AlternateContent>
        <mc:AlternateContent xmlns:mc="http://schemas.openxmlformats.org/markup-compatibility/2006">
          <mc:Choice Requires="x14">
            <control shapeId="20592" r:id="rId509" name="Check Box 2160">
              <controlPr defaultSize="0" autoFill="0" autoLine="0" autoPict="0">
                <anchor moveWithCells="1">
                  <from>
                    <xdr:col>193</xdr:col>
                    <xdr:colOff>198120</xdr:colOff>
                    <xdr:row>58</xdr:row>
                    <xdr:rowOff>152400</xdr:rowOff>
                  </from>
                  <to>
                    <xdr:col>194</xdr:col>
                    <xdr:colOff>190500</xdr:colOff>
                    <xdr:row>60</xdr:row>
                    <xdr:rowOff>30480</xdr:rowOff>
                  </to>
                </anchor>
              </controlPr>
            </control>
          </mc:Choice>
        </mc:AlternateContent>
        <mc:AlternateContent xmlns:mc="http://schemas.openxmlformats.org/markup-compatibility/2006">
          <mc:Choice Requires="x14">
            <control shapeId="20593" r:id="rId510" name="Check Box 2161">
              <controlPr defaultSize="0" autoFill="0" autoLine="0" autoPict="0">
                <anchor moveWithCells="1">
                  <from>
                    <xdr:col>180</xdr:col>
                    <xdr:colOff>213360</xdr:colOff>
                    <xdr:row>59</xdr:row>
                    <xdr:rowOff>160020</xdr:rowOff>
                  </from>
                  <to>
                    <xdr:col>181</xdr:col>
                    <xdr:colOff>213360</xdr:colOff>
                    <xdr:row>61</xdr:row>
                    <xdr:rowOff>30480</xdr:rowOff>
                  </to>
                </anchor>
              </controlPr>
            </control>
          </mc:Choice>
        </mc:AlternateContent>
        <mc:AlternateContent xmlns:mc="http://schemas.openxmlformats.org/markup-compatibility/2006">
          <mc:Choice Requires="x14">
            <control shapeId="20594" r:id="rId511" name="Check Box 2162">
              <controlPr defaultSize="0" autoFill="0" autoLine="0" autoPict="0">
                <anchor moveWithCells="1">
                  <from>
                    <xdr:col>186</xdr:col>
                    <xdr:colOff>198120</xdr:colOff>
                    <xdr:row>59</xdr:row>
                    <xdr:rowOff>160020</xdr:rowOff>
                  </from>
                  <to>
                    <xdr:col>187</xdr:col>
                    <xdr:colOff>182880</xdr:colOff>
                    <xdr:row>61</xdr:row>
                    <xdr:rowOff>30480</xdr:rowOff>
                  </to>
                </anchor>
              </controlPr>
            </control>
          </mc:Choice>
        </mc:AlternateContent>
        <mc:AlternateContent xmlns:mc="http://schemas.openxmlformats.org/markup-compatibility/2006">
          <mc:Choice Requires="x14">
            <control shapeId="20595" r:id="rId512" name="Check Box 2163">
              <controlPr defaultSize="0" autoFill="0" autoLine="0" autoPict="0">
                <anchor moveWithCells="1">
                  <from>
                    <xdr:col>193</xdr:col>
                    <xdr:colOff>198120</xdr:colOff>
                    <xdr:row>59</xdr:row>
                    <xdr:rowOff>152400</xdr:rowOff>
                  </from>
                  <to>
                    <xdr:col>194</xdr:col>
                    <xdr:colOff>198120</xdr:colOff>
                    <xdr:row>61</xdr:row>
                    <xdr:rowOff>30480</xdr:rowOff>
                  </to>
                </anchor>
              </controlPr>
            </control>
          </mc:Choice>
        </mc:AlternateContent>
        <mc:AlternateContent xmlns:mc="http://schemas.openxmlformats.org/markup-compatibility/2006">
          <mc:Choice Requires="x14">
            <control shapeId="20596" r:id="rId513" name="Check Box 2164">
              <controlPr defaultSize="0" autoFill="0" autoLine="0" autoPict="0">
                <anchor moveWithCells="1">
                  <from>
                    <xdr:col>200</xdr:col>
                    <xdr:colOff>190500</xdr:colOff>
                    <xdr:row>59</xdr:row>
                    <xdr:rowOff>160020</xdr:rowOff>
                  </from>
                  <to>
                    <xdr:col>201</xdr:col>
                    <xdr:colOff>190500</xdr:colOff>
                    <xdr:row>61</xdr:row>
                    <xdr:rowOff>30480</xdr:rowOff>
                  </to>
                </anchor>
              </controlPr>
            </control>
          </mc:Choice>
        </mc:AlternateContent>
        <mc:AlternateContent xmlns:mc="http://schemas.openxmlformats.org/markup-compatibility/2006">
          <mc:Choice Requires="x14">
            <control shapeId="20597" r:id="rId514" name="Check Box 2165">
              <controlPr defaultSize="0" autoFill="0" autoLine="0" autoPict="0">
                <anchor moveWithCells="1">
                  <from>
                    <xdr:col>188</xdr:col>
                    <xdr:colOff>198120</xdr:colOff>
                    <xdr:row>65</xdr:row>
                    <xdr:rowOff>160020</xdr:rowOff>
                  </from>
                  <to>
                    <xdr:col>189</xdr:col>
                    <xdr:colOff>190500</xdr:colOff>
                    <xdr:row>67</xdr:row>
                    <xdr:rowOff>30480</xdr:rowOff>
                  </to>
                </anchor>
              </controlPr>
            </control>
          </mc:Choice>
        </mc:AlternateContent>
        <mc:AlternateContent xmlns:mc="http://schemas.openxmlformats.org/markup-compatibility/2006">
          <mc:Choice Requires="x14">
            <control shapeId="20598" r:id="rId515" name="Check Box 2166">
              <controlPr defaultSize="0" autoFill="0" autoLine="0" autoPict="0">
                <anchor moveWithCells="1">
                  <from>
                    <xdr:col>191</xdr:col>
                    <xdr:colOff>190500</xdr:colOff>
                    <xdr:row>65</xdr:row>
                    <xdr:rowOff>160020</xdr:rowOff>
                  </from>
                  <to>
                    <xdr:col>192</xdr:col>
                    <xdr:colOff>190500</xdr:colOff>
                    <xdr:row>67</xdr:row>
                    <xdr:rowOff>30480</xdr:rowOff>
                  </to>
                </anchor>
              </controlPr>
            </control>
          </mc:Choice>
        </mc:AlternateContent>
        <mc:AlternateContent xmlns:mc="http://schemas.openxmlformats.org/markup-compatibility/2006">
          <mc:Choice Requires="x14">
            <control shapeId="20599" r:id="rId516" name="Check Box 2167">
              <controlPr defaultSize="0" autoFill="0" autoLine="0" autoPict="0">
                <anchor moveWithCells="1">
                  <from>
                    <xdr:col>194</xdr:col>
                    <xdr:colOff>190500</xdr:colOff>
                    <xdr:row>65</xdr:row>
                    <xdr:rowOff>160020</xdr:rowOff>
                  </from>
                  <to>
                    <xdr:col>195</xdr:col>
                    <xdr:colOff>198120</xdr:colOff>
                    <xdr:row>67</xdr:row>
                    <xdr:rowOff>38100</xdr:rowOff>
                  </to>
                </anchor>
              </controlPr>
            </control>
          </mc:Choice>
        </mc:AlternateContent>
        <mc:AlternateContent xmlns:mc="http://schemas.openxmlformats.org/markup-compatibility/2006">
          <mc:Choice Requires="x14">
            <control shapeId="20600" r:id="rId517" name="Check Box 2168">
              <controlPr defaultSize="0" autoFill="0" autoLine="0" autoPict="0">
                <anchor moveWithCells="1">
                  <from>
                    <xdr:col>191</xdr:col>
                    <xdr:colOff>182880</xdr:colOff>
                    <xdr:row>66</xdr:row>
                    <xdr:rowOff>152400</xdr:rowOff>
                  </from>
                  <to>
                    <xdr:col>192</xdr:col>
                    <xdr:colOff>175260</xdr:colOff>
                    <xdr:row>68</xdr:row>
                    <xdr:rowOff>22860</xdr:rowOff>
                  </to>
                </anchor>
              </controlPr>
            </control>
          </mc:Choice>
        </mc:AlternateContent>
        <mc:AlternateContent xmlns:mc="http://schemas.openxmlformats.org/markup-compatibility/2006">
          <mc:Choice Requires="x14">
            <control shapeId="20601" r:id="rId518" name="Check Box 2169">
              <controlPr defaultSize="0" autoFill="0" autoLine="0" autoPict="0">
                <anchor moveWithCells="1">
                  <from>
                    <xdr:col>194</xdr:col>
                    <xdr:colOff>190500</xdr:colOff>
                    <xdr:row>66</xdr:row>
                    <xdr:rowOff>152400</xdr:rowOff>
                  </from>
                  <to>
                    <xdr:col>195</xdr:col>
                    <xdr:colOff>175260</xdr:colOff>
                    <xdr:row>68</xdr:row>
                    <xdr:rowOff>30480</xdr:rowOff>
                  </to>
                </anchor>
              </controlPr>
            </control>
          </mc:Choice>
        </mc:AlternateContent>
        <mc:AlternateContent xmlns:mc="http://schemas.openxmlformats.org/markup-compatibility/2006">
          <mc:Choice Requires="x14">
            <control shapeId="20602" r:id="rId519" name="Check Box 2170">
              <controlPr defaultSize="0" autoFill="0" autoLine="0" autoPict="0">
                <anchor moveWithCells="1">
                  <from>
                    <xdr:col>180</xdr:col>
                    <xdr:colOff>213360</xdr:colOff>
                    <xdr:row>67</xdr:row>
                    <xdr:rowOff>160020</xdr:rowOff>
                  </from>
                  <to>
                    <xdr:col>181</xdr:col>
                    <xdr:colOff>213360</xdr:colOff>
                    <xdr:row>69</xdr:row>
                    <xdr:rowOff>30480</xdr:rowOff>
                  </to>
                </anchor>
              </controlPr>
            </control>
          </mc:Choice>
        </mc:AlternateContent>
        <mc:AlternateContent xmlns:mc="http://schemas.openxmlformats.org/markup-compatibility/2006">
          <mc:Choice Requires="x14">
            <control shapeId="20603" r:id="rId520" name="Check Box 2171">
              <controlPr defaultSize="0" autoFill="0" autoLine="0" autoPict="0">
                <anchor moveWithCells="1">
                  <from>
                    <xdr:col>188</xdr:col>
                    <xdr:colOff>190500</xdr:colOff>
                    <xdr:row>67</xdr:row>
                    <xdr:rowOff>160020</xdr:rowOff>
                  </from>
                  <to>
                    <xdr:col>189</xdr:col>
                    <xdr:colOff>175260</xdr:colOff>
                    <xdr:row>69</xdr:row>
                    <xdr:rowOff>30480</xdr:rowOff>
                  </to>
                </anchor>
              </controlPr>
            </control>
          </mc:Choice>
        </mc:AlternateContent>
        <mc:AlternateContent xmlns:mc="http://schemas.openxmlformats.org/markup-compatibility/2006">
          <mc:Choice Requires="x14">
            <control shapeId="20604" r:id="rId521" name="Check Box 2172">
              <controlPr defaultSize="0" autoFill="0" autoLine="0" autoPict="0">
                <anchor moveWithCells="1">
                  <from>
                    <xdr:col>195</xdr:col>
                    <xdr:colOff>198120</xdr:colOff>
                    <xdr:row>67</xdr:row>
                    <xdr:rowOff>160020</xdr:rowOff>
                  </from>
                  <to>
                    <xdr:col>196</xdr:col>
                    <xdr:colOff>190500</xdr:colOff>
                    <xdr:row>69</xdr:row>
                    <xdr:rowOff>30480</xdr:rowOff>
                  </to>
                </anchor>
              </controlPr>
            </control>
          </mc:Choice>
        </mc:AlternateContent>
        <mc:AlternateContent xmlns:mc="http://schemas.openxmlformats.org/markup-compatibility/2006">
          <mc:Choice Requires="x14">
            <control shapeId="20605" r:id="rId522" name="Check Box 2173">
              <controlPr defaultSize="0" autoFill="0" autoLine="0" autoPict="0">
                <anchor moveWithCells="1">
                  <from>
                    <xdr:col>180</xdr:col>
                    <xdr:colOff>213360</xdr:colOff>
                    <xdr:row>68</xdr:row>
                    <xdr:rowOff>160020</xdr:rowOff>
                  </from>
                  <to>
                    <xdr:col>181</xdr:col>
                    <xdr:colOff>190500</xdr:colOff>
                    <xdr:row>70</xdr:row>
                    <xdr:rowOff>30480</xdr:rowOff>
                  </to>
                </anchor>
              </controlPr>
            </control>
          </mc:Choice>
        </mc:AlternateContent>
        <mc:AlternateContent xmlns:mc="http://schemas.openxmlformats.org/markup-compatibility/2006">
          <mc:Choice Requires="x14">
            <control shapeId="20606" r:id="rId523" name="Check Box 2174">
              <controlPr defaultSize="0" autoFill="0" autoLine="0" autoPict="0">
                <anchor moveWithCells="1">
                  <from>
                    <xdr:col>190</xdr:col>
                    <xdr:colOff>198120</xdr:colOff>
                    <xdr:row>68</xdr:row>
                    <xdr:rowOff>175260</xdr:rowOff>
                  </from>
                  <to>
                    <xdr:col>191</xdr:col>
                    <xdr:colOff>198120</xdr:colOff>
                    <xdr:row>70</xdr:row>
                    <xdr:rowOff>38100</xdr:rowOff>
                  </to>
                </anchor>
              </controlPr>
            </control>
          </mc:Choice>
        </mc:AlternateContent>
        <mc:AlternateContent xmlns:mc="http://schemas.openxmlformats.org/markup-compatibility/2006">
          <mc:Choice Requires="x14">
            <control shapeId="20607" r:id="rId524" name="Check Box 2175">
              <controlPr defaultSize="0" autoFill="0" autoLine="0" autoPict="0">
                <anchor moveWithCells="1">
                  <from>
                    <xdr:col>180</xdr:col>
                    <xdr:colOff>213360</xdr:colOff>
                    <xdr:row>69</xdr:row>
                    <xdr:rowOff>175260</xdr:rowOff>
                  </from>
                  <to>
                    <xdr:col>181</xdr:col>
                    <xdr:colOff>213360</xdr:colOff>
                    <xdr:row>71</xdr:row>
                    <xdr:rowOff>38100</xdr:rowOff>
                  </to>
                </anchor>
              </controlPr>
            </control>
          </mc:Choice>
        </mc:AlternateContent>
        <mc:AlternateContent xmlns:mc="http://schemas.openxmlformats.org/markup-compatibility/2006">
          <mc:Choice Requires="x14">
            <control shapeId="20608" r:id="rId525" name="Check Box 2176">
              <controlPr defaultSize="0" autoFill="0" autoLine="0" autoPict="0">
                <anchor moveWithCells="1">
                  <from>
                    <xdr:col>186</xdr:col>
                    <xdr:colOff>198120</xdr:colOff>
                    <xdr:row>69</xdr:row>
                    <xdr:rowOff>160020</xdr:rowOff>
                  </from>
                  <to>
                    <xdr:col>187</xdr:col>
                    <xdr:colOff>198120</xdr:colOff>
                    <xdr:row>71</xdr:row>
                    <xdr:rowOff>30480</xdr:rowOff>
                  </to>
                </anchor>
              </controlPr>
            </control>
          </mc:Choice>
        </mc:AlternateContent>
        <mc:AlternateContent xmlns:mc="http://schemas.openxmlformats.org/markup-compatibility/2006">
          <mc:Choice Requires="x14">
            <control shapeId="20609" r:id="rId526" name="Check Box 2177">
              <controlPr defaultSize="0" autoFill="0" autoLine="0" autoPict="0">
                <anchor moveWithCells="1">
                  <from>
                    <xdr:col>193</xdr:col>
                    <xdr:colOff>198120</xdr:colOff>
                    <xdr:row>69</xdr:row>
                    <xdr:rowOff>152400</xdr:rowOff>
                  </from>
                  <to>
                    <xdr:col>195</xdr:col>
                    <xdr:colOff>22860</xdr:colOff>
                    <xdr:row>71</xdr:row>
                    <xdr:rowOff>30480</xdr:rowOff>
                  </to>
                </anchor>
              </controlPr>
            </control>
          </mc:Choice>
        </mc:AlternateContent>
        <mc:AlternateContent xmlns:mc="http://schemas.openxmlformats.org/markup-compatibility/2006">
          <mc:Choice Requires="x14">
            <control shapeId="20610" r:id="rId527" name="Check Box 2178">
              <controlPr defaultSize="0" autoFill="0" autoLine="0" autoPict="0">
                <anchor moveWithCells="1">
                  <from>
                    <xdr:col>180</xdr:col>
                    <xdr:colOff>213360</xdr:colOff>
                    <xdr:row>70</xdr:row>
                    <xdr:rowOff>160020</xdr:rowOff>
                  </from>
                  <to>
                    <xdr:col>181</xdr:col>
                    <xdr:colOff>198120</xdr:colOff>
                    <xdr:row>72</xdr:row>
                    <xdr:rowOff>30480</xdr:rowOff>
                  </to>
                </anchor>
              </controlPr>
            </control>
          </mc:Choice>
        </mc:AlternateContent>
        <mc:AlternateContent xmlns:mc="http://schemas.openxmlformats.org/markup-compatibility/2006">
          <mc:Choice Requires="x14">
            <control shapeId="20611" r:id="rId528" name="Check Box 2179">
              <controlPr defaultSize="0" autoFill="0" autoLine="0" autoPict="0">
                <anchor moveWithCells="1">
                  <from>
                    <xdr:col>186</xdr:col>
                    <xdr:colOff>198120</xdr:colOff>
                    <xdr:row>70</xdr:row>
                    <xdr:rowOff>160020</xdr:rowOff>
                  </from>
                  <to>
                    <xdr:col>187</xdr:col>
                    <xdr:colOff>182880</xdr:colOff>
                    <xdr:row>72</xdr:row>
                    <xdr:rowOff>30480</xdr:rowOff>
                  </to>
                </anchor>
              </controlPr>
            </control>
          </mc:Choice>
        </mc:AlternateContent>
        <mc:AlternateContent xmlns:mc="http://schemas.openxmlformats.org/markup-compatibility/2006">
          <mc:Choice Requires="x14">
            <control shapeId="20612" r:id="rId529" name="Check Box 2180">
              <controlPr defaultSize="0" autoFill="0" autoLine="0" autoPict="0">
                <anchor moveWithCells="1">
                  <from>
                    <xdr:col>193</xdr:col>
                    <xdr:colOff>198120</xdr:colOff>
                    <xdr:row>70</xdr:row>
                    <xdr:rowOff>160020</xdr:rowOff>
                  </from>
                  <to>
                    <xdr:col>194</xdr:col>
                    <xdr:colOff>182880</xdr:colOff>
                    <xdr:row>72</xdr:row>
                    <xdr:rowOff>30480</xdr:rowOff>
                  </to>
                </anchor>
              </controlPr>
            </control>
          </mc:Choice>
        </mc:AlternateContent>
        <mc:AlternateContent xmlns:mc="http://schemas.openxmlformats.org/markup-compatibility/2006">
          <mc:Choice Requires="x14">
            <control shapeId="20613" r:id="rId530" name="Check Box 2181">
              <controlPr defaultSize="0" autoFill="0" autoLine="0" autoPict="0">
                <anchor moveWithCells="1">
                  <from>
                    <xdr:col>180</xdr:col>
                    <xdr:colOff>213360</xdr:colOff>
                    <xdr:row>71</xdr:row>
                    <xdr:rowOff>152400</xdr:rowOff>
                  </from>
                  <to>
                    <xdr:col>181</xdr:col>
                    <xdr:colOff>198120</xdr:colOff>
                    <xdr:row>73</xdr:row>
                    <xdr:rowOff>30480</xdr:rowOff>
                  </to>
                </anchor>
              </controlPr>
            </control>
          </mc:Choice>
        </mc:AlternateContent>
        <mc:AlternateContent xmlns:mc="http://schemas.openxmlformats.org/markup-compatibility/2006">
          <mc:Choice Requires="x14">
            <control shapeId="20614" r:id="rId531" name="Check Box 2182">
              <controlPr defaultSize="0" autoFill="0" autoLine="0" autoPict="0">
                <anchor moveWithCells="1">
                  <from>
                    <xdr:col>186</xdr:col>
                    <xdr:colOff>198120</xdr:colOff>
                    <xdr:row>71</xdr:row>
                    <xdr:rowOff>144780</xdr:rowOff>
                  </from>
                  <to>
                    <xdr:col>187</xdr:col>
                    <xdr:colOff>175260</xdr:colOff>
                    <xdr:row>73</xdr:row>
                    <xdr:rowOff>60960</xdr:rowOff>
                  </to>
                </anchor>
              </controlPr>
            </control>
          </mc:Choice>
        </mc:AlternateContent>
        <mc:AlternateContent xmlns:mc="http://schemas.openxmlformats.org/markup-compatibility/2006">
          <mc:Choice Requires="x14">
            <control shapeId="20615" r:id="rId532" name="Check Box 2183">
              <controlPr defaultSize="0" autoFill="0" autoLine="0" autoPict="0">
                <anchor moveWithCells="1">
                  <from>
                    <xdr:col>193</xdr:col>
                    <xdr:colOff>198120</xdr:colOff>
                    <xdr:row>71</xdr:row>
                    <xdr:rowOff>152400</xdr:rowOff>
                  </from>
                  <to>
                    <xdr:col>194</xdr:col>
                    <xdr:colOff>190500</xdr:colOff>
                    <xdr:row>73</xdr:row>
                    <xdr:rowOff>30480</xdr:rowOff>
                  </to>
                </anchor>
              </controlPr>
            </control>
          </mc:Choice>
        </mc:AlternateContent>
        <mc:AlternateContent xmlns:mc="http://schemas.openxmlformats.org/markup-compatibility/2006">
          <mc:Choice Requires="x14">
            <control shapeId="20616" r:id="rId533" name="Check Box 2184">
              <controlPr defaultSize="0" autoFill="0" autoLine="0" autoPict="0">
                <anchor moveWithCells="1">
                  <from>
                    <xdr:col>180</xdr:col>
                    <xdr:colOff>213360</xdr:colOff>
                    <xdr:row>72</xdr:row>
                    <xdr:rowOff>152400</xdr:rowOff>
                  </from>
                  <to>
                    <xdr:col>181</xdr:col>
                    <xdr:colOff>213360</xdr:colOff>
                    <xdr:row>74</xdr:row>
                    <xdr:rowOff>22860</xdr:rowOff>
                  </to>
                </anchor>
              </controlPr>
            </control>
          </mc:Choice>
        </mc:AlternateContent>
        <mc:AlternateContent xmlns:mc="http://schemas.openxmlformats.org/markup-compatibility/2006">
          <mc:Choice Requires="x14">
            <control shapeId="20617" r:id="rId534" name="Check Box 2185">
              <controlPr defaultSize="0" autoFill="0" autoLine="0" autoPict="0">
                <anchor moveWithCells="1">
                  <from>
                    <xdr:col>186</xdr:col>
                    <xdr:colOff>198120</xdr:colOff>
                    <xdr:row>72</xdr:row>
                    <xdr:rowOff>152400</xdr:rowOff>
                  </from>
                  <to>
                    <xdr:col>187</xdr:col>
                    <xdr:colOff>182880</xdr:colOff>
                    <xdr:row>74</xdr:row>
                    <xdr:rowOff>22860</xdr:rowOff>
                  </to>
                </anchor>
              </controlPr>
            </control>
          </mc:Choice>
        </mc:AlternateContent>
        <mc:AlternateContent xmlns:mc="http://schemas.openxmlformats.org/markup-compatibility/2006">
          <mc:Choice Requires="x14">
            <control shapeId="20618" r:id="rId535" name="Check Box 2186">
              <controlPr defaultSize="0" autoFill="0" autoLine="0" autoPict="0">
                <anchor moveWithCells="1">
                  <from>
                    <xdr:col>193</xdr:col>
                    <xdr:colOff>198120</xdr:colOff>
                    <xdr:row>72</xdr:row>
                    <xdr:rowOff>152400</xdr:rowOff>
                  </from>
                  <to>
                    <xdr:col>194</xdr:col>
                    <xdr:colOff>198120</xdr:colOff>
                    <xdr:row>74</xdr:row>
                    <xdr:rowOff>30480</xdr:rowOff>
                  </to>
                </anchor>
              </controlPr>
            </control>
          </mc:Choice>
        </mc:AlternateContent>
        <mc:AlternateContent xmlns:mc="http://schemas.openxmlformats.org/markup-compatibility/2006">
          <mc:Choice Requires="x14">
            <control shapeId="20619" r:id="rId536" name="Check Box 2187">
              <controlPr defaultSize="0" autoFill="0" autoLine="0" autoPict="0">
                <anchor moveWithCells="1">
                  <from>
                    <xdr:col>200</xdr:col>
                    <xdr:colOff>190500</xdr:colOff>
                    <xdr:row>72</xdr:row>
                    <xdr:rowOff>152400</xdr:rowOff>
                  </from>
                  <to>
                    <xdr:col>201</xdr:col>
                    <xdr:colOff>190500</xdr:colOff>
                    <xdr:row>74</xdr:row>
                    <xdr:rowOff>22860</xdr:rowOff>
                  </to>
                </anchor>
              </controlPr>
            </control>
          </mc:Choice>
        </mc:AlternateContent>
        <mc:AlternateContent xmlns:mc="http://schemas.openxmlformats.org/markup-compatibility/2006">
          <mc:Choice Requires="x14">
            <control shapeId="20620" r:id="rId537" name="チェック17">
              <controlPr defaultSize="0" autoFill="0" autoLine="0" autoPict="0">
                <anchor moveWithCells="1">
                  <from>
                    <xdr:col>221</xdr:col>
                    <xdr:colOff>182880</xdr:colOff>
                    <xdr:row>2</xdr:row>
                    <xdr:rowOff>7620</xdr:rowOff>
                  </from>
                  <to>
                    <xdr:col>222</xdr:col>
                    <xdr:colOff>190500</xdr:colOff>
                    <xdr:row>5</xdr:row>
                    <xdr:rowOff>7620</xdr:rowOff>
                  </to>
                </anchor>
              </controlPr>
            </control>
          </mc:Choice>
        </mc:AlternateContent>
        <mc:AlternateContent xmlns:mc="http://schemas.openxmlformats.org/markup-compatibility/2006">
          <mc:Choice Requires="x14">
            <control shapeId="20621" r:id="rId538" name="チェック18">
              <controlPr defaultSize="0" autoFill="0" autoLine="0" autoPict="0">
                <anchor moveWithCells="1">
                  <from>
                    <xdr:col>226</xdr:col>
                    <xdr:colOff>190500</xdr:colOff>
                    <xdr:row>2</xdr:row>
                    <xdr:rowOff>7620</xdr:rowOff>
                  </from>
                  <to>
                    <xdr:col>227</xdr:col>
                    <xdr:colOff>175260</xdr:colOff>
                    <xdr:row>5</xdr:row>
                    <xdr:rowOff>7620</xdr:rowOff>
                  </to>
                </anchor>
              </controlPr>
            </control>
          </mc:Choice>
        </mc:AlternateContent>
        <mc:AlternateContent xmlns:mc="http://schemas.openxmlformats.org/markup-compatibility/2006">
          <mc:Choice Requires="x14">
            <control shapeId="20622" r:id="rId539" name="チェック19">
              <controlPr defaultSize="0" autoFill="0" autoLine="0" autoPict="0">
                <anchor moveWithCells="1">
                  <from>
                    <xdr:col>231</xdr:col>
                    <xdr:colOff>190500</xdr:colOff>
                    <xdr:row>2</xdr:row>
                    <xdr:rowOff>22860</xdr:rowOff>
                  </from>
                  <to>
                    <xdr:col>232</xdr:col>
                    <xdr:colOff>160020</xdr:colOff>
                    <xdr:row>5</xdr:row>
                    <xdr:rowOff>7620</xdr:rowOff>
                  </to>
                </anchor>
              </controlPr>
            </control>
          </mc:Choice>
        </mc:AlternateContent>
        <mc:AlternateContent xmlns:mc="http://schemas.openxmlformats.org/markup-compatibility/2006">
          <mc:Choice Requires="x14">
            <control shapeId="20623" r:id="rId540" name="チェック20">
              <controlPr defaultSize="0" autoFill="0" autoLine="0" autoPict="0">
                <anchor moveWithCells="1">
                  <from>
                    <xdr:col>236</xdr:col>
                    <xdr:colOff>182880</xdr:colOff>
                    <xdr:row>2</xdr:row>
                    <xdr:rowOff>22860</xdr:rowOff>
                  </from>
                  <to>
                    <xdr:col>237</xdr:col>
                    <xdr:colOff>175260</xdr:colOff>
                    <xdr:row>5</xdr:row>
                    <xdr:rowOff>7620</xdr:rowOff>
                  </to>
                </anchor>
              </controlPr>
            </control>
          </mc:Choice>
        </mc:AlternateContent>
        <mc:AlternateContent xmlns:mc="http://schemas.openxmlformats.org/markup-compatibility/2006">
          <mc:Choice Requires="x14">
            <control shapeId="20624" r:id="rId541" name="チェック21">
              <controlPr defaultSize="0" autoFill="0" autoLine="0" autoPict="0">
                <anchor moveWithCells="1">
                  <from>
                    <xdr:col>222</xdr:col>
                    <xdr:colOff>213360</xdr:colOff>
                    <xdr:row>12</xdr:row>
                    <xdr:rowOff>160020</xdr:rowOff>
                  </from>
                  <to>
                    <xdr:col>223</xdr:col>
                    <xdr:colOff>213360</xdr:colOff>
                    <xdr:row>14</xdr:row>
                    <xdr:rowOff>30480</xdr:rowOff>
                  </to>
                </anchor>
              </controlPr>
            </control>
          </mc:Choice>
        </mc:AlternateContent>
        <mc:AlternateContent xmlns:mc="http://schemas.openxmlformats.org/markup-compatibility/2006">
          <mc:Choice Requires="x14">
            <control shapeId="20625" r:id="rId542" name="チェック22">
              <controlPr defaultSize="0" autoFill="0" autoLine="0" autoPict="0">
                <anchor moveWithCells="1">
                  <from>
                    <xdr:col>222</xdr:col>
                    <xdr:colOff>213360</xdr:colOff>
                    <xdr:row>14</xdr:row>
                    <xdr:rowOff>30480</xdr:rowOff>
                  </from>
                  <to>
                    <xdr:col>223</xdr:col>
                    <xdr:colOff>198120</xdr:colOff>
                    <xdr:row>14</xdr:row>
                    <xdr:rowOff>274320</xdr:rowOff>
                  </to>
                </anchor>
              </controlPr>
            </control>
          </mc:Choice>
        </mc:AlternateContent>
        <mc:AlternateContent xmlns:mc="http://schemas.openxmlformats.org/markup-compatibility/2006">
          <mc:Choice Requires="x14">
            <control shapeId="20626" r:id="rId543" name="チェック23">
              <controlPr defaultSize="0" autoFill="0" autoLine="0" autoPict="0">
                <anchor moveWithCells="1">
                  <from>
                    <xdr:col>222</xdr:col>
                    <xdr:colOff>213360</xdr:colOff>
                    <xdr:row>14</xdr:row>
                    <xdr:rowOff>365760</xdr:rowOff>
                  </from>
                  <to>
                    <xdr:col>223</xdr:col>
                    <xdr:colOff>213360</xdr:colOff>
                    <xdr:row>16</xdr:row>
                    <xdr:rowOff>45720</xdr:rowOff>
                  </to>
                </anchor>
              </controlPr>
            </control>
          </mc:Choice>
        </mc:AlternateContent>
        <mc:AlternateContent xmlns:mc="http://schemas.openxmlformats.org/markup-compatibility/2006">
          <mc:Choice Requires="x14">
            <control shapeId="20627" r:id="rId544" name="チェック24">
              <controlPr defaultSize="0" autoFill="0" autoLine="0" autoPict="0">
                <anchor moveWithCells="1">
                  <from>
                    <xdr:col>222</xdr:col>
                    <xdr:colOff>213360</xdr:colOff>
                    <xdr:row>15</xdr:row>
                    <xdr:rowOff>160020</xdr:rowOff>
                  </from>
                  <to>
                    <xdr:col>223</xdr:col>
                    <xdr:colOff>213360</xdr:colOff>
                    <xdr:row>17</xdr:row>
                    <xdr:rowOff>30480</xdr:rowOff>
                  </to>
                </anchor>
              </controlPr>
            </control>
          </mc:Choice>
        </mc:AlternateContent>
        <mc:AlternateContent xmlns:mc="http://schemas.openxmlformats.org/markup-compatibility/2006">
          <mc:Choice Requires="x14">
            <control shapeId="20628" r:id="rId545" name="チェック25">
              <controlPr defaultSize="0" autoFill="0" autoLine="0" autoPict="0">
                <anchor moveWithCells="1">
                  <from>
                    <xdr:col>222</xdr:col>
                    <xdr:colOff>213360</xdr:colOff>
                    <xdr:row>16</xdr:row>
                    <xdr:rowOff>175260</xdr:rowOff>
                  </from>
                  <to>
                    <xdr:col>223</xdr:col>
                    <xdr:colOff>198120</xdr:colOff>
                    <xdr:row>18</xdr:row>
                    <xdr:rowOff>38100</xdr:rowOff>
                  </to>
                </anchor>
              </controlPr>
            </control>
          </mc:Choice>
        </mc:AlternateContent>
        <mc:AlternateContent xmlns:mc="http://schemas.openxmlformats.org/markup-compatibility/2006">
          <mc:Choice Requires="x14">
            <control shapeId="20629" r:id="rId546" name="チェック26">
              <controlPr defaultSize="0" autoFill="0" autoLine="0" autoPict="0">
                <anchor moveWithCells="1">
                  <from>
                    <xdr:col>222</xdr:col>
                    <xdr:colOff>213360</xdr:colOff>
                    <xdr:row>17</xdr:row>
                    <xdr:rowOff>175260</xdr:rowOff>
                  </from>
                  <to>
                    <xdr:col>223</xdr:col>
                    <xdr:colOff>182880</xdr:colOff>
                    <xdr:row>19</xdr:row>
                    <xdr:rowOff>38100</xdr:rowOff>
                  </to>
                </anchor>
              </controlPr>
            </control>
          </mc:Choice>
        </mc:AlternateContent>
        <mc:AlternateContent xmlns:mc="http://schemas.openxmlformats.org/markup-compatibility/2006">
          <mc:Choice Requires="x14">
            <control shapeId="20630" r:id="rId547" name="チェック27">
              <controlPr defaultSize="0" autoFill="0" autoLine="0" autoPict="0">
                <anchor moveWithCells="1">
                  <from>
                    <xdr:col>222</xdr:col>
                    <xdr:colOff>213360</xdr:colOff>
                    <xdr:row>18</xdr:row>
                    <xdr:rowOff>175260</xdr:rowOff>
                  </from>
                  <to>
                    <xdr:col>224</xdr:col>
                    <xdr:colOff>0</xdr:colOff>
                    <xdr:row>20</xdr:row>
                    <xdr:rowOff>38100</xdr:rowOff>
                  </to>
                </anchor>
              </controlPr>
            </control>
          </mc:Choice>
        </mc:AlternateContent>
        <mc:AlternateContent xmlns:mc="http://schemas.openxmlformats.org/markup-compatibility/2006">
          <mc:Choice Requires="x14">
            <control shapeId="20631" r:id="rId548" name="チェック28">
              <controlPr defaultSize="0" autoFill="0" autoLine="0" autoPict="0">
                <anchor moveWithCells="1">
                  <from>
                    <xdr:col>222</xdr:col>
                    <xdr:colOff>213360</xdr:colOff>
                    <xdr:row>19</xdr:row>
                    <xdr:rowOff>175260</xdr:rowOff>
                  </from>
                  <to>
                    <xdr:col>223</xdr:col>
                    <xdr:colOff>190500</xdr:colOff>
                    <xdr:row>21</xdr:row>
                    <xdr:rowOff>38100</xdr:rowOff>
                  </to>
                </anchor>
              </controlPr>
            </control>
          </mc:Choice>
        </mc:AlternateContent>
        <mc:AlternateContent xmlns:mc="http://schemas.openxmlformats.org/markup-compatibility/2006">
          <mc:Choice Requires="x14">
            <control shapeId="20632" r:id="rId549" name="チェック29">
              <controlPr defaultSize="0" autoFill="0" autoLine="0" autoPict="0">
                <anchor moveWithCells="1">
                  <from>
                    <xdr:col>222</xdr:col>
                    <xdr:colOff>213360</xdr:colOff>
                    <xdr:row>20</xdr:row>
                    <xdr:rowOff>175260</xdr:rowOff>
                  </from>
                  <to>
                    <xdr:col>223</xdr:col>
                    <xdr:colOff>213360</xdr:colOff>
                    <xdr:row>22</xdr:row>
                    <xdr:rowOff>38100</xdr:rowOff>
                  </to>
                </anchor>
              </controlPr>
            </control>
          </mc:Choice>
        </mc:AlternateContent>
        <mc:AlternateContent xmlns:mc="http://schemas.openxmlformats.org/markup-compatibility/2006">
          <mc:Choice Requires="x14">
            <control shapeId="20633" r:id="rId550" name="チェック30">
              <controlPr defaultSize="0" autoFill="0" autoLine="0" autoPict="0">
                <anchor moveWithCells="1">
                  <from>
                    <xdr:col>222</xdr:col>
                    <xdr:colOff>213360</xdr:colOff>
                    <xdr:row>21</xdr:row>
                    <xdr:rowOff>160020</xdr:rowOff>
                  </from>
                  <to>
                    <xdr:col>223</xdr:col>
                    <xdr:colOff>213360</xdr:colOff>
                    <xdr:row>23</xdr:row>
                    <xdr:rowOff>30480</xdr:rowOff>
                  </to>
                </anchor>
              </controlPr>
            </control>
          </mc:Choice>
        </mc:AlternateContent>
        <mc:AlternateContent xmlns:mc="http://schemas.openxmlformats.org/markup-compatibility/2006">
          <mc:Choice Requires="x14">
            <control shapeId="20634" r:id="rId551" name="チェック31">
              <controlPr defaultSize="0" autoFill="0" autoLine="0" autoPict="0">
                <anchor moveWithCells="1">
                  <from>
                    <xdr:col>222</xdr:col>
                    <xdr:colOff>213360</xdr:colOff>
                    <xdr:row>22</xdr:row>
                    <xdr:rowOff>160020</xdr:rowOff>
                  </from>
                  <to>
                    <xdr:col>223</xdr:col>
                    <xdr:colOff>213360</xdr:colOff>
                    <xdr:row>24</xdr:row>
                    <xdr:rowOff>30480</xdr:rowOff>
                  </to>
                </anchor>
              </controlPr>
            </control>
          </mc:Choice>
        </mc:AlternateContent>
        <mc:AlternateContent xmlns:mc="http://schemas.openxmlformats.org/markup-compatibility/2006">
          <mc:Choice Requires="x14">
            <control shapeId="20635" r:id="rId552" name="チェック32">
              <controlPr defaultSize="0" autoFill="0" autoLine="0" autoPict="0">
                <anchor moveWithCells="1">
                  <from>
                    <xdr:col>222</xdr:col>
                    <xdr:colOff>213360</xdr:colOff>
                    <xdr:row>23</xdr:row>
                    <xdr:rowOff>160020</xdr:rowOff>
                  </from>
                  <to>
                    <xdr:col>223</xdr:col>
                    <xdr:colOff>213360</xdr:colOff>
                    <xdr:row>25</xdr:row>
                    <xdr:rowOff>30480</xdr:rowOff>
                  </to>
                </anchor>
              </controlPr>
            </control>
          </mc:Choice>
        </mc:AlternateContent>
        <mc:AlternateContent xmlns:mc="http://schemas.openxmlformats.org/markup-compatibility/2006">
          <mc:Choice Requires="x14">
            <control shapeId="20636" r:id="rId553" name="チェック33">
              <controlPr defaultSize="0" autoFill="0" autoLine="0" autoPict="0">
                <anchor moveWithCells="1">
                  <from>
                    <xdr:col>222</xdr:col>
                    <xdr:colOff>213360</xdr:colOff>
                    <xdr:row>24</xdr:row>
                    <xdr:rowOff>160020</xdr:rowOff>
                  </from>
                  <to>
                    <xdr:col>223</xdr:col>
                    <xdr:colOff>198120</xdr:colOff>
                    <xdr:row>26</xdr:row>
                    <xdr:rowOff>30480</xdr:rowOff>
                  </to>
                </anchor>
              </controlPr>
            </control>
          </mc:Choice>
        </mc:AlternateContent>
        <mc:AlternateContent xmlns:mc="http://schemas.openxmlformats.org/markup-compatibility/2006">
          <mc:Choice Requires="x14">
            <control shapeId="20637" r:id="rId554" name="チェック34">
              <controlPr defaultSize="0" autoFill="0" autoLine="0" autoPict="0">
                <anchor moveWithCells="1">
                  <from>
                    <xdr:col>222</xdr:col>
                    <xdr:colOff>213360</xdr:colOff>
                    <xdr:row>25</xdr:row>
                    <xdr:rowOff>160020</xdr:rowOff>
                  </from>
                  <to>
                    <xdr:col>223</xdr:col>
                    <xdr:colOff>213360</xdr:colOff>
                    <xdr:row>27</xdr:row>
                    <xdr:rowOff>30480</xdr:rowOff>
                  </to>
                </anchor>
              </controlPr>
            </control>
          </mc:Choice>
        </mc:AlternateContent>
        <mc:AlternateContent xmlns:mc="http://schemas.openxmlformats.org/markup-compatibility/2006">
          <mc:Choice Requires="x14">
            <control shapeId="20638" r:id="rId555" name="チェック35">
              <controlPr defaultSize="0" autoFill="0" autoLine="0" autoPict="0">
                <anchor moveWithCells="1">
                  <from>
                    <xdr:col>231</xdr:col>
                    <xdr:colOff>190500</xdr:colOff>
                    <xdr:row>12</xdr:row>
                    <xdr:rowOff>160020</xdr:rowOff>
                  </from>
                  <to>
                    <xdr:col>232</xdr:col>
                    <xdr:colOff>190500</xdr:colOff>
                    <xdr:row>14</xdr:row>
                    <xdr:rowOff>30480</xdr:rowOff>
                  </to>
                </anchor>
              </controlPr>
            </control>
          </mc:Choice>
        </mc:AlternateContent>
        <mc:AlternateContent xmlns:mc="http://schemas.openxmlformats.org/markup-compatibility/2006">
          <mc:Choice Requires="x14">
            <control shapeId="20639" r:id="rId556" name="チェック36">
              <controlPr defaultSize="0" autoFill="0" autoLine="0" autoPict="0">
                <anchor moveWithCells="1">
                  <from>
                    <xdr:col>231</xdr:col>
                    <xdr:colOff>190500</xdr:colOff>
                    <xdr:row>13</xdr:row>
                    <xdr:rowOff>182880</xdr:rowOff>
                  </from>
                  <to>
                    <xdr:col>232</xdr:col>
                    <xdr:colOff>182880</xdr:colOff>
                    <xdr:row>14</xdr:row>
                    <xdr:rowOff>251460</xdr:rowOff>
                  </to>
                </anchor>
              </controlPr>
            </control>
          </mc:Choice>
        </mc:AlternateContent>
        <mc:AlternateContent xmlns:mc="http://schemas.openxmlformats.org/markup-compatibility/2006">
          <mc:Choice Requires="x14">
            <control shapeId="20640" r:id="rId557" name="チェック37">
              <controlPr defaultSize="0" autoFill="0" autoLine="0" autoPict="0">
                <anchor moveWithCells="1">
                  <from>
                    <xdr:col>231</xdr:col>
                    <xdr:colOff>190500</xdr:colOff>
                    <xdr:row>14</xdr:row>
                    <xdr:rowOff>373380</xdr:rowOff>
                  </from>
                  <to>
                    <xdr:col>232</xdr:col>
                    <xdr:colOff>198120</xdr:colOff>
                    <xdr:row>16</xdr:row>
                    <xdr:rowOff>45720</xdr:rowOff>
                  </to>
                </anchor>
              </controlPr>
            </control>
          </mc:Choice>
        </mc:AlternateContent>
        <mc:AlternateContent xmlns:mc="http://schemas.openxmlformats.org/markup-compatibility/2006">
          <mc:Choice Requires="x14">
            <control shapeId="20641" r:id="rId558" name="チェック38">
              <controlPr defaultSize="0" autoFill="0" autoLine="0" autoPict="0">
                <anchor moveWithCells="1">
                  <from>
                    <xdr:col>231</xdr:col>
                    <xdr:colOff>190500</xdr:colOff>
                    <xdr:row>15</xdr:row>
                    <xdr:rowOff>160020</xdr:rowOff>
                  </from>
                  <to>
                    <xdr:col>232</xdr:col>
                    <xdr:colOff>182880</xdr:colOff>
                    <xdr:row>17</xdr:row>
                    <xdr:rowOff>30480</xdr:rowOff>
                  </to>
                </anchor>
              </controlPr>
            </control>
          </mc:Choice>
        </mc:AlternateContent>
        <mc:AlternateContent xmlns:mc="http://schemas.openxmlformats.org/markup-compatibility/2006">
          <mc:Choice Requires="x14">
            <control shapeId="20642" r:id="rId559" name="チェック39">
              <controlPr defaultSize="0" autoFill="0" autoLine="0" autoPict="0">
                <anchor moveWithCells="1">
                  <from>
                    <xdr:col>231</xdr:col>
                    <xdr:colOff>190500</xdr:colOff>
                    <xdr:row>16</xdr:row>
                    <xdr:rowOff>160020</xdr:rowOff>
                  </from>
                  <to>
                    <xdr:col>232</xdr:col>
                    <xdr:colOff>160020</xdr:colOff>
                    <xdr:row>18</xdr:row>
                    <xdr:rowOff>30480</xdr:rowOff>
                  </to>
                </anchor>
              </controlPr>
            </control>
          </mc:Choice>
        </mc:AlternateContent>
        <mc:AlternateContent xmlns:mc="http://schemas.openxmlformats.org/markup-compatibility/2006">
          <mc:Choice Requires="x14">
            <control shapeId="20643" r:id="rId560" name="チェック40">
              <controlPr defaultSize="0" autoFill="0" autoLine="0" autoPict="0">
                <anchor moveWithCells="1">
                  <from>
                    <xdr:col>231</xdr:col>
                    <xdr:colOff>190500</xdr:colOff>
                    <xdr:row>17</xdr:row>
                    <xdr:rowOff>152400</xdr:rowOff>
                  </from>
                  <to>
                    <xdr:col>232</xdr:col>
                    <xdr:colOff>198120</xdr:colOff>
                    <xdr:row>19</xdr:row>
                    <xdr:rowOff>30480</xdr:rowOff>
                  </to>
                </anchor>
              </controlPr>
            </control>
          </mc:Choice>
        </mc:AlternateContent>
        <mc:AlternateContent xmlns:mc="http://schemas.openxmlformats.org/markup-compatibility/2006">
          <mc:Choice Requires="x14">
            <control shapeId="20644" r:id="rId561" name="チェック41">
              <controlPr defaultSize="0" autoFill="0" autoLine="0" autoPict="0">
                <anchor moveWithCells="1">
                  <from>
                    <xdr:col>231</xdr:col>
                    <xdr:colOff>190500</xdr:colOff>
                    <xdr:row>18</xdr:row>
                    <xdr:rowOff>160020</xdr:rowOff>
                  </from>
                  <to>
                    <xdr:col>232</xdr:col>
                    <xdr:colOff>182880</xdr:colOff>
                    <xdr:row>20</xdr:row>
                    <xdr:rowOff>30480</xdr:rowOff>
                  </to>
                </anchor>
              </controlPr>
            </control>
          </mc:Choice>
        </mc:AlternateContent>
        <mc:AlternateContent xmlns:mc="http://schemas.openxmlformats.org/markup-compatibility/2006">
          <mc:Choice Requires="x14">
            <control shapeId="20645" r:id="rId562" name="チェック42">
              <controlPr defaultSize="0" autoFill="0" autoLine="0" autoPict="0">
                <anchor moveWithCells="1">
                  <from>
                    <xdr:col>231</xdr:col>
                    <xdr:colOff>190500</xdr:colOff>
                    <xdr:row>19</xdr:row>
                    <xdr:rowOff>160020</xdr:rowOff>
                  </from>
                  <to>
                    <xdr:col>232</xdr:col>
                    <xdr:colOff>160020</xdr:colOff>
                    <xdr:row>21</xdr:row>
                    <xdr:rowOff>30480</xdr:rowOff>
                  </to>
                </anchor>
              </controlPr>
            </control>
          </mc:Choice>
        </mc:AlternateContent>
        <mc:AlternateContent xmlns:mc="http://schemas.openxmlformats.org/markup-compatibility/2006">
          <mc:Choice Requires="x14">
            <control shapeId="20646" r:id="rId563" name="チェック43">
              <controlPr defaultSize="0" autoFill="0" autoLine="0" autoPict="0">
                <anchor moveWithCells="1">
                  <from>
                    <xdr:col>231</xdr:col>
                    <xdr:colOff>190500</xdr:colOff>
                    <xdr:row>20</xdr:row>
                    <xdr:rowOff>175260</xdr:rowOff>
                  </from>
                  <to>
                    <xdr:col>232</xdr:col>
                    <xdr:colOff>198120</xdr:colOff>
                    <xdr:row>22</xdr:row>
                    <xdr:rowOff>38100</xdr:rowOff>
                  </to>
                </anchor>
              </controlPr>
            </control>
          </mc:Choice>
        </mc:AlternateContent>
        <mc:AlternateContent xmlns:mc="http://schemas.openxmlformats.org/markup-compatibility/2006">
          <mc:Choice Requires="x14">
            <control shapeId="20647" r:id="rId564" name="チェック44">
              <controlPr defaultSize="0" autoFill="0" autoLine="0" autoPict="0">
                <anchor moveWithCells="1">
                  <from>
                    <xdr:col>231</xdr:col>
                    <xdr:colOff>190500</xdr:colOff>
                    <xdr:row>21</xdr:row>
                    <xdr:rowOff>160020</xdr:rowOff>
                  </from>
                  <to>
                    <xdr:col>232</xdr:col>
                    <xdr:colOff>198120</xdr:colOff>
                    <xdr:row>23</xdr:row>
                    <xdr:rowOff>30480</xdr:rowOff>
                  </to>
                </anchor>
              </controlPr>
            </control>
          </mc:Choice>
        </mc:AlternateContent>
        <mc:AlternateContent xmlns:mc="http://schemas.openxmlformats.org/markup-compatibility/2006">
          <mc:Choice Requires="x14">
            <control shapeId="20648" r:id="rId565" name="チェック45">
              <controlPr defaultSize="0" autoFill="0" autoLine="0" autoPict="0">
                <anchor moveWithCells="1">
                  <from>
                    <xdr:col>231</xdr:col>
                    <xdr:colOff>190500</xdr:colOff>
                    <xdr:row>22</xdr:row>
                    <xdr:rowOff>160020</xdr:rowOff>
                  </from>
                  <to>
                    <xdr:col>232</xdr:col>
                    <xdr:colOff>190500</xdr:colOff>
                    <xdr:row>24</xdr:row>
                    <xdr:rowOff>30480</xdr:rowOff>
                  </to>
                </anchor>
              </controlPr>
            </control>
          </mc:Choice>
        </mc:AlternateContent>
        <mc:AlternateContent xmlns:mc="http://schemas.openxmlformats.org/markup-compatibility/2006">
          <mc:Choice Requires="x14">
            <control shapeId="20649" r:id="rId566" name="チェック46">
              <controlPr defaultSize="0" autoFill="0" autoLine="0" autoPict="0">
                <anchor moveWithCells="1">
                  <from>
                    <xdr:col>231</xdr:col>
                    <xdr:colOff>190500</xdr:colOff>
                    <xdr:row>23</xdr:row>
                    <xdr:rowOff>152400</xdr:rowOff>
                  </from>
                  <to>
                    <xdr:col>232</xdr:col>
                    <xdr:colOff>190500</xdr:colOff>
                    <xdr:row>25</xdr:row>
                    <xdr:rowOff>30480</xdr:rowOff>
                  </to>
                </anchor>
              </controlPr>
            </control>
          </mc:Choice>
        </mc:AlternateContent>
        <mc:AlternateContent xmlns:mc="http://schemas.openxmlformats.org/markup-compatibility/2006">
          <mc:Choice Requires="x14">
            <control shapeId="20650" r:id="rId567" name="チェック47">
              <controlPr defaultSize="0" autoFill="0" autoLine="0" autoPict="0">
                <anchor moveWithCells="1">
                  <from>
                    <xdr:col>231</xdr:col>
                    <xdr:colOff>190500</xdr:colOff>
                    <xdr:row>24</xdr:row>
                    <xdr:rowOff>160020</xdr:rowOff>
                  </from>
                  <to>
                    <xdr:col>232</xdr:col>
                    <xdr:colOff>190500</xdr:colOff>
                    <xdr:row>26</xdr:row>
                    <xdr:rowOff>30480</xdr:rowOff>
                  </to>
                </anchor>
              </controlPr>
            </control>
          </mc:Choice>
        </mc:AlternateContent>
        <mc:AlternateContent xmlns:mc="http://schemas.openxmlformats.org/markup-compatibility/2006">
          <mc:Choice Requires="x14">
            <control shapeId="20651" r:id="rId568" name="チェック48">
              <controlPr defaultSize="0" autoFill="0" autoLine="0" autoPict="0">
                <anchor moveWithCells="1">
                  <from>
                    <xdr:col>231</xdr:col>
                    <xdr:colOff>190500</xdr:colOff>
                    <xdr:row>25</xdr:row>
                    <xdr:rowOff>160020</xdr:rowOff>
                  </from>
                  <to>
                    <xdr:col>232</xdr:col>
                    <xdr:colOff>190500</xdr:colOff>
                    <xdr:row>27</xdr:row>
                    <xdr:rowOff>30480</xdr:rowOff>
                  </to>
                </anchor>
              </controlPr>
            </control>
          </mc:Choice>
        </mc:AlternateContent>
        <mc:AlternateContent xmlns:mc="http://schemas.openxmlformats.org/markup-compatibility/2006">
          <mc:Choice Requires="x14">
            <control shapeId="20652" r:id="rId569" name="チェック49">
              <controlPr defaultSize="0" autoFill="0" autoLine="0" autoPict="0">
                <anchor moveWithCells="1">
                  <from>
                    <xdr:col>240</xdr:col>
                    <xdr:colOff>190500</xdr:colOff>
                    <xdr:row>12</xdr:row>
                    <xdr:rowOff>160020</xdr:rowOff>
                  </from>
                  <to>
                    <xdr:col>241</xdr:col>
                    <xdr:colOff>190500</xdr:colOff>
                    <xdr:row>14</xdr:row>
                    <xdr:rowOff>30480</xdr:rowOff>
                  </to>
                </anchor>
              </controlPr>
            </control>
          </mc:Choice>
        </mc:AlternateContent>
        <mc:AlternateContent xmlns:mc="http://schemas.openxmlformats.org/markup-compatibility/2006">
          <mc:Choice Requires="x14">
            <control shapeId="20653" r:id="rId570" name="チェック50">
              <controlPr defaultSize="0" autoFill="0" autoLine="0" autoPict="0">
                <anchor moveWithCells="1">
                  <from>
                    <xdr:col>240</xdr:col>
                    <xdr:colOff>190500</xdr:colOff>
                    <xdr:row>13</xdr:row>
                    <xdr:rowOff>182880</xdr:rowOff>
                  </from>
                  <to>
                    <xdr:col>241</xdr:col>
                    <xdr:colOff>152400</xdr:colOff>
                    <xdr:row>14</xdr:row>
                    <xdr:rowOff>251460</xdr:rowOff>
                  </to>
                </anchor>
              </controlPr>
            </control>
          </mc:Choice>
        </mc:AlternateContent>
        <mc:AlternateContent xmlns:mc="http://schemas.openxmlformats.org/markup-compatibility/2006">
          <mc:Choice Requires="x14">
            <control shapeId="20654" r:id="rId571" name="チェック51">
              <controlPr defaultSize="0" autoFill="0" autoLine="0" autoPict="0">
                <anchor moveWithCells="1">
                  <from>
                    <xdr:col>240</xdr:col>
                    <xdr:colOff>190500</xdr:colOff>
                    <xdr:row>14</xdr:row>
                    <xdr:rowOff>373380</xdr:rowOff>
                  </from>
                  <to>
                    <xdr:col>241</xdr:col>
                    <xdr:colOff>190500</xdr:colOff>
                    <xdr:row>16</xdr:row>
                    <xdr:rowOff>45720</xdr:rowOff>
                  </to>
                </anchor>
              </controlPr>
            </control>
          </mc:Choice>
        </mc:AlternateContent>
        <mc:AlternateContent xmlns:mc="http://schemas.openxmlformats.org/markup-compatibility/2006">
          <mc:Choice Requires="x14">
            <control shapeId="20655" r:id="rId572" name="チェック52">
              <controlPr defaultSize="0" autoFill="0" autoLine="0" autoPict="0">
                <anchor moveWithCells="1">
                  <from>
                    <xdr:col>240</xdr:col>
                    <xdr:colOff>190500</xdr:colOff>
                    <xdr:row>15</xdr:row>
                    <xdr:rowOff>160020</xdr:rowOff>
                  </from>
                  <to>
                    <xdr:col>241</xdr:col>
                    <xdr:colOff>182880</xdr:colOff>
                    <xdr:row>17</xdr:row>
                    <xdr:rowOff>30480</xdr:rowOff>
                  </to>
                </anchor>
              </controlPr>
            </control>
          </mc:Choice>
        </mc:AlternateContent>
        <mc:AlternateContent xmlns:mc="http://schemas.openxmlformats.org/markup-compatibility/2006">
          <mc:Choice Requires="x14">
            <control shapeId="20656" r:id="rId573" name="チェック53">
              <controlPr defaultSize="0" autoFill="0" autoLine="0" autoPict="0">
                <anchor moveWithCells="1">
                  <from>
                    <xdr:col>240</xdr:col>
                    <xdr:colOff>190500</xdr:colOff>
                    <xdr:row>16</xdr:row>
                    <xdr:rowOff>175260</xdr:rowOff>
                  </from>
                  <to>
                    <xdr:col>241</xdr:col>
                    <xdr:colOff>198120</xdr:colOff>
                    <xdr:row>18</xdr:row>
                    <xdr:rowOff>38100</xdr:rowOff>
                  </to>
                </anchor>
              </controlPr>
            </control>
          </mc:Choice>
        </mc:AlternateContent>
        <mc:AlternateContent xmlns:mc="http://schemas.openxmlformats.org/markup-compatibility/2006">
          <mc:Choice Requires="x14">
            <control shapeId="20657" r:id="rId574" name="チェック54">
              <controlPr defaultSize="0" autoFill="0" autoLine="0" autoPict="0">
                <anchor moveWithCells="1">
                  <from>
                    <xdr:col>240</xdr:col>
                    <xdr:colOff>190500</xdr:colOff>
                    <xdr:row>17</xdr:row>
                    <xdr:rowOff>152400</xdr:rowOff>
                  </from>
                  <to>
                    <xdr:col>241</xdr:col>
                    <xdr:colOff>213360</xdr:colOff>
                    <xdr:row>19</xdr:row>
                    <xdr:rowOff>30480</xdr:rowOff>
                  </to>
                </anchor>
              </controlPr>
            </control>
          </mc:Choice>
        </mc:AlternateContent>
        <mc:AlternateContent xmlns:mc="http://schemas.openxmlformats.org/markup-compatibility/2006">
          <mc:Choice Requires="x14">
            <control shapeId="20658" r:id="rId575" name="チェック55">
              <controlPr defaultSize="0" autoFill="0" autoLine="0" autoPict="0">
                <anchor moveWithCells="1">
                  <from>
                    <xdr:col>240</xdr:col>
                    <xdr:colOff>190500</xdr:colOff>
                    <xdr:row>18</xdr:row>
                    <xdr:rowOff>152400</xdr:rowOff>
                  </from>
                  <to>
                    <xdr:col>241</xdr:col>
                    <xdr:colOff>198120</xdr:colOff>
                    <xdr:row>20</xdr:row>
                    <xdr:rowOff>30480</xdr:rowOff>
                  </to>
                </anchor>
              </controlPr>
            </control>
          </mc:Choice>
        </mc:AlternateContent>
        <mc:AlternateContent xmlns:mc="http://schemas.openxmlformats.org/markup-compatibility/2006">
          <mc:Choice Requires="x14">
            <control shapeId="20659" r:id="rId576" name="チェック56">
              <controlPr defaultSize="0" autoFill="0" autoLine="0" autoPict="0">
                <anchor moveWithCells="1">
                  <from>
                    <xdr:col>240</xdr:col>
                    <xdr:colOff>190500</xdr:colOff>
                    <xdr:row>19</xdr:row>
                    <xdr:rowOff>152400</xdr:rowOff>
                  </from>
                  <to>
                    <xdr:col>241</xdr:col>
                    <xdr:colOff>190500</xdr:colOff>
                    <xdr:row>21</xdr:row>
                    <xdr:rowOff>30480</xdr:rowOff>
                  </to>
                </anchor>
              </controlPr>
            </control>
          </mc:Choice>
        </mc:AlternateContent>
        <mc:AlternateContent xmlns:mc="http://schemas.openxmlformats.org/markup-compatibility/2006">
          <mc:Choice Requires="x14">
            <control shapeId="20660" r:id="rId577" name="チェック57">
              <controlPr defaultSize="0" autoFill="0" autoLine="0" autoPict="0">
                <anchor moveWithCells="1">
                  <from>
                    <xdr:col>240</xdr:col>
                    <xdr:colOff>190500</xdr:colOff>
                    <xdr:row>20</xdr:row>
                    <xdr:rowOff>152400</xdr:rowOff>
                  </from>
                  <to>
                    <xdr:col>242</xdr:col>
                    <xdr:colOff>0</xdr:colOff>
                    <xdr:row>22</xdr:row>
                    <xdr:rowOff>30480</xdr:rowOff>
                  </to>
                </anchor>
              </controlPr>
            </control>
          </mc:Choice>
        </mc:AlternateContent>
        <mc:AlternateContent xmlns:mc="http://schemas.openxmlformats.org/markup-compatibility/2006">
          <mc:Choice Requires="x14">
            <control shapeId="20661" r:id="rId578" name="チェック58">
              <controlPr defaultSize="0" autoFill="0" autoLine="0" autoPict="0">
                <anchor moveWithCells="1">
                  <from>
                    <xdr:col>240</xdr:col>
                    <xdr:colOff>190500</xdr:colOff>
                    <xdr:row>21</xdr:row>
                    <xdr:rowOff>152400</xdr:rowOff>
                  </from>
                  <to>
                    <xdr:col>241</xdr:col>
                    <xdr:colOff>175260</xdr:colOff>
                    <xdr:row>23</xdr:row>
                    <xdr:rowOff>30480</xdr:rowOff>
                  </to>
                </anchor>
              </controlPr>
            </control>
          </mc:Choice>
        </mc:AlternateContent>
        <mc:AlternateContent xmlns:mc="http://schemas.openxmlformats.org/markup-compatibility/2006">
          <mc:Choice Requires="x14">
            <control shapeId="20662" r:id="rId579" name="チェック59">
              <controlPr defaultSize="0" autoFill="0" autoLine="0" autoPict="0">
                <anchor moveWithCells="1">
                  <from>
                    <xdr:col>240</xdr:col>
                    <xdr:colOff>190500</xdr:colOff>
                    <xdr:row>22</xdr:row>
                    <xdr:rowOff>182880</xdr:rowOff>
                  </from>
                  <to>
                    <xdr:col>241</xdr:col>
                    <xdr:colOff>190500</xdr:colOff>
                    <xdr:row>24</xdr:row>
                    <xdr:rowOff>60960</xdr:rowOff>
                  </to>
                </anchor>
              </controlPr>
            </control>
          </mc:Choice>
        </mc:AlternateContent>
        <mc:AlternateContent xmlns:mc="http://schemas.openxmlformats.org/markup-compatibility/2006">
          <mc:Choice Requires="x14">
            <control shapeId="20663" r:id="rId580" name="チェック60">
              <controlPr defaultSize="0" autoFill="0" autoLine="0" autoPict="0">
                <anchor moveWithCells="1">
                  <from>
                    <xdr:col>240</xdr:col>
                    <xdr:colOff>190500</xdr:colOff>
                    <xdr:row>23</xdr:row>
                    <xdr:rowOff>160020</xdr:rowOff>
                  </from>
                  <to>
                    <xdr:col>241</xdr:col>
                    <xdr:colOff>198120</xdr:colOff>
                    <xdr:row>25</xdr:row>
                    <xdr:rowOff>30480</xdr:rowOff>
                  </to>
                </anchor>
              </controlPr>
            </control>
          </mc:Choice>
        </mc:AlternateContent>
        <mc:AlternateContent xmlns:mc="http://schemas.openxmlformats.org/markup-compatibility/2006">
          <mc:Choice Requires="x14">
            <control shapeId="20664" r:id="rId581" name="チェック61">
              <controlPr defaultSize="0" autoFill="0" autoLine="0" autoPict="0">
                <anchor moveWithCells="1">
                  <from>
                    <xdr:col>240</xdr:col>
                    <xdr:colOff>190500</xdr:colOff>
                    <xdr:row>24</xdr:row>
                    <xdr:rowOff>160020</xdr:rowOff>
                  </from>
                  <to>
                    <xdr:col>241</xdr:col>
                    <xdr:colOff>190500</xdr:colOff>
                    <xdr:row>26</xdr:row>
                    <xdr:rowOff>30480</xdr:rowOff>
                  </to>
                </anchor>
              </controlPr>
            </control>
          </mc:Choice>
        </mc:AlternateContent>
        <mc:AlternateContent xmlns:mc="http://schemas.openxmlformats.org/markup-compatibility/2006">
          <mc:Choice Requires="x14">
            <control shapeId="20665" r:id="rId582" name="チェック62">
              <controlPr defaultSize="0" autoFill="0" autoLine="0" autoPict="0">
                <anchor moveWithCells="1">
                  <from>
                    <xdr:col>240</xdr:col>
                    <xdr:colOff>190500</xdr:colOff>
                    <xdr:row>25</xdr:row>
                    <xdr:rowOff>152400</xdr:rowOff>
                  </from>
                  <to>
                    <xdr:col>241</xdr:col>
                    <xdr:colOff>182880</xdr:colOff>
                    <xdr:row>27</xdr:row>
                    <xdr:rowOff>30480</xdr:rowOff>
                  </to>
                </anchor>
              </controlPr>
            </control>
          </mc:Choice>
        </mc:AlternateContent>
        <mc:AlternateContent xmlns:mc="http://schemas.openxmlformats.org/markup-compatibility/2006">
          <mc:Choice Requires="x14">
            <control shapeId="20666" r:id="rId583" name="チェック63">
              <controlPr defaultSize="0" autoFill="0" autoLine="0" autoPict="0">
                <anchor moveWithCells="1">
                  <from>
                    <xdr:col>230</xdr:col>
                    <xdr:colOff>198120</xdr:colOff>
                    <xdr:row>39</xdr:row>
                    <xdr:rowOff>160020</xdr:rowOff>
                  </from>
                  <to>
                    <xdr:col>231</xdr:col>
                    <xdr:colOff>190500</xdr:colOff>
                    <xdr:row>41</xdr:row>
                    <xdr:rowOff>30480</xdr:rowOff>
                  </to>
                </anchor>
              </controlPr>
            </control>
          </mc:Choice>
        </mc:AlternateContent>
        <mc:AlternateContent xmlns:mc="http://schemas.openxmlformats.org/markup-compatibility/2006">
          <mc:Choice Requires="x14">
            <control shapeId="20667" r:id="rId584" name="チェック64">
              <controlPr defaultSize="0" autoFill="0" autoLine="0" autoPict="0">
                <anchor moveWithCells="1">
                  <from>
                    <xdr:col>233</xdr:col>
                    <xdr:colOff>182880</xdr:colOff>
                    <xdr:row>39</xdr:row>
                    <xdr:rowOff>160020</xdr:rowOff>
                  </from>
                  <to>
                    <xdr:col>234</xdr:col>
                    <xdr:colOff>182880</xdr:colOff>
                    <xdr:row>41</xdr:row>
                    <xdr:rowOff>30480</xdr:rowOff>
                  </to>
                </anchor>
              </controlPr>
            </control>
          </mc:Choice>
        </mc:AlternateContent>
        <mc:AlternateContent xmlns:mc="http://schemas.openxmlformats.org/markup-compatibility/2006">
          <mc:Choice Requires="x14">
            <control shapeId="20668" r:id="rId585" name="チェック65">
              <controlPr defaultSize="0" autoFill="0" autoLine="0" autoPict="0">
                <anchor moveWithCells="1">
                  <from>
                    <xdr:col>236</xdr:col>
                    <xdr:colOff>190500</xdr:colOff>
                    <xdr:row>39</xdr:row>
                    <xdr:rowOff>160020</xdr:rowOff>
                  </from>
                  <to>
                    <xdr:col>237</xdr:col>
                    <xdr:colOff>198120</xdr:colOff>
                    <xdr:row>41</xdr:row>
                    <xdr:rowOff>38100</xdr:rowOff>
                  </to>
                </anchor>
              </controlPr>
            </control>
          </mc:Choice>
        </mc:AlternateContent>
        <mc:AlternateContent xmlns:mc="http://schemas.openxmlformats.org/markup-compatibility/2006">
          <mc:Choice Requires="x14">
            <control shapeId="20669" r:id="rId586" name="チェック66">
              <controlPr defaultSize="0" autoFill="0" autoLine="0" autoPict="0">
                <anchor moveWithCells="1">
                  <from>
                    <xdr:col>233</xdr:col>
                    <xdr:colOff>182880</xdr:colOff>
                    <xdr:row>40</xdr:row>
                    <xdr:rowOff>160020</xdr:rowOff>
                  </from>
                  <to>
                    <xdr:col>234</xdr:col>
                    <xdr:colOff>175260</xdr:colOff>
                    <xdr:row>42</xdr:row>
                    <xdr:rowOff>30480</xdr:rowOff>
                  </to>
                </anchor>
              </controlPr>
            </control>
          </mc:Choice>
        </mc:AlternateContent>
        <mc:AlternateContent xmlns:mc="http://schemas.openxmlformats.org/markup-compatibility/2006">
          <mc:Choice Requires="x14">
            <control shapeId="20670" r:id="rId587" name="チェック67">
              <controlPr defaultSize="0" autoFill="0" autoLine="0" autoPict="0">
                <anchor moveWithCells="1">
                  <from>
                    <xdr:col>236</xdr:col>
                    <xdr:colOff>190500</xdr:colOff>
                    <xdr:row>40</xdr:row>
                    <xdr:rowOff>152400</xdr:rowOff>
                  </from>
                  <to>
                    <xdr:col>237</xdr:col>
                    <xdr:colOff>175260</xdr:colOff>
                    <xdr:row>42</xdr:row>
                    <xdr:rowOff>30480</xdr:rowOff>
                  </to>
                </anchor>
              </controlPr>
            </control>
          </mc:Choice>
        </mc:AlternateContent>
        <mc:AlternateContent xmlns:mc="http://schemas.openxmlformats.org/markup-compatibility/2006">
          <mc:Choice Requires="x14">
            <control shapeId="20671" r:id="rId588" name="チェック68">
              <controlPr defaultSize="0" autoFill="0" autoLine="0" autoPict="0">
                <anchor moveWithCells="1">
                  <from>
                    <xdr:col>222</xdr:col>
                    <xdr:colOff>213360</xdr:colOff>
                    <xdr:row>41</xdr:row>
                    <xdr:rowOff>160020</xdr:rowOff>
                  </from>
                  <to>
                    <xdr:col>223</xdr:col>
                    <xdr:colOff>213360</xdr:colOff>
                    <xdr:row>43</xdr:row>
                    <xdr:rowOff>30480</xdr:rowOff>
                  </to>
                </anchor>
              </controlPr>
            </control>
          </mc:Choice>
        </mc:AlternateContent>
        <mc:AlternateContent xmlns:mc="http://schemas.openxmlformats.org/markup-compatibility/2006">
          <mc:Choice Requires="x14">
            <control shapeId="20672" r:id="rId589" name="チェック69">
              <controlPr defaultSize="0" autoFill="0" autoLine="0" autoPict="0">
                <anchor moveWithCells="1">
                  <from>
                    <xdr:col>230</xdr:col>
                    <xdr:colOff>190500</xdr:colOff>
                    <xdr:row>41</xdr:row>
                    <xdr:rowOff>160020</xdr:rowOff>
                  </from>
                  <to>
                    <xdr:col>231</xdr:col>
                    <xdr:colOff>175260</xdr:colOff>
                    <xdr:row>43</xdr:row>
                    <xdr:rowOff>30480</xdr:rowOff>
                  </to>
                </anchor>
              </controlPr>
            </control>
          </mc:Choice>
        </mc:AlternateContent>
        <mc:AlternateContent xmlns:mc="http://schemas.openxmlformats.org/markup-compatibility/2006">
          <mc:Choice Requires="x14">
            <control shapeId="20673" r:id="rId590" name="チェック70">
              <controlPr defaultSize="0" autoFill="0" autoLine="0" autoPict="0">
                <anchor moveWithCells="1">
                  <from>
                    <xdr:col>237</xdr:col>
                    <xdr:colOff>198120</xdr:colOff>
                    <xdr:row>41</xdr:row>
                    <xdr:rowOff>160020</xdr:rowOff>
                  </from>
                  <to>
                    <xdr:col>238</xdr:col>
                    <xdr:colOff>190500</xdr:colOff>
                    <xdr:row>43</xdr:row>
                    <xdr:rowOff>30480</xdr:rowOff>
                  </to>
                </anchor>
              </controlPr>
            </control>
          </mc:Choice>
        </mc:AlternateContent>
        <mc:AlternateContent xmlns:mc="http://schemas.openxmlformats.org/markup-compatibility/2006">
          <mc:Choice Requires="x14">
            <control shapeId="20674" r:id="rId591" name="チェック71">
              <controlPr defaultSize="0" autoFill="0" autoLine="0" autoPict="0">
                <anchor moveWithCells="1">
                  <from>
                    <xdr:col>222</xdr:col>
                    <xdr:colOff>213360</xdr:colOff>
                    <xdr:row>42</xdr:row>
                    <xdr:rowOff>160020</xdr:rowOff>
                  </from>
                  <to>
                    <xdr:col>223</xdr:col>
                    <xdr:colOff>190500</xdr:colOff>
                    <xdr:row>44</xdr:row>
                    <xdr:rowOff>30480</xdr:rowOff>
                  </to>
                </anchor>
              </controlPr>
            </control>
          </mc:Choice>
        </mc:AlternateContent>
        <mc:AlternateContent xmlns:mc="http://schemas.openxmlformats.org/markup-compatibility/2006">
          <mc:Choice Requires="x14">
            <control shapeId="20675" r:id="rId592" name="チェック72">
              <controlPr defaultSize="0" autoFill="0" autoLine="0" autoPict="0">
                <anchor moveWithCells="1">
                  <from>
                    <xdr:col>232</xdr:col>
                    <xdr:colOff>198120</xdr:colOff>
                    <xdr:row>42</xdr:row>
                    <xdr:rowOff>175260</xdr:rowOff>
                  </from>
                  <to>
                    <xdr:col>233</xdr:col>
                    <xdr:colOff>198120</xdr:colOff>
                    <xdr:row>44</xdr:row>
                    <xdr:rowOff>38100</xdr:rowOff>
                  </to>
                </anchor>
              </controlPr>
            </control>
          </mc:Choice>
        </mc:AlternateContent>
        <mc:AlternateContent xmlns:mc="http://schemas.openxmlformats.org/markup-compatibility/2006">
          <mc:Choice Requires="x14">
            <control shapeId="20676" r:id="rId593" name="チェック73">
              <controlPr defaultSize="0" autoFill="0" autoLine="0" autoPict="0">
                <anchor moveWithCells="1">
                  <from>
                    <xdr:col>222</xdr:col>
                    <xdr:colOff>213360</xdr:colOff>
                    <xdr:row>43</xdr:row>
                    <xdr:rowOff>175260</xdr:rowOff>
                  </from>
                  <to>
                    <xdr:col>223</xdr:col>
                    <xdr:colOff>213360</xdr:colOff>
                    <xdr:row>45</xdr:row>
                    <xdr:rowOff>38100</xdr:rowOff>
                  </to>
                </anchor>
              </controlPr>
            </control>
          </mc:Choice>
        </mc:AlternateContent>
        <mc:AlternateContent xmlns:mc="http://schemas.openxmlformats.org/markup-compatibility/2006">
          <mc:Choice Requires="x14">
            <control shapeId="20677" r:id="rId594" name="チェック74">
              <controlPr defaultSize="0" autoFill="0" autoLine="0" autoPict="0">
                <anchor moveWithCells="1">
                  <from>
                    <xdr:col>228</xdr:col>
                    <xdr:colOff>198120</xdr:colOff>
                    <xdr:row>43</xdr:row>
                    <xdr:rowOff>160020</xdr:rowOff>
                  </from>
                  <to>
                    <xdr:col>229</xdr:col>
                    <xdr:colOff>198120</xdr:colOff>
                    <xdr:row>45</xdr:row>
                    <xdr:rowOff>30480</xdr:rowOff>
                  </to>
                </anchor>
              </controlPr>
            </control>
          </mc:Choice>
        </mc:AlternateContent>
        <mc:AlternateContent xmlns:mc="http://schemas.openxmlformats.org/markup-compatibility/2006">
          <mc:Choice Requires="x14">
            <control shapeId="20678" r:id="rId595" name="チェック75">
              <controlPr defaultSize="0" autoFill="0" autoLine="0" autoPict="0">
                <anchor moveWithCells="1">
                  <from>
                    <xdr:col>235</xdr:col>
                    <xdr:colOff>198120</xdr:colOff>
                    <xdr:row>43</xdr:row>
                    <xdr:rowOff>152400</xdr:rowOff>
                  </from>
                  <to>
                    <xdr:col>237</xdr:col>
                    <xdr:colOff>22860</xdr:colOff>
                    <xdr:row>45</xdr:row>
                    <xdr:rowOff>30480</xdr:rowOff>
                  </to>
                </anchor>
              </controlPr>
            </control>
          </mc:Choice>
        </mc:AlternateContent>
        <mc:AlternateContent xmlns:mc="http://schemas.openxmlformats.org/markup-compatibility/2006">
          <mc:Choice Requires="x14">
            <control shapeId="20679" r:id="rId596" name="チェック76">
              <controlPr defaultSize="0" autoFill="0" autoLine="0" autoPict="0">
                <anchor moveWithCells="1">
                  <from>
                    <xdr:col>222</xdr:col>
                    <xdr:colOff>213360</xdr:colOff>
                    <xdr:row>44</xdr:row>
                    <xdr:rowOff>160020</xdr:rowOff>
                  </from>
                  <to>
                    <xdr:col>223</xdr:col>
                    <xdr:colOff>198120</xdr:colOff>
                    <xdr:row>46</xdr:row>
                    <xdr:rowOff>30480</xdr:rowOff>
                  </to>
                </anchor>
              </controlPr>
            </control>
          </mc:Choice>
        </mc:AlternateContent>
        <mc:AlternateContent xmlns:mc="http://schemas.openxmlformats.org/markup-compatibility/2006">
          <mc:Choice Requires="x14">
            <control shapeId="20680" r:id="rId597" name="チェック77">
              <controlPr defaultSize="0" autoFill="0" autoLine="0" autoPict="0">
                <anchor moveWithCells="1">
                  <from>
                    <xdr:col>228</xdr:col>
                    <xdr:colOff>198120</xdr:colOff>
                    <xdr:row>44</xdr:row>
                    <xdr:rowOff>160020</xdr:rowOff>
                  </from>
                  <to>
                    <xdr:col>229</xdr:col>
                    <xdr:colOff>182880</xdr:colOff>
                    <xdr:row>46</xdr:row>
                    <xdr:rowOff>30480</xdr:rowOff>
                  </to>
                </anchor>
              </controlPr>
            </control>
          </mc:Choice>
        </mc:AlternateContent>
        <mc:AlternateContent xmlns:mc="http://schemas.openxmlformats.org/markup-compatibility/2006">
          <mc:Choice Requires="x14">
            <control shapeId="20681" r:id="rId598" name="チェック78">
              <controlPr defaultSize="0" autoFill="0" autoLine="0" autoPict="0">
                <anchor moveWithCells="1">
                  <from>
                    <xdr:col>235</xdr:col>
                    <xdr:colOff>198120</xdr:colOff>
                    <xdr:row>44</xdr:row>
                    <xdr:rowOff>160020</xdr:rowOff>
                  </from>
                  <to>
                    <xdr:col>236</xdr:col>
                    <xdr:colOff>182880</xdr:colOff>
                    <xdr:row>46</xdr:row>
                    <xdr:rowOff>30480</xdr:rowOff>
                  </to>
                </anchor>
              </controlPr>
            </control>
          </mc:Choice>
        </mc:AlternateContent>
        <mc:AlternateContent xmlns:mc="http://schemas.openxmlformats.org/markup-compatibility/2006">
          <mc:Choice Requires="x14">
            <control shapeId="20682" r:id="rId599" name="チェック79">
              <controlPr defaultSize="0" autoFill="0" autoLine="0" autoPict="0">
                <anchor moveWithCells="1">
                  <from>
                    <xdr:col>222</xdr:col>
                    <xdr:colOff>213360</xdr:colOff>
                    <xdr:row>45</xdr:row>
                    <xdr:rowOff>152400</xdr:rowOff>
                  </from>
                  <to>
                    <xdr:col>223</xdr:col>
                    <xdr:colOff>198120</xdr:colOff>
                    <xdr:row>47</xdr:row>
                    <xdr:rowOff>30480</xdr:rowOff>
                  </to>
                </anchor>
              </controlPr>
            </control>
          </mc:Choice>
        </mc:AlternateContent>
        <mc:AlternateContent xmlns:mc="http://schemas.openxmlformats.org/markup-compatibility/2006">
          <mc:Choice Requires="x14">
            <control shapeId="20683" r:id="rId600" name="チェック80">
              <controlPr defaultSize="0" autoFill="0" autoLine="0" autoPict="0">
                <anchor moveWithCells="1">
                  <from>
                    <xdr:col>228</xdr:col>
                    <xdr:colOff>198120</xdr:colOff>
                    <xdr:row>45</xdr:row>
                    <xdr:rowOff>144780</xdr:rowOff>
                  </from>
                  <to>
                    <xdr:col>229</xdr:col>
                    <xdr:colOff>175260</xdr:colOff>
                    <xdr:row>47</xdr:row>
                    <xdr:rowOff>60960</xdr:rowOff>
                  </to>
                </anchor>
              </controlPr>
            </control>
          </mc:Choice>
        </mc:AlternateContent>
        <mc:AlternateContent xmlns:mc="http://schemas.openxmlformats.org/markup-compatibility/2006">
          <mc:Choice Requires="x14">
            <control shapeId="20684" r:id="rId601" name="チェック81">
              <controlPr defaultSize="0" autoFill="0" autoLine="0" autoPict="0">
                <anchor moveWithCells="1">
                  <from>
                    <xdr:col>235</xdr:col>
                    <xdr:colOff>198120</xdr:colOff>
                    <xdr:row>45</xdr:row>
                    <xdr:rowOff>152400</xdr:rowOff>
                  </from>
                  <to>
                    <xdr:col>236</xdr:col>
                    <xdr:colOff>190500</xdr:colOff>
                    <xdr:row>47</xdr:row>
                    <xdr:rowOff>30480</xdr:rowOff>
                  </to>
                </anchor>
              </controlPr>
            </control>
          </mc:Choice>
        </mc:AlternateContent>
        <mc:AlternateContent xmlns:mc="http://schemas.openxmlformats.org/markup-compatibility/2006">
          <mc:Choice Requires="x14">
            <control shapeId="20685" r:id="rId602" name="チェック82">
              <controlPr defaultSize="0" autoFill="0" autoLine="0" autoPict="0">
                <anchor moveWithCells="1">
                  <from>
                    <xdr:col>222</xdr:col>
                    <xdr:colOff>213360</xdr:colOff>
                    <xdr:row>46</xdr:row>
                    <xdr:rowOff>160020</xdr:rowOff>
                  </from>
                  <to>
                    <xdr:col>223</xdr:col>
                    <xdr:colOff>213360</xdr:colOff>
                    <xdr:row>48</xdr:row>
                    <xdr:rowOff>30480</xdr:rowOff>
                  </to>
                </anchor>
              </controlPr>
            </control>
          </mc:Choice>
        </mc:AlternateContent>
        <mc:AlternateContent xmlns:mc="http://schemas.openxmlformats.org/markup-compatibility/2006">
          <mc:Choice Requires="x14">
            <control shapeId="20686" r:id="rId603" name="チェック83">
              <controlPr defaultSize="0" autoFill="0" autoLine="0" autoPict="0">
                <anchor moveWithCells="1">
                  <from>
                    <xdr:col>228</xdr:col>
                    <xdr:colOff>198120</xdr:colOff>
                    <xdr:row>46</xdr:row>
                    <xdr:rowOff>160020</xdr:rowOff>
                  </from>
                  <to>
                    <xdr:col>229</xdr:col>
                    <xdr:colOff>182880</xdr:colOff>
                    <xdr:row>48</xdr:row>
                    <xdr:rowOff>30480</xdr:rowOff>
                  </to>
                </anchor>
              </controlPr>
            </control>
          </mc:Choice>
        </mc:AlternateContent>
        <mc:AlternateContent xmlns:mc="http://schemas.openxmlformats.org/markup-compatibility/2006">
          <mc:Choice Requires="x14">
            <control shapeId="20687" r:id="rId604" name="チェック84">
              <controlPr defaultSize="0" autoFill="0" autoLine="0" autoPict="0">
                <anchor moveWithCells="1">
                  <from>
                    <xdr:col>235</xdr:col>
                    <xdr:colOff>198120</xdr:colOff>
                    <xdr:row>46</xdr:row>
                    <xdr:rowOff>152400</xdr:rowOff>
                  </from>
                  <to>
                    <xdr:col>236</xdr:col>
                    <xdr:colOff>198120</xdr:colOff>
                    <xdr:row>48</xdr:row>
                    <xdr:rowOff>30480</xdr:rowOff>
                  </to>
                </anchor>
              </controlPr>
            </control>
          </mc:Choice>
        </mc:AlternateContent>
        <mc:AlternateContent xmlns:mc="http://schemas.openxmlformats.org/markup-compatibility/2006">
          <mc:Choice Requires="x14">
            <control shapeId="20688" r:id="rId605" name="チェック85">
              <controlPr defaultSize="0" autoFill="0" autoLine="0" autoPict="0">
                <anchor moveWithCells="1">
                  <from>
                    <xdr:col>242</xdr:col>
                    <xdr:colOff>190500</xdr:colOff>
                    <xdr:row>46</xdr:row>
                    <xdr:rowOff>160020</xdr:rowOff>
                  </from>
                  <to>
                    <xdr:col>243</xdr:col>
                    <xdr:colOff>190500</xdr:colOff>
                    <xdr:row>48</xdr:row>
                    <xdr:rowOff>30480</xdr:rowOff>
                  </to>
                </anchor>
              </controlPr>
            </control>
          </mc:Choice>
        </mc:AlternateContent>
        <mc:AlternateContent xmlns:mc="http://schemas.openxmlformats.org/markup-compatibility/2006">
          <mc:Choice Requires="x14">
            <control shapeId="20689" r:id="rId606" name="Check Box 2257">
              <controlPr defaultSize="0" autoFill="0" autoLine="0" autoPict="0">
                <anchor moveWithCells="1">
                  <from>
                    <xdr:col>230</xdr:col>
                    <xdr:colOff>198120</xdr:colOff>
                    <xdr:row>52</xdr:row>
                    <xdr:rowOff>160020</xdr:rowOff>
                  </from>
                  <to>
                    <xdr:col>231</xdr:col>
                    <xdr:colOff>190500</xdr:colOff>
                    <xdr:row>54</xdr:row>
                    <xdr:rowOff>30480</xdr:rowOff>
                  </to>
                </anchor>
              </controlPr>
            </control>
          </mc:Choice>
        </mc:AlternateContent>
        <mc:AlternateContent xmlns:mc="http://schemas.openxmlformats.org/markup-compatibility/2006">
          <mc:Choice Requires="x14">
            <control shapeId="20690" r:id="rId607" name="Check Box 2258">
              <controlPr defaultSize="0" autoFill="0" autoLine="0" autoPict="0">
                <anchor moveWithCells="1">
                  <from>
                    <xdr:col>233</xdr:col>
                    <xdr:colOff>182880</xdr:colOff>
                    <xdr:row>52</xdr:row>
                    <xdr:rowOff>160020</xdr:rowOff>
                  </from>
                  <to>
                    <xdr:col>234</xdr:col>
                    <xdr:colOff>182880</xdr:colOff>
                    <xdr:row>54</xdr:row>
                    <xdr:rowOff>30480</xdr:rowOff>
                  </to>
                </anchor>
              </controlPr>
            </control>
          </mc:Choice>
        </mc:AlternateContent>
        <mc:AlternateContent xmlns:mc="http://schemas.openxmlformats.org/markup-compatibility/2006">
          <mc:Choice Requires="x14">
            <control shapeId="20691" r:id="rId608" name="Check Box 2259">
              <controlPr defaultSize="0" autoFill="0" autoLine="0" autoPict="0">
                <anchor moveWithCells="1">
                  <from>
                    <xdr:col>236</xdr:col>
                    <xdr:colOff>190500</xdr:colOff>
                    <xdr:row>52</xdr:row>
                    <xdr:rowOff>160020</xdr:rowOff>
                  </from>
                  <to>
                    <xdr:col>237</xdr:col>
                    <xdr:colOff>198120</xdr:colOff>
                    <xdr:row>54</xdr:row>
                    <xdr:rowOff>38100</xdr:rowOff>
                  </to>
                </anchor>
              </controlPr>
            </control>
          </mc:Choice>
        </mc:AlternateContent>
        <mc:AlternateContent xmlns:mc="http://schemas.openxmlformats.org/markup-compatibility/2006">
          <mc:Choice Requires="x14">
            <control shapeId="20692" r:id="rId609" name="Check Box 2260">
              <controlPr defaultSize="0" autoFill="0" autoLine="0" autoPict="0">
                <anchor moveWithCells="1">
                  <from>
                    <xdr:col>233</xdr:col>
                    <xdr:colOff>182880</xdr:colOff>
                    <xdr:row>53</xdr:row>
                    <xdr:rowOff>160020</xdr:rowOff>
                  </from>
                  <to>
                    <xdr:col>234</xdr:col>
                    <xdr:colOff>175260</xdr:colOff>
                    <xdr:row>55</xdr:row>
                    <xdr:rowOff>30480</xdr:rowOff>
                  </to>
                </anchor>
              </controlPr>
            </control>
          </mc:Choice>
        </mc:AlternateContent>
        <mc:AlternateContent xmlns:mc="http://schemas.openxmlformats.org/markup-compatibility/2006">
          <mc:Choice Requires="x14">
            <control shapeId="20693" r:id="rId610" name="Check Box 2261">
              <controlPr defaultSize="0" autoFill="0" autoLine="0" autoPict="0">
                <anchor moveWithCells="1">
                  <from>
                    <xdr:col>236</xdr:col>
                    <xdr:colOff>190500</xdr:colOff>
                    <xdr:row>53</xdr:row>
                    <xdr:rowOff>152400</xdr:rowOff>
                  </from>
                  <to>
                    <xdr:col>237</xdr:col>
                    <xdr:colOff>175260</xdr:colOff>
                    <xdr:row>55</xdr:row>
                    <xdr:rowOff>30480</xdr:rowOff>
                  </to>
                </anchor>
              </controlPr>
            </control>
          </mc:Choice>
        </mc:AlternateContent>
        <mc:AlternateContent xmlns:mc="http://schemas.openxmlformats.org/markup-compatibility/2006">
          <mc:Choice Requires="x14">
            <control shapeId="20694" r:id="rId611" name="Check Box 2262">
              <controlPr defaultSize="0" autoFill="0" autoLine="0" autoPict="0">
                <anchor moveWithCells="1">
                  <from>
                    <xdr:col>222</xdr:col>
                    <xdr:colOff>213360</xdr:colOff>
                    <xdr:row>54</xdr:row>
                    <xdr:rowOff>160020</xdr:rowOff>
                  </from>
                  <to>
                    <xdr:col>223</xdr:col>
                    <xdr:colOff>213360</xdr:colOff>
                    <xdr:row>56</xdr:row>
                    <xdr:rowOff>30480</xdr:rowOff>
                  </to>
                </anchor>
              </controlPr>
            </control>
          </mc:Choice>
        </mc:AlternateContent>
        <mc:AlternateContent xmlns:mc="http://schemas.openxmlformats.org/markup-compatibility/2006">
          <mc:Choice Requires="x14">
            <control shapeId="20695" r:id="rId612" name="Check Box 2263">
              <controlPr defaultSize="0" autoFill="0" autoLine="0" autoPict="0">
                <anchor moveWithCells="1">
                  <from>
                    <xdr:col>230</xdr:col>
                    <xdr:colOff>190500</xdr:colOff>
                    <xdr:row>54</xdr:row>
                    <xdr:rowOff>160020</xdr:rowOff>
                  </from>
                  <to>
                    <xdr:col>231</xdr:col>
                    <xdr:colOff>175260</xdr:colOff>
                    <xdr:row>56</xdr:row>
                    <xdr:rowOff>30480</xdr:rowOff>
                  </to>
                </anchor>
              </controlPr>
            </control>
          </mc:Choice>
        </mc:AlternateContent>
        <mc:AlternateContent xmlns:mc="http://schemas.openxmlformats.org/markup-compatibility/2006">
          <mc:Choice Requires="x14">
            <control shapeId="20696" r:id="rId613" name="Check Box 2264">
              <controlPr defaultSize="0" autoFill="0" autoLine="0" autoPict="0">
                <anchor moveWithCells="1">
                  <from>
                    <xdr:col>237</xdr:col>
                    <xdr:colOff>198120</xdr:colOff>
                    <xdr:row>54</xdr:row>
                    <xdr:rowOff>160020</xdr:rowOff>
                  </from>
                  <to>
                    <xdr:col>238</xdr:col>
                    <xdr:colOff>190500</xdr:colOff>
                    <xdr:row>56</xdr:row>
                    <xdr:rowOff>30480</xdr:rowOff>
                  </to>
                </anchor>
              </controlPr>
            </control>
          </mc:Choice>
        </mc:AlternateContent>
        <mc:AlternateContent xmlns:mc="http://schemas.openxmlformats.org/markup-compatibility/2006">
          <mc:Choice Requires="x14">
            <control shapeId="20697" r:id="rId614" name="Check Box 2265">
              <controlPr defaultSize="0" autoFill="0" autoLine="0" autoPict="0">
                <anchor moveWithCells="1">
                  <from>
                    <xdr:col>222</xdr:col>
                    <xdr:colOff>213360</xdr:colOff>
                    <xdr:row>55</xdr:row>
                    <xdr:rowOff>160020</xdr:rowOff>
                  </from>
                  <to>
                    <xdr:col>223</xdr:col>
                    <xdr:colOff>190500</xdr:colOff>
                    <xdr:row>57</xdr:row>
                    <xdr:rowOff>30480</xdr:rowOff>
                  </to>
                </anchor>
              </controlPr>
            </control>
          </mc:Choice>
        </mc:AlternateContent>
        <mc:AlternateContent xmlns:mc="http://schemas.openxmlformats.org/markup-compatibility/2006">
          <mc:Choice Requires="x14">
            <control shapeId="20698" r:id="rId615" name="Check Box 2266">
              <controlPr defaultSize="0" autoFill="0" autoLine="0" autoPict="0">
                <anchor moveWithCells="1">
                  <from>
                    <xdr:col>232</xdr:col>
                    <xdr:colOff>198120</xdr:colOff>
                    <xdr:row>55</xdr:row>
                    <xdr:rowOff>175260</xdr:rowOff>
                  </from>
                  <to>
                    <xdr:col>233</xdr:col>
                    <xdr:colOff>198120</xdr:colOff>
                    <xdr:row>57</xdr:row>
                    <xdr:rowOff>38100</xdr:rowOff>
                  </to>
                </anchor>
              </controlPr>
            </control>
          </mc:Choice>
        </mc:AlternateContent>
        <mc:AlternateContent xmlns:mc="http://schemas.openxmlformats.org/markup-compatibility/2006">
          <mc:Choice Requires="x14">
            <control shapeId="20699" r:id="rId616" name="Check Box 2267">
              <controlPr defaultSize="0" autoFill="0" autoLine="0" autoPict="0">
                <anchor moveWithCells="1">
                  <from>
                    <xdr:col>222</xdr:col>
                    <xdr:colOff>213360</xdr:colOff>
                    <xdr:row>56</xdr:row>
                    <xdr:rowOff>175260</xdr:rowOff>
                  </from>
                  <to>
                    <xdr:col>223</xdr:col>
                    <xdr:colOff>213360</xdr:colOff>
                    <xdr:row>58</xdr:row>
                    <xdr:rowOff>38100</xdr:rowOff>
                  </to>
                </anchor>
              </controlPr>
            </control>
          </mc:Choice>
        </mc:AlternateContent>
        <mc:AlternateContent xmlns:mc="http://schemas.openxmlformats.org/markup-compatibility/2006">
          <mc:Choice Requires="x14">
            <control shapeId="20700" r:id="rId617" name="Check Box 2268">
              <controlPr defaultSize="0" autoFill="0" autoLine="0" autoPict="0">
                <anchor moveWithCells="1">
                  <from>
                    <xdr:col>228</xdr:col>
                    <xdr:colOff>198120</xdr:colOff>
                    <xdr:row>56</xdr:row>
                    <xdr:rowOff>160020</xdr:rowOff>
                  </from>
                  <to>
                    <xdr:col>229</xdr:col>
                    <xdr:colOff>198120</xdr:colOff>
                    <xdr:row>58</xdr:row>
                    <xdr:rowOff>30480</xdr:rowOff>
                  </to>
                </anchor>
              </controlPr>
            </control>
          </mc:Choice>
        </mc:AlternateContent>
        <mc:AlternateContent xmlns:mc="http://schemas.openxmlformats.org/markup-compatibility/2006">
          <mc:Choice Requires="x14">
            <control shapeId="20701" r:id="rId618" name="Check Box 2269">
              <controlPr defaultSize="0" autoFill="0" autoLine="0" autoPict="0">
                <anchor moveWithCells="1">
                  <from>
                    <xdr:col>235</xdr:col>
                    <xdr:colOff>198120</xdr:colOff>
                    <xdr:row>56</xdr:row>
                    <xdr:rowOff>152400</xdr:rowOff>
                  </from>
                  <to>
                    <xdr:col>237</xdr:col>
                    <xdr:colOff>22860</xdr:colOff>
                    <xdr:row>58</xdr:row>
                    <xdr:rowOff>30480</xdr:rowOff>
                  </to>
                </anchor>
              </controlPr>
            </control>
          </mc:Choice>
        </mc:AlternateContent>
        <mc:AlternateContent xmlns:mc="http://schemas.openxmlformats.org/markup-compatibility/2006">
          <mc:Choice Requires="x14">
            <control shapeId="20702" r:id="rId619" name="Check Box 2270">
              <controlPr defaultSize="0" autoFill="0" autoLine="0" autoPict="0">
                <anchor moveWithCells="1">
                  <from>
                    <xdr:col>222</xdr:col>
                    <xdr:colOff>213360</xdr:colOff>
                    <xdr:row>57</xdr:row>
                    <xdr:rowOff>160020</xdr:rowOff>
                  </from>
                  <to>
                    <xdr:col>223</xdr:col>
                    <xdr:colOff>198120</xdr:colOff>
                    <xdr:row>59</xdr:row>
                    <xdr:rowOff>30480</xdr:rowOff>
                  </to>
                </anchor>
              </controlPr>
            </control>
          </mc:Choice>
        </mc:AlternateContent>
        <mc:AlternateContent xmlns:mc="http://schemas.openxmlformats.org/markup-compatibility/2006">
          <mc:Choice Requires="x14">
            <control shapeId="20703" r:id="rId620" name="Check Box 2271">
              <controlPr defaultSize="0" autoFill="0" autoLine="0" autoPict="0">
                <anchor moveWithCells="1">
                  <from>
                    <xdr:col>228</xdr:col>
                    <xdr:colOff>198120</xdr:colOff>
                    <xdr:row>57</xdr:row>
                    <xdr:rowOff>160020</xdr:rowOff>
                  </from>
                  <to>
                    <xdr:col>229</xdr:col>
                    <xdr:colOff>182880</xdr:colOff>
                    <xdr:row>59</xdr:row>
                    <xdr:rowOff>30480</xdr:rowOff>
                  </to>
                </anchor>
              </controlPr>
            </control>
          </mc:Choice>
        </mc:AlternateContent>
        <mc:AlternateContent xmlns:mc="http://schemas.openxmlformats.org/markup-compatibility/2006">
          <mc:Choice Requires="x14">
            <control shapeId="20704" r:id="rId621" name="Check Box 2272">
              <controlPr defaultSize="0" autoFill="0" autoLine="0" autoPict="0">
                <anchor moveWithCells="1">
                  <from>
                    <xdr:col>235</xdr:col>
                    <xdr:colOff>198120</xdr:colOff>
                    <xdr:row>57</xdr:row>
                    <xdr:rowOff>160020</xdr:rowOff>
                  </from>
                  <to>
                    <xdr:col>236</xdr:col>
                    <xdr:colOff>182880</xdr:colOff>
                    <xdr:row>59</xdr:row>
                    <xdr:rowOff>30480</xdr:rowOff>
                  </to>
                </anchor>
              </controlPr>
            </control>
          </mc:Choice>
        </mc:AlternateContent>
        <mc:AlternateContent xmlns:mc="http://schemas.openxmlformats.org/markup-compatibility/2006">
          <mc:Choice Requires="x14">
            <control shapeId="20705" r:id="rId622" name="Check Box 2273">
              <controlPr defaultSize="0" autoFill="0" autoLine="0" autoPict="0">
                <anchor moveWithCells="1">
                  <from>
                    <xdr:col>222</xdr:col>
                    <xdr:colOff>213360</xdr:colOff>
                    <xdr:row>58</xdr:row>
                    <xdr:rowOff>152400</xdr:rowOff>
                  </from>
                  <to>
                    <xdr:col>223</xdr:col>
                    <xdr:colOff>198120</xdr:colOff>
                    <xdr:row>60</xdr:row>
                    <xdr:rowOff>30480</xdr:rowOff>
                  </to>
                </anchor>
              </controlPr>
            </control>
          </mc:Choice>
        </mc:AlternateContent>
        <mc:AlternateContent xmlns:mc="http://schemas.openxmlformats.org/markup-compatibility/2006">
          <mc:Choice Requires="x14">
            <control shapeId="20706" r:id="rId623" name="Check Box 2274">
              <controlPr defaultSize="0" autoFill="0" autoLine="0" autoPict="0">
                <anchor moveWithCells="1">
                  <from>
                    <xdr:col>228</xdr:col>
                    <xdr:colOff>198120</xdr:colOff>
                    <xdr:row>58</xdr:row>
                    <xdr:rowOff>144780</xdr:rowOff>
                  </from>
                  <to>
                    <xdr:col>229</xdr:col>
                    <xdr:colOff>175260</xdr:colOff>
                    <xdr:row>60</xdr:row>
                    <xdr:rowOff>60960</xdr:rowOff>
                  </to>
                </anchor>
              </controlPr>
            </control>
          </mc:Choice>
        </mc:AlternateContent>
        <mc:AlternateContent xmlns:mc="http://schemas.openxmlformats.org/markup-compatibility/2006">
          <mc:Choice Requires="x14">
            <control shapeId="20707" r:id="rId624" name="Check Box 2275">
              <controlPr defaultSize="0" autoFill="0" autoLine="0" autoPict="0">
                <anchor moveWithCells="1">
                  <from>
                    <xdr:col>235</xdr:col>
                    <xdr:colOff>198120</xdr:colOff>
                    <xdr:row>58</xdr:row>
                    <xdr:rowOff>152400</xdr:rowOff>
                  </from>
                  <to>
                    <xdr:col>236</xdr:col>
                    <xdr:colOff>190500</xdr:colOff>
                    <xdr:row>60</xdr:row>
                    <xdr:rowOff>30480</xdr:rowOff>
                  </to>
                </anchor>
              </controlPr>
            </control>
          </mc:Choice>
        </mc:AlternateContent>
        <mc:AlternateContent xmlns:mc="http://schemas.openxmlformats.org/markup-compatibility/2006">
          <mc:Choice Requires="x14">
            <control shapeId="20708" r:id="rId625" name="Check Box 2276">
              <controlPr defaultSize="0" autoFill="0" autoLine="0" autoPict="0">
                <anchor moveWithCells="1">
                  <from>
                    <xdr:col>222</xdr:col>
                    <xdr:colOff>213360</xdr:colOff>
                    <xdr:row>59</xdr:row>
                    <xdr:rowOff>160020</xdr:rowOff>
                  </from>
                  <to>
                    <xdr:col>223</xdr:col>
                    <xdr:colOff>213360</xdr:colOff>
                    <xdr:row>61</xdr:row>
                    <xdr:rowOff>30480</xdr:rowOff>
                  </to>
                </anchor>
              </controlPr>
            </control>
          </mc:Choice>
        </mc:AlternateContent>
        <mc:AlternateContent xmlns:mc="http://schemas.openxmlformats.org/markup-compatibility/2006">
          <mc:Choice Requires="x14">
            <control shapeId="20709" r:id="rId626" name="Check Box 2277">
              <controlPr defaultSize="0" autoFill="0" autoLine="0" autoPict="0">
                <anchor moveWithCells="1">
                  <from>
                    <xdr:col>228</xdr:col>
                    <xdr:colOff>198120</xdr:colOff>
                    <xdr:row>59</xdr:row>
                    <xdr:rowOff>160020</xdr:rowOff>
                  </from>
                  <to>
                    <xdr:col>229</xdr:col>
                    <xdr:colOff>182880</xdr:colOff>
                    <xdr:row>61</xdr:row>
                    <xdr:rowOff>30480</xdr:rowOff>
                  </to>
                </anchor>
              </controlPr>
            </control>
          </mc:Choice>
        </mc:AlternateContent>
        <mc:AlternateContent xmlns:mc="http://schemas.openxmlformats.org/markup-compatibility/2006">
          <mc:Choice Requires="x14">
            <control shapeId="20710" r:id="rId627" name="Check Box 2278">
              <controlPr defaultSize="0" autoFill="0" autoLine="0" autoPict="0">
                <anchor moveWithCells="1">
                  <from>
                    <xdr:col>235</xdr:col>
                    <xdr:colOff>198120</xdr:colOff>
                    <xdr:row>59</xdr:row>
                    <xdr:rowOff>152400</xdr:rowOff>
                  </from>
                  <to>
                    <xdr:col>236</xdr:col>
                    <xdr:colOff>198120</xdr:colOff>
                    <xdr:row>61</xdr:row>
                    <xdr:rowOff>30480</xdr:rowOff>
                  </to>
                </anchor>
              </controlPr>
            </control>
          </mc:Choice>
        </mc:AlternateContent>
        <mc:AlternateContent xmlns:mc="http://schemas.openxmlformats.org/markup-compatibility/2006">
          <mc:Choice Requires="x14">
            <control shapeId="20711" r:id="rId628" name="Check Box 2279">
              <controlPr defaultSize="0" autoFill="0" autoLine="0" autoPict="0">
                <anchor moveWithCells="1">
                  <from>
                    <xdr:col>242</xdr:col>
                    <xdr:colOff>190500</xdr:colOff>
                    <xdr:row>59</xdr:row>
                    <xdr:rowOff>160020</xdr:rowOff>
                  </from>
                  <to>
                    <xdr:col>243</xdr:col>
                    <xdr:colOff>190500</xdr:colOff>
                    <xdr:row>61</xdr:row>
                    <xdr:rowOff>30480</xdr:rowOff>
                  </to>
                </anchor>
              </controlPr>
            </control>
          </mc:Choice>
        </mc:AlternateContent>
        <mc:AlternateContent xmlns:mc="http://schemas.openxmlformats.org/markup-compatibility/2006">
          <mc:Choice Requires="x14">
            <control shapeId="20712" r:id="rId629" name="Check Box 2280">
              <controlPr defaultSize="0" autoFill="0" autoLine="0" autoPict="0">
                <anchor moveWithCells="1">
                  <from>
                    <xdr:col>230</xdr:col>
                    <xdr:colOff>198120</xdr:colOff>
                    <xdr:row>65</xdr:row>
                    <xdr:rowOff>175260</xdr:rowOff>
                  </from>
                  <to>
                    <xdr:col>231</xdr:col>
                    <xdr:colOff>190500</xdr:colOff>
                    <xdr:row>67</xdr:row>
                    <xdr:rowOff>38100</xdr:rowOff>
                  </to>
                </anchor>
              </controlPr>
            </control>
          </mc:Choice>
        </mc:AlternateContent>
        <mc:AlternateContent xmlns:mc="http://schemas.openxmlformats.org/markup-compatibility/2006">
          <mc:Choice Requires="x14">
            <control shapeId="20713" r:id="rId630" name="Check Box 2281">
              <controlPr defaultSize="0" autoFill="0" autoLine="0" autoPict="0">
                <anchor moveWithCells="1">
                  <from>
                    <xdr:col>233</xdr:col>
                    <xdr:colOff>190500</xdr:colOff>
                    <xdr:row>65</xdr:row>
                    <xdr:rowOff>175260</xdr:rowOff>
                  </from>
                  <to>
                    <xdr:col>234</xdr:col>
                    <xdr:colOff>190500</xdr:colOff>
                    <xdr:row>67</xdr:row>
                    <xdr:rowOff>38100</xdr:rowOff>
                  </to>
                </anchor>
              </controlPr>
            </control>
          </mc:Choice>
        </mc:AlternateContent>
        <mc:AlternateContent xmlns:mc="http://schemas.openxmlformats.org/markup-compatibility/2006">
          <mc:Choice Requires="x14">
            <control shapeId="20714" r:id="rId631" name="Check Box 2282">
              <controlPr defaultSize="0" autoFill="0" autoLine="0" autoPict="0">
                <anchor moveWithCells="1">
                  <from>
                    <xdr:col>236</xdr:col>
                    <xdr:colOff>190500</xdr:colOff>
                    <xdr:row>65</xdr:row>
                    <xdr:rowOff>152400</xdr:rowOff>
                  </from>
                  <to>
                    <xdr:col>237</xdr:col>
                    <xdr:colOff>198120</xdr:colOff>
                    <xdr:row>67</xdr:row>
                    <xdr:rowOff>30480</xdr:rowOff>
                  </to>
                </anchor>
              </controlPr>
            </control>
          </mc:Choice>
        </mc:AlternateContent>
        <mc:AlternateContent xmlns:mc="http://schemas.openxmlformats.org/markup-compatibility/2006">
          <mc:Choice Requires="x14">
            <control shapeId="20715" r:id="rId632" name="Check Box 2283">
              <controlPr defaultSize="0" autoFill="0" autoLine="0" autoPict="0">
                <anchor moveWithCells="1">
                  <from>
                    <xdr:col>233</xdr:col>
                    <xdr:colOff>182880</xdr:colOff>
                    <xdr:row>66</xdr:row>
                    <xdr:rowOff>160020</xdr:rowOff>
                  </from>
                  <to>
                    <xdr:col>234</xdr:col>
                    <xdr:colOff>175260</xdr:colOff>
                    <xdr:row>68</xdr:row>
                    <xdr:rowOff>30480</xdr:rowOff>
                  </to>
                </anchor>
              </controlPr>
            </control>
          </mc:Choice>
        </mc:AlternateContent>
        <mc:AlternateContent xmlns:mc="http://schemas.openxmlformats.org/markup-compatibility/2006">
          <mc:Choice Requires="x14">
            <control shapeId="20716" r:id="rId633" name="Check Box 2284">
              <controlPr defaultSize="0" autoFill="0" autoLine="0" autoPict="0">
                <anchor moveWithCells="1">
                  <from>
                    <xdr:col>236</xdr:col>
                    <xdr:colOff>190500</xdr:colOff>
                    <xdr:row>66</xdr:row>
                    <xdr:rowOff>152400</xdr:rowOff>
                  </from>
                  <to>
                    <xdr:col>237</xdr:col>
                    <xdr:colOff>175260</xdr:colOff>
                    <xdr:row>68</xdr:row>
                    <xdr:rowOff>30480</xdr:rowOff>
                  </to>
                </anchor>
              </controlPr>
            </control>
          </mc:Choice>
        </mc:AlternateContent>
        <mc:AlternateContent xmlns:mc="http://schemas.openxmlformats.org/markup-compatibility/2006">
          <mc:Choice Requires="x14">
            <control shapeId="20717" r:id="rId634" name="Check Box 2285">
              <controlPr defaultSize="0" autoFill="0" autoLine="0" autoPict="0">
                <anchor moveWithCells="1">
                  <from>
                    <xdr:col>222</xdr:col>
                    <xdr:colOff>213360</xdr:colOff>
                    <xdr:row>67</xdr:row>
                    <xdr:rowOff>160020</xdr:rowOff>
                  </from>
                  <to>
                    <xdr:col>223</xdr:col>
                    <xdr:colOff>213360</xdr:colOff>
                    <xdr:row>69</xdr:row>
                    <xdr:rowOff>30480</xdr:rowOff>
                  </to>
                </anchor>
              </controlPr>
            </control>
          </mc:Choice>
        </mc:AlternateContent>
        <mc:AlternateContent xmlns:mc="http://schemas.openxmlformats.org/markup-compatibility/2006">
          <mc:Choice Requires="x14">
            <control shapeId="20718" r:id="rId635" name="Check Box 2286">
              <controlPr defaultSize="0" autoFill="0" autoLine="0" autoPict="0">
                <anchor moveWithCells="1">
                  <from>
                    <xdr:col>230</xdr:col>
                    <xdr:colOff>190500</xdr:colOff>
                    <xdr:row>67</xdr:row>
                    <xdr:rowOff>160020</xdr:rowOff>
                  </from>
                  <to>
                    <xdr:col>231</xdr:col>
                    <xdr:colOff>175260</xdr:colOff>
                    <xdr:row>69</xdr:row>
                    <xdr:rowOff>30480</xdr:rowOff>
                  </to>
                </anchor>
              </controlPr>
            </control>
          </mc:Choice>
        </mc:AlternateContent>
        <mc:AlternateContent xmlns:mc="http://schemas.openxmlformats.org/markup-compatibility/2006">
          <mc:Choice Requires="x14">
            <control shapeId="20719" r:id="rId636" name="Check Box 2287">
              <controlPr defaultSize="0" autoFill="0" autoLine="0" autoPict="0">
                <anchor moveWithCells="1">
                  <from>
                    <xdr:col>237</xdr:col>
                    <xdr:colOff>198120</xdr:colOff>
                    <xdr:row>67</xdr:row>
                    <xdr:rowOff>160020</xdr:rowOff>
                  </from>
                  <to>
                    <xdr:col>238</xdr:col>
                    <xdr:colOff>190500</xdr:colOff>
                    <xdr:row>69</xdr:row>
                    <xdr:rowOff>30480</xdr:rowOff>
                  </to>
                </anchor>
              </controlPr>
            </control>
          </mc:Choice>
        </mc:AlternateContent>
        <mc:AlternateContent xmlns:mc="http://schemas.openxmlformats.org/markup-compatibility/2006">
          <mc:Choice Requires="x14">
            <control shapeId="20720" r:id="rId637" name="Check Box 2288">
              <controlPr defaultSize="0" autoFill="0" autoLine="0" autoPict="0">
                <anchor moveWithCells="1">
                  <from>
                    <xdr:col>222</xdr:col>
                    <xdr:colOff>213360</xdr:colOff>
                    <xdr:row>68</xdr:row>
                    <xdr:rowOff>160020</xdr:rowOff>
                  </from>
                  <to>
                    <xdr:col>223</xdr:col>
                    <xdr:colOff>190500</xdr:colOff>
                    <xdr:row>70</xdr:row>
                    <xdr:rowOff>30480</xdr:rowOff>
                  </to>
                </anchor>
              </controlPr>
            </control>
          </mc:Choice>
        </mc:AlternateContent>
        <mc:AlternateContent xmlns:mc="http://schemas.openxmlformats.org/markup-compatibility/2006">
          <mc:Choice Requires="x14">
            <control shapeId="20721" r:id="rId638" name="Check Box 2289">
              <controlPr defaultSize="0" autoFill="0" autoLine="0" autoPict="0">
                <anchor moveWithCells="1">
                  <from>
                    <xdr:col>232</xdr:col>
                    <xdr:colOff>198120</xdr:colOff>
                    <xdr:row>68</xdr:row>
                    <xdr:rowOff>175260</xdr:rowOff>
                  </from>
                  <to>
                    <xdr:col>233</xdr:col>
                    <xdr:colOff>198120</xdr:colOff>
                    <xdr:row>70</xdr:row>
                    <xdr:rowOff>38100</xdr:rowOff>
                  </to>
                </anchor>
              </controlPr>
            </control>
          </mc:Choice>
        </mc:AlternateContent>
        <mc:AlternateContent xmlns:mc="http://schemas.openxmlformats.org/markup-compatibility/2006">
          <mc:Choice Requires="x14">
            <control shapeId="20722" r:id="rId639" name="Check Box 2290">
              <controlPr defaultSize="0" autoFill="0" autoLine="0" autoPict="0">
                <anchor moveWithCells="1">
                  <from>
                    <xdr:col>222</xdr:col>
                    <xdr:colOff>213360</xdr:colOff>
                    <xdr:row>69</xdr:row>
                    <xdr:rowOff>175260</xdr:rowOff>
                  </from>
                  <to>
                    <xdr:col>223</xdr:col>
                    <xdr:colOff>213360</xdr:colOff>
                    <xdr:row>71</xdr:row>
                    <xdr:rowOff>38100</xdr:rowOff>
                  </to>
                </anchor>
              </controlPr>
            </control>
          </mc:Choice>
        </mc:AlternateContent>
        <mc:AlternateContent xmlns:mc="http://schemas.openxmlformats.org/markup-compatibility/2006">
          <mc:Choice Requires="x14">
            <control shapeId="20723" r:id="rId640" name="Check Box 2291">
              <controlPr defaultSize="0" autoFill="0" autoLine="0" autoPict="0">
                <anchor moveWithCells="1">
                  <from>
                    <xdr:col>228</xdr:col>
                    <xdr:colOff>198120</xdr:colOff>
                    <xdr:row>69</xdr:row>
                    <xdr:rowOff>160020</xdr:rowOff>
                  </from>
                  <to>
                    <xdr:col>229</xdr:col>
                    <xdr:colOff>198120</xdr:colOff>
                    <xdr:row>71</xdr:row>
                    <xdr:rowOff>30480</xdr:rowOff>
                  </to>
                </anchor>
              </controlPr>
            </control>
          </mc:Choice>
        </mc:AlternateContent>
        <mc:AlternateContent xmlns:mc="http://schemas.openxmlformats.org/markup-compatibility/2006">
          <mc:Choice Requires="x14">
            <control shapeId="20724" r:id="rId641" name="Check Box 2292">
              <controlPr defaultSize="0" autoFill="0" autoLine="0" autoPict="0">
                <anchor moveWithCells="1">
                  <from>
                    <xdr:col>235</xdr:col>
                    <xdr:colOff>198120</xdr:colOff>
                    <xdr:row>69</xdr:row>
                    <xdr:rowOff>152400</xdr:rowOff>
                  </from>
                  <to>
                    <xdr:col>237</xdr:col>
                    <xdr:colOff>22860</xdr:colOff>
                    <xdr:row>71</xdr:row>
                    <xdr:rowOff>30480</xdr:rowOff>
                  </to>
                </anchor>
              </controlPr>
            </control>
          </mc:Choice>
        </mc:AlternateContent>
        <mc:AlternateContent xmlns:mc="http://schemas.openxmlformats.org/markup-compatibility/2006">
          <mc:Choice Requires="x14">
            <control shapeId="20725" r:id="rId642" name="Check Box 2293">
              <controlPr defaultSize="0" autoFill="0" autoLine="0" autoPict="0">
                <anchor moveWithCells="1">
                  <from>
                    <xdr:col>222</xdr:col>
                    <xdr:colOff>213360</xdr:colOff>
                    <xdr:row>70</xdr:row>
                    <xdr:rowOff>160020</xdr:rowOff>
                  </from>
                  <to>
                    <xdr:col>223</xdr:col>
                    <xdr:colOff>198120</xdr:colOff>
                    <xdr:row>72</xdr:row>
                    <xdr:rowOff>30480</xdr:rowOff>
                  </to>
                </anchor>
              </controlPr>
            </control>
          </mc:Choice>
        </mc:AlternateContent>
        <mc:AlternateContent xmlns:mc="http://schemas.openxmlformats.org/markup-compatibility/2006">
          <mc:Choice Requires="x14">
            <control shapeId="20726" r:id="rId643" name="Check Box 2294">
              <controlPr defaultSize="0" autoFill="0" autoLine="0" autoPict="0">
                <anchor moveWithCells="1">
                  <from>
                    <xdr:col>228</xdr:col>
                    <xdr:colOff>198120</xdr:colOff>
                    <xdr:row>70</xdr:row>
                    <xdr:rowOff>160020</xdr:rowOff>
                  </from>
                  <to>
                    <xdr:col>229</xdr:col>
                    <xdr:colOff>182880</xdr:colOff>
                    <xdr:row>72</xdr:row>
                    <xdr:rowOff>30480</xdr:rowOff>
                  </to>
                </anchor>
              </controlPr>
            </control>
          </mc:Choice>
        </mc:AlternateContent>
        <mc:AlternateContent xmlns:mc="http://schemas.openxmlformats.org/markup-compatibility/2006">
          <mc:Choice Requires="x14">
            <control shapeId="20727" r:id="rId644" name="Check Box 2295">
              <controlPr defaultSize="0" autoFill="0" autoLine="0" autoPict="0">
                <anchor moveWithCells="1">
                  <from>
                    <xdr:col>235</xdr:col>
                    <xdr:colOff>198120</xdr:colOff>
                    <xdr:row>70</xdr:row>
                    <xdr:rowOff>160020</xdr:rowOff>
                  </from>
                  <to>
                    <xdr:col>236</xdr:col>
                    <xdr:colOff>182880</xdr:colOff>
                    <xdr:row>72</xdr:row>
                    <xdr:rowOff>30480</xdr:rowOff>
                  </to>
                </anchor>
              </controlPr>
            </control>
          </mc:Choice>
        </mc:AlternateContent>
        <mc:AlternateContent xmlns:mc="http://schemas.openxmlformats.org/markup-compatibility/2006">
          <mc:Choice Requires="x14">
            <control shapeId="20728" r:id="rId645" name="Check Box 2296">
              <controlPr defaultSize="0" autoFill="0" autoLine="0" autoPict="0">
                <anchor moveWithCells="1">
                  <from>
                    <xdr:col>222</xdr:col>
                    <xdr:colOff>213360</xdr:colOff>
                    <xdr:row>71</xdr:row>
                    <xdr:rowOff>152400</xdr:rowOff>
                  </from>
                  <to>
                    <xdr:col>223</xdr:col>
                    <xdr:colOff>198120</xdr:colOff>
                    <xdr:row>73</xdr:row>
                    <xdr:rowOff>30480</xdr:rowOff>
                  </to>
                </anchor>
              </controlPr>
            </control>
          </mc:Choice>
        </mc:AlternateContent>
        <mc:AlternateContent xmlns:mc="http://schemas.openxmlformats.org/markup-compatibility/2006">
          <mc:Choice Requires="x14">
            <control shapeId="20729" r:id="rId646" name="Check Box 2297">
              <controlPr defaultSize="0" autoFill="0" autoLine="0" autoPict="0">
                <anchor moveWithCells="1">
                  <from>
                    <xdr:col>228</xdr:col>
                    <xdr:colOff>198120</xdr:colOff>
                    <xdr:row>71</xdr:row>
                    <xdr:rowOff>144780</xdr:rowOff>
                  </from>
                  <to>
                    <xdr:col>229</xdr:col>
                    <xdr:colOff>175260</xdr:colOff>
                    <xdr:row>73</xdr:row>
                    <xdr:rowOff>60960</xdr:rowOff>
                  </to>
                </anchor>
              </controlPr>
            </control>
          </mc:Choice>
        </mc:AlternateContent>
        <mc:AlternateContent xmlns:mc="http://schemas.openxmlformats.org/markup-compatibility/2006">
          <mc:Choice Requires="x14">
            <control shapeId="20730" r:id="rId647" name="Check Box 2298">
              <controlPr defaultSize="0" autoFill="0" autoLine="0" autoPict="0">
                <anchor moveWithCells="1">
                  <from>
                    <xdr:col>235</xdr:col>
                    <xdr:colOff>198120</xdr:colOff>
                    <xdr:row>71</xdr:row>
                    <xdr:rowOff>152400</xdr:rowOff>
                  </from>
                  <to>
                    <xdr:col>236</xdr:col>
                    <xdr:colOff>190500</xdr:colOff>
                    <xdr:row>73</xdr:row>
                    <xdr:rowOff>30480</xdr:rowOff>
                  </to>
                </anchor>
              </controlPr>
            </control>
          </mc:Choice>
        </mc:AlternateContent>
        <mc:AlternateContent xmlns:mc="http://schemas.openxmlformats.org/markup-compatibility/2006">
          <mc:Choice Requires="x14">
            <control shapeId="20731" r:id="rId648" name="Check Box 2299">
              <controlPr defaultSize="0" autoFill="0" autoLine="0" autoPict="0">
                <anchor moveWithCells="1">
                  <from>
                    <xdr:col>222</xdr:col>
                    <xdr:colOff>213360</xdr:colOff>
                    <xdr:row>72</xdr:row>
                    <xdr:rowOff>160020</xdr:rowOff>
                  </from>
                  <to>
                    <xdr:col>223</xdr:col>
                    <xdr:colOff>213360</xdr:colOff>
                    <xdr:row>74</xdr:row>
                    <xdr:rowOff>30480</xdr:rowOff>
                  </to>
                </anchor>
              </controlPr>
            </control>
          </mc:Choice>
        </mc:AlternateContent>
        <mc:AlternateContent xmlns:mc="http://schemas.openxmlformats.org/markup-compatibility/2006">
          <mc:Choice Requires="x14">
            <control shapeId="20732" r:id="rId649" name="Check Box 2300">
              <controlPr defaultSize="0" autoFill="0" autoLine="0" autoPict="0">
                <anchor moveWithCells="1">
                  <from>
                    <xdr:col>228</xdr:col>
                    <xdr:colOff>198120</xdr:colOff>
                    <xdr:row>72</xdr:row>
                    <xdr:rowOff>160020</xdr:rowOff>
                  </from>
                  <to>
                    <xdr:col>229</xdr:col>
                    <xdr:colOff>182880</xdr:colOff>
                    <xdr:row>74</xdr:row>
                    <xdr:rowOff>30480</xdr:rowOff>
                  </to>
                </anchor>
              </controlPr>
            </control>
          </mc:Choice>
        </mc:AlternateContent>
        <mc:AlternateContent xmlns:mc="http://schemas.openxmlformats.org/markup-compatibility/2006">
          <mc:Choice Requires="x14">
            <control shapeId="20733" r:id="rId650" name="Check Box 2301">
              <controlPr defaultSize="0" autoFill="0" autoLine="0" autoPict="0">
                <anchor moveWithCells="1">
                  <from>
                    <xdr:col>235</xdr:col>
                    <xdr:colOff>198120</xdr:colOff>
                    <xdr:row>72</xdr:row>
                    <xdr:rowOff>152400</xdr:rowOff>
                  </from>
                  <to>
                    <xdr:col>236</xdr:col>
                    <xdr:colOff>198120</xdr:colOff>
                    <xdr:row>74</xdr:row>
                    <xdr:rowOff>30480</xdr:rowOff>
                  </to>
                </anchor>
              </controlPr>
            </control>
          </mc:Choice>
        </mc:AlternateContent>
        <mc:AlternateContent xmlns:mc="http://schemas.openxmlformats.org/markup-compatibility/2006">
          <mc:Choice Requires="x14">
            <control shapeId="20734" r:id="rId651" name="Check Box 2302">
              <controlPr defaultSize="0" autoFill="0" autoLine="0" autoPict="0">
                <anchor moveWithCells="1">
                  <from>
                    <xdr:col>242</xdr:col>
                    <xdr:colOff>190500</xdr:colOff>
                    <xdr:row>72</xdr:row>
                    <xdr:rowOff>160020</xdr:rowOff>
                  </from>
                  <to>
                    <xdr:col>243</xdr:col>
                    <xdr:colOff>190500</xdr:colOff>
                    <xdr:row>74</xdr:row>
                    <xdr:rowOff>30480</xdr:rowOff>
                  </to>
                </anchor>
              </controlPr>
            </control>
          </mc:Choice>
        </mc:AlternateContent>
        <mc:AlternateContent xmlns:mc="http://schemas.openxmlformats.org/markup-compatibility/2006">
          <mc:Choice Requires="x14">
            <control shapeId="20735" r:id="rId652" name="チェック17">
              <controlPr defaultSize="0" autoFill="0" autoLine="0" autoPict="0">
                <anchor moveWithCells="1">
                  <from>
                    <xdr:col>257</xdr:col>
                    <xdr:colOff>182880</xdr:colOff>
                    <xdr:row>2</xdr:row>
                    <xdr:rowOff>7620</xdr:rowOff>
                  </from>
                  <to>
                    <xdr:col>258</xdr:col>
                    <xdr:colOff>190500</xdr:colOff>
                    <xdr:row>5</xdr:row>
                    <xdr:rowOff>7620</xdr:rowOff>
                  </to>
                </anchor>
              </controlPr>
            </control>
          </mc:Choice>
        </mc:AlternateContent>
        <mc:AlternateContent xmlns:mc="http://schemas.openxmlformats.org/markup-compatibility/2006">
          <mc:Choice Requires="x14">
            <control shapeId="20736" r:id="rId653" name="チェック18">
              <controlPr defaultSize="0" autoFill="0" autoLine="0" autoPict="0">
                <anchor moveWithCells="1">
                  <from>
                    <xdr:col>262</xdr:col>
                    <xdr:colOff>190500</xdr:colOff>
                    <xdr:row>2</xdr:row>
                    <xdr:rowOff>7620</xdr:rowOff>
                  </from>
                  <to>
                    <xdr:col>263</xdr:col>
                    <xdr:colOff>175260</xdr:colOff>
                    <xdr:row>5</xdr:row>
                    <xdr:rowOff>7620</xdr:rowOff>
                  </to>
                </anchor>
              </controlPr>
            </control>
          </mc:Choice>
        </mc:AlternateContent>
        <mc:AlternateContent xmlns:mc="http://schemas.openxmlformats.org/markup-compatibility/2006">
          <mc:Choice Requires="x14">
            <control shapeId="20737" r:id="rId654" name="チェック19">
              <controlPr defaultSize="0" autoFill="0" autoLine="0" autoPict="0">
                <anchor moveWithCells="1">
                  <from>
                    <xdr:col>267</xdr:col>
                    <xdr:colOff>190500</xdr:colOff>
                    <xdr:row>2</xdr:row>
                    <xdr:rowOff>22860</xdr:rowOff>
                  </from>
                  <to>
                    <xdr:col>268</xdr:col>
                    <xdr:colOff>160020</xdr:colOff>
                    <xdr:row>5</xdr:row>
                    <xdr:rowOff>7620</xdr:rowOff>
                  </to>
                </anchor>
              </controlPr>
            </control>
          </mc:Choice>
        </mc:AlternateContent>
        <mc:AlternateContent xmlns:mc="http://schemas.openxmlformats.org/markup-compatibility/2006">
          <mc:Choice Requires="x14">
            <control shapeId="20738" r:id="rId655" name="チェック20">
              <controlPr defaultSize="0" autoFill="0" autoLine="0" autoPict="0">
                <anchor moveWithCells="1">
                  <from>
                    <xdr:col>272</xdr:col>
                    <xdr:colOff>182880</xdr:colOff>
                    <xdr:row>2</xdr:row>
                    <xdr:rowOff>22860</xdr:rowOff>
                  </from>
                  <to>
                    <xdr:col>273</xdr:col>
                    <xdr:colOff>175260</xdr:colOff>
                    <xdr:row>5</xdr:row>
                    <xdr:rowOff>7620</xdr:rowOff>
                  </to>
                </anchor>
              </controlPr>
            </control>
          </mc:Choice>
        </mc:AlternateContent>
        <mc:AlternateContent xmlns:mc="http://schemas.openxmlformats.org/markup-compatibility/2006">
          <mc:Choice Requires="x14">
            <control shapeId="20739" r:id="rId656" name="チェック21">
              <controlPr defaultSize="0" autoFill="0" autoLine="0" autoPict="0">
                <anchor moveWithCells="1">
                  <from>
                    <xdr:col>258</xdr:col>
                    <xdr:colOff>213360</xdr:colOff>
                    <xdr:row>12</xdr:row>
                    <xdr:rowOff>160020</xdr:rowOff>
                  </from>
                  <to>
                    <xdr:col>259</xdr:col>
                    <xdr:colOff>213360</xdr:colOff>
                    <xdr:row>14</xdr:row>
                    <xdr:rowOff>30480</xdr:rowOff>
                  </to>
                </anchor>
              </controlPr>
            </control>
          </mc:Choice>
        </mc:AlternateContent>
        <mc:AlternateContent xmlns:mc="http://schemas.openxmlformats.org/markup-compatibility/2006">
          <mc:Choice Requires="x14">
            <control shapeId="20740" r:id="rId657" name="チェック22">
              <controlPr defaultSize="0" autoFill="0" autoLine="0" autoPict="0">
                <anchor moveWithCells="1">
                  <from>
                    <xdr:col>258</xdr:col>
                    <xdr:colOff>213360</xdr:colOff>
                    <xdr:row>14</xdr:row>
                    <xdr:rowOff>30480</xdr:rowOff>
                  </from>
                  <to>
                    <xdr:col>259</xdr:col>
                    <xdr:colOff>198120</xdr:colOff>
                    <xdr:row>14</xdr:row>
                    <xdr:rowOff>274320</xdr:rowOff>
                  </to>
                </anchor>
              </controlPr>
            </control>
          </mc:Choice>
        </mc:AlternateContent>
        <mc:AlternateContent xmlns:mc="http://schemas.openxmlformats.org/markup-compatibility/2006">
          <mc:Choice Requires="x14">
            <control shapeId="20741" r:id="rId658" name="チェック23">
              <controlPr defaultSize="0" autoFill="0" autoLine="0" autoPict="0">
                <anchor moveWithCells="1">
                  <from>
                    <xdr:col>258</xdr:col>
                    <xdr:colOff>213360</xdr:colOff>
                    <xdr:row>14</xdr:row>
                    <xdr:rowOff>365760</xdr:rowOff>
                  </from>
                  <to>
                    <xdr:col>259</xdr:col>
                    <xdr:colOff>213360</xdr:colOff>
                    <xdr:row>16</xdr:row>
                    <xdr:rowOff>45720</xdr:rowOff>
                  </to>
                </anchor>
              </controlPr>
            </control>
          </mc:Choice>
        </mc:AlternateContent>
        <mc:AlternateContent xmlns:mc="http://schemas.openxmlformats.org/markup-compatibility/2006">
          <mc:Choice Requires="x14">
            <control shapeId="20742" r:id="rId659" name="チェック24">
              <controlPr defaultSize="0" autoFill="0" autoLine="0" autoPict="0">
                <anchor moveWithCells="1">
                  <from>
                    <xdr:col>258</xdr:col>
                    <xdr:colOff>213360</xdr:colOff>
                    <xdr:row>15</xdr:row>
                    <xdr:rowOff>160020</xdr:rowOff>
                  </from>
                  <to>
                    <xdr:col>259</xdr:col>
                    <xdr:colOff>213360</xdr:colOff>
                    <xdr:row>17</xdr:row>
                    <xdr:rowOff>30480</xdr:rowOff>
                  </to>
                </anchor>
              </controlPr>
            </control>
          </mc:Choice>
        </mc:AlternateContent>
        <mc:AlternateContent xmlns:mc="http://schemas.openxmlformats.org/markup-compatibility/2006">
          <mc:Choice Requires="x14">
            <control shapeId="20743" r:id="rId660" name="チェック25">
              <controlPr defaultSize="0" autoFill="0" autoLine="0" autoPict="0">
                <anchor moveWithCells="1">
                  <from>
                    <xdr:col>258</xdr:col>
                    <xdr:colOff>213360</xdr:colOff>
                    <xdr:row>16</xdr:row>
                    <xdr:rowOff>175260</xdr:rowOff>
                  </from>
                  <to>
                    <xdr:col>259</xdr:col>
                    <xdr:colOff>198120</xdr:colOff>
                    <xdr:row>18</xdr:row>
                    <xdr:rowOff>38100</xdr:rowOff>
                  </to>
                </anchor>
              </controlPr>
            </control>
          </mc:Choice>
        </mc:AlternateContent>
        <mc:AlternateContent xmlns:mc="http://schemas.openxmlformats.org/markup-compatibility/2006">
          <mc:Choice Requires="x14">
            <control shapeId="20744" r:id="rId661" name="チェック26">
              <controlPr defaultSize="0" autoFill="0" autoLine="0" autoPict="0">
                <anchor moveWithCells="1">
                  <from>
                    <xdr:col>258</xdr:col>
                    <xdr:colOff>213360</xdr:colOff>
                    <xdr:row>17</xdr:row>
                    <xdr:rowOff>175260</xdr:rowOff>
                  </from>
                  <to>
                    <xdr:col>259</xdr:col>
                    <xdr:colOff>182880</xdr:colOff>
                    <xdr:row>19</xdr:row>
                    <xdr:rowOff>38100</xdr:rowOff>
                  </to>
                </anchor>
              </controlPr>
            </control>
          </mc:Choice>
        </mc:AlternateContent>
        <mc:AlternateContent xmlns:mc="http://schemas.openxmlformats.org/markup-compatibility/2006">
          <mc:Choice Requires="x14">
            <control shapeId="20745" r:id="rId662" name="チェック27">
              <controlPr defaultSize="0" autoFill="0" autoLine="0" autoPict="0">
                <anchor moveWithCells="1">
                  <from>
                    <xdr:col>258</xdr:col>
                    <xdr:colOff>213360</xdr:colOff>
                    <xdr:row>18</xdr:row>
                    <xdr:rowOff>175260</xdr:rowOff>
                  </from>
                  <to>
                    <xdr:col>260</xdr:col>
                    <xdr:colOff>0</xdr:colOff>
                    <xdr:row>20</xdr:row>
                    <xdr:rowOff>38100</xdr:rowOff>
                  </to>
                </anchor>
              </controlPr>
            </control>
          </mc:Choice>
        </mc:AlternateContent>
        <mc:AlternateContent xmlns:mc="http://schemas.openxmlformats.org/markup-compatibility/2006">
          <mc:Choice Requires="x14">
            <control shapeId="20746" r:id="rId663" name="チェック28">
              <controlPr defaultSize="0" autoFill="0" autoLine="0" autoPict="0">
                <anchor moveWithCells="1">
                  <from>
                    <xdr:col>258</xdr:col>
                    <xdr:colOff>213360</xdr:colOff>
                    <xdr:row>19</xdr:row>
                    <xdr:rowOff>175260</xdr:rowOff>
                  </from>
                  <to>
                    <xdr:col>259</xdr:col>
                    <xdr:colOff>190500</xdr:colOff>
                    <xdr:row>21</xdr:row>
                    <xdr:rowOff>38100</xdr:rowOff>
                  </to>
                </anchor>
              </controlPr>
            </control>
          </mc:Choice>
        </mc:AlternateContent>
        <mc:AlternateContent xmlns:mc="http://schemas.openxmlformats.org/markup-compatibility/2006">
          <mc:Choice Requires="x14">
            <control shapeId="20747" r:id="rId664" name="チェック29">
              <controlPr defaultSize="0" autoFill="0" autoLine="0" autoPict="0">
                <anchor moveWithCells="1">
                  <from>
                    <xdr:col>258</xdr:col>
                    <xdr:colOff>213360</xdr:colOff>
                    <xdr:row>20</xdr:row>
                    <xdr:rowOff>175260</xdr:rowOff>
                  </from>
                  <to>
                    <xdr:col>259</xdr:col>
                    <xdr:colOff>213360</xdr:colOff>
                    <xdr:row>22</xdr:row>
                    <xdr:rowOff>38100</xdr:rowOff>
                  </to>
                </anchor>
              </controlPr>
            </control>
          </mc:Choice>
        </mc:AlternateContent>
        <mc:AlternateContent xmlns:mc="http://schemas.openxmlformats.org/markup-compatibility/2006">
          <mc:Choice Requires="x14">
            <control shapeId="20748" r:id="rId665" name="チェック30">
              <controlPr defaultSize="0" autoFill="0" autoLine="0" autoPict="0">
                <anchor moveWithCells="1">
                  <from>
                    <xdr:col>258</xdr:col>
                    <xdr:colOff>213360</xdr:colOff>
                    <xdr:row>21</xdr:row>
                    <xdr:rowOff>160020</xdr:rowOff>
                  </from>
                  <to>
                    <xdr:col>259</xdr:col>
                    <xdr:colOff>213360</xdr:colOff>
                    <xdr:row>23</xdr:row>
                    <xdr:rowOff>30480</xdr:rowOff>
                  </to>
                </anchor>
              </controlPr>
            </control>
          </mc:Choice>
        </mc:AlternateContent>
        <mc:AlternateContent xmlns:mc="http://schemas.openxmlformats.org/markup-compatibility/2006">
          <mc:Choice Requires="x14">
            <control shapeId="20749" r:id="rId666" name="チェック31">
              <controlPr defaultSize="0" autoFill="0" autoLine="0" autoPict="0">
                <anchor moveWithCells="1">
                  <from>
                    <xdr:col>258</xdr:col>
                    <xdr:colOff>213360</xdr:colOff>
                    <xdr:row>22</xdr:row>
                    <xdr:rowOff>160020</xdr:rowOff>
                  </from>
                  <to>
                    <xdr:col>259</xdr:col>
                    <xdr:colOff>213360</xdr:colOff>
                    <xdr:row>24</xdr:row>
                    <xdr:rowOff>30480</xdr:rowOff>
                  </to>
                </anchor>
              </controlPr>
            </control>
          </mc:Choice>
        </mc:AlternateContent>
        <mc:AlternateContent xmlns:mc="http://schemas.openxmlformats.org/markup-compatibility/2006">
          <mc:Choice Requires="x14">
            <control shapeId="20750" r:id="rId667" name="チェック32">
              <controlPr defaultSize="0" autoFill="0" autoLine="0" autoPict="0">
                <anchor moveWithCells="1">
                  <from>
                    <xdr:col>258</xdr:col>
                    <xdr:colOff>213360</xdr:colOff>
                    <xdr:row>23</xdr:row>
                    <xdr:rowOff>160020</xdr:rowOff>
                  </from>
                  <to>
                    <xdr:col>259</xdr:col>
                    <xdr:colOff>213360</xdr:colOff>
                    <xdr:row>25</xdr:row>
                    <xdr:rowOff>30480</xdr:rowOff>
                  </to>
                </anchor>
              </controlPr>
            </control>
          </mc:Choice>
        </mc:AlternateContent>
        <mc:AlternateContent xmlns:mc="http://schemas.openxmlformats.org/markup-compatibility/2006">
          <mc:Choice Requires="x14">
            <control shapeId="20751" r:id="rId668" name="チェック33">
              <controlPr defaultSize="0" autoFill="0" autoLine="0" autoPict="0">
                <anchor moveWithCells="1">
                  <from>
                    <xdr:col>258</xdr:col>
                    <xdr:colOff>213360</xdr:colOff>
                    <xdr:row>24</xdr:row>
                    <xdr:rowOff>160020</xdr:rowOff>
                  </from>
                  <to>
                    <xdr:col>259</xdr:col>
                    <xdr:colOff>198120</xdr:colOff>
                    <xdr:row>26</xdr:row>
                    <xdr:rowOff>30480</xdr:rowOff>
                  </to>
                </anchor>
              </controlPr>
            </control>
          </mc:Choice>
        </mc:AlternateContent>
        <mc:AlternateContent xmlns:mc="http://schemas.openxmlformats.org/markup-compatibility/2006">
          <mc:Choice Requires="x14">
            <control shapeId="20752" r:id="rId669" name="チェック34">
              <controlPr defaultSize="0" autoFill="0" autoLine="0" autoPict="0">
                <anchor moveWithCells="1">
                  <from>
                    <xdr:col>258</xdr:col>
                    <xdr:colOff>213360</xdr:colOff>
                    <xdr:row>25</xdr:row>
                    <xdr:rowOff>160020</xdr:rowOff>
                  </from>
                  <to>
                    <xdr:col>259</xdr:col>
                    <xdr:colOff>213360</xdr:colOff>
                    <xdr:row>27</xdr:row>
                    <xdr:rowOff>30480</xdr:rowOff>
                  </to>
                </anchor>
              </controlPr>
            </control>
          </mc:Choice>
        </mc:AlternateContent>
        <mc:AlternateContent xmlns:mc="http://schemas.openxmlformats.org/markup-compatibility/2006">
          <mc:Choice Requires="x14">
            <control shapeId="20753" r:id="rId670" name="チェック35">
              <controlPr defaultSize="0" autoFill="0" autoLine="0" autoPict="0">
                <anchor moveWithCells="1">
                  <from>
                    <xdr:col>267</xdr:col>
                    <xdr:colOff>190500</xdr:colOff>
                    <xdr:row>12</xdr:row>
                    <xdr:rowOff>160020</xdr:rowOff>
                  </from>
                  <to>
                    <xdr:col>268</xdr:col>
                    <xdr:colOff>190500</xdr:colOff>
                    <xdr:row>14</xdr:row>
                    <xdr:rowOff>30480</xdr:rowOff>
                  </to>
                </anchor>
              </controlPr>
            </control>
          </mc:Choice>
        </mc:AlternateContent>
        <mc:AlternateContent xmlns:mc="http://schemas.openxmlformats.org/markup-compatibility/2006">
          <mc:Choice Requires="x14">
            <control shapeId="20754" r:id="rId671" name="チェック36">
              <controlPr defaultSize="0" autoFill="0" autoLine="0" autoPict="0">
                <anchor moveWithCells="1">
                  <from>
                    <xdr:col>267</xdr:col>
                    <xdr:colOff>190500</xdr:colOff>
                    <xdr:row>13</xdr:row>
                    <xdr:rowOff>182880</xdr:rowOff>
                  </from>
                  <to>
                    <xdr:col>268</xdr:col>
                    <xdr:colOff>182880</xdr:colOff>
                    <xdr:row>14</xdr:row>
                    <xdr:rowOff>251460</xdr:rowOff>
                  </to>
                </anchor>
              </controlPr>
            </control>
          </mc:Choice>
        </mc:AlternateContent>
        <mc:AlternateContent xmlns:mc="http://schemas.openxmlformats.org/markup-compatibility/2006">
          <mc:Choice Requires="x14">
            <control shapeId="20755" r:id="rId672" name="チェック37">
              <controlPr defaultSize="0" autoFill="0" autoLine="0" autoPict="0">
                <anchor moveWithCells="1">
                  <from>
                    <xdr:col>267</xdr:col>
                    <xdr:colOff>190500</xdr:colOff>
                    <xdr:row>14</xdr:row>
                    <xdr:rowOff>373380</xdr:rowOff>
                  </from>
                  <to>
                    <xdr:col>268</xdr:col>
                    <xdr:colOff>198120</xdr:colOff>
                    <xdr:row>16</xdr:row>
                    <xdr:rowOff>45720</xdr:rowOff>
                  </to>
                </anchor>
              </controlPr>
            </control>
          </mc:Choice>
        </mc:AlternateContent>
        <mc:AlternateContent xmlns:mc="http://schemas.openxmlformats.org/markup-compatibility/2006">
          <mc:Choice Requires="x14">
            <control shapeId="20756" r:id="rId673" name="チェック38">
              <controlPr defaultSize="0" autoFill="0" autoLine="0" autoPict="0">
                <anchor moveWithCells="1">
                  <from>
                    <xdr:col>267</xdr:col>
                    <xdr:colOff>190500</xdr:colOff>
                    <xdr:row>15</xdr:row>
                    <xdr:rowOff>160020</xdr:rowOff>
                  </from>
                  <to>
                    <xdr:col>268</xdr:col>
                    <xdr:colOff>182880</xdr:colOff>
                    <xdr:row>17</xdr:row>
                    <xdr:rowOff>30480</xdr:rowOff>
                  </to>
                </anchor>
              </controlPr>
            </control>
          </mc:Choice>
        </mc:AlternateContent>
        <mc:AlternateContent xmlns:mc="http://schemas.openxmlformats.org/markup-compatibility/2006">
          <mc:Choice Requires="x14">
            <control shapeId="20757" r:id="rId674" name="チェック39">
              <controlPr defaultSize="0" autoFill="0" autoLine="0" autoPict="0">
                <anchor moveWithCells="1">
                  <from>
                    <xdr:col>267</xdr:col>
                    <xdr:colOff>190500</xdr:colOff>
                    <xdr:row>16</xdr:row>
                    <xdr:rowOff>160020</xdr:rowOff>
                  </from>
                  <to>
                    <xdr:col>268</xdr:col>
                    <xdr:colOff>160020</xdr:colOff>
                    <xdr:row>18</xdr:row>
                    <xdr:rowOff>30480</xdr:rowOff>
                  </to>
                </anchor>
              </controlPr>
            </control>
          </mc:Choice>
        </mc:AlternateContent>
        <mc:AlternateContent xmlns:mc="http://schemas.openxmlformats.org/markup-compatibility/2006">
          <mc:Choice Requires="x14">
            <control shapeId="20758" r:id="rId675" name="チェック40">
              <controlPr defaultSize="0" autoFill="0" autoLine="0" autoPict="0">
                <anchor moveWithCells="1">
                  <from>
                    <xdr:col>267</xdr:col>
                    <xdr:colOff>190500</xdr:colOff>
                    <xdr:row>17</xdr:row>
                    <xdr:rowOff>152400</xdr:rowOff>
                  </from>
                  <to>
                    <xdr:col>268</xdr:col>
                    <xdr:colOff>198120</xdr:colOff>
                    <xdr:row>19</xdr:row>
                    <xdr:rowOff>30480</xdr:rowOff>
                  </to>
                </anchor>
              </controlPr>
            </control>
          </mc:Choice>
        </mc:AlternateContent>
        <mc:AlternateContent xmlns:mc="http://schemas.openxmlformats.org/markup-compatibility/2006">
          <mc:Choice Requires="x14">
            <control shapeId="20759" r:id="rId676" name="チェック41">
              <controlPr defaultSize="0" autoFill="0" autoLine="0" autoPict="0">
                <anchor moveWithCells="1">
                  <from>
                    <xdr:col>267</xdr:col>
                    <xdr:colOff>190500</xdr:colOff>
                    <xdr:row>18</xdr:row>
                    <xdr:rowOff>160020</xdr:rowOff>
                  </from>
                  <to>
                    <xdr:col>268</xdr:col>
                    <xdr:colOff>182880</xdr:colOff>
                    <xdr:row>20</xdr:row>
                    <xdr:rowOff>30480</xdr:rowOff>
                  </to>
                </anchor>
              </controlPr>
            </control>
          </mc:Choice>
        </mc:AlternateContent>
        <mc:AlternateContent xmlns:mc="http://schemas.openxmlformats.org/markup-compatibility/2006">
          <mc:Choice Requires="x14">
            <control shapeId="20760" r:id="rId677" name="チェック42">
              <controlPr defaultSize="0" autoFill="0" autoLine="0" autoPict="0">
                <anchor moveWithCells="1">
                  <from>
                    <xdr:col>267</xdr:col>
                    <xdr:colOff>190500</xdr:colOff>
                    <xdr:row>19</xdr:row>
                    <xdr:rowOff>160020</xdr:rowOff>
                  </from>
                  <to>
                    <xdr:col>268</xdr:col>
                    <xdr:colOff>160020</xdr:colOff>
                    <xdr:row>21</xdr:row>
                    <xdr:rowOff>30480</xdr:rowOff>
                  </to>
                </anchor>
              </controlPr>
            </control>
          </mc:Choice>
        </mc:AlternateContent>
        <mc:AlternateContent xmlns:mc="http://schemas.openxmlformats.org/markup-compatibility/2006">
          <mc:Choice Requires="x14">
            <control shapeId="20761" r:id="rId678" name="チェック43">
              <controlPr defaultSize="0" autoFill="0" autoLine="0" autoPict="0">
                <anchor moveWithCells="1">
                  <from>
                    <xdr:col>267</xdr:col>
                    <xdr:colOff>190500</xdr:colOff>
                    <xdr:row>20</xdr:row>
                    <xdr:rowOff>175260</xdr:rowOff>
                  </from>
                  <to>
                    <xdr:col>268</xdr:col>
                    <xdr:colOff>198120</xdr:colOff>
                    <xdr:row>22</xdr:row>
                    <xdr:rowOff>38100</xdr:rowOff>
                  </to>
                </anchor>
              </controlPr>
            </control>
          </mc:Choice>
        </mc:AlternateContent>
        <mc:AlternateContent xmlns:mc="http://schemas.openxmlformats.org/markup-compatibility/2006">
          <mc:Choice Requires="x14">
            <control shapeId="20762" r:id="rId679" name="チェック44">
              <controlPr defaultSize="0" autoFill="0" autoLine="0" autoPict="0">
                <anchor moveWithCells="1">
                  <from>
                    <xdr:col>267</xdr:col>
                    <xdr:colOff>190500</xdr:colOff>
                    <xdr:row>21</xdr:row>
                    <xdr:rowOff>160020</xdr:rowOff>
                  </from>
                  <to>
                    <xdr:col>268</xdr:col>
                    <xdr:colOff>198120</xdr:colOff>
                    <xdr:row>23</xdr:row>
                    <xdr:rowOff>30480</xdr:rowOff>
                  </to>
                </anchor>
              </controlPr>
            </control>
          </mc:Choice>
        </mc:AlternateContent>
        <mc:AlternateContent xmlns:mc="http://schemas.openxmlformats.org/markup-compatibility/2006">
          <mc:Choice Requires="x14">
            <control shapeId="20763" r:id="rId680" name="チェック45">
              <controlPr defaultSize="0" autoFill="0" autoLine="0" autoPict="0">
                <anchor moveWithCells="1">
                  <from>
                    <xdr:col>267</xdr:col>
                    <xdr:colOff>190500</xdr:colOff>
                    <xdr:row>22</xdr:row>
                    <xdr:rowOff>160020</xdr:rowOff>
                  </from>
                  <to>
                    <xdr:col>268</xdr:col>
                    <xdr:colOff>190500</xdr:colOff>
                    <xdr:row>24</xdr:row>
                    <xdr:rowOff>30480</xdr:rowOff>
                  </to>
                </anchor>
              </controlPr>
            </control>
          </mc:Choice>
        </mc:AlternateContent>
        <mc:AlternateContent xmlns:mc="http://schemas.openxmlformats.org/markup-compatibility/2006">
          <mc:Choice Requires="x14">
            <control shapeId="20764" r:id="rId681" name="チェック46">
              <controlPr defaultSize="0" autoFill="0" autoLine="0" autoPict="0">
                <anchor moveWithCells="1">
                  <from>
                    <xdr:col>267</xdr:col>
                    <xdr:colOff>190500</xdr:colOff>
                    <xdr:row>23</xdr:row>
                    <xdr:rowOff>152400</xdr:rowOff>
                  </from>
                  <to>
                    <xdr:col>268</xdr:col>
                    <xdr:colOff>190500</xdr:colOff>
                    <xdr:row>25</xdr:row>
                    <xdr:rowOff>30480</xdr:rowOff>
                  </to>
                </anchor>
              </controlPr>
            </control>
          </mc:Choice>
        </mc:AlternateContent>
        <mc:AlternateContent xmlns:mc="http://schemas.openxmlformats.org/markup-compatibility/2006">
          <mc:Choice Requires="x14">
            <control shapeId="20765" r:id="rId682" name="チェック47">
              <controlPr defaultSize="0" autoFill="0" autoLine="0" autoPict="0">
                <anchor moveWithCells="1">
                  <from>
                    <xdr:col>267</xdr:col>
                    <xdr:colOff>190500</xdr:colOff>
                    <xdr:row>24</xdr:row>
                    <xdr:rowOff>160020</xdr:rowOff>
                  </from>
                  <to>
                    <xdr:col>268</xdr:col>
                    <xdr:colOff>190500</xdr:colOff>
                    <xdr:row>26</xdr:row>
                    <xdr:rowOff>30480</xdr:rowOff>
                  </to>
                </anchor>
              </controlPr>
            </control>
          </mc:Choice>
        </mc:AlternateContent>
        <mc:AlternateContent xmlns:mc="http://schemas.openxmlformats.org/markup-compatibility/2006">
          <mc:Choice Requires="x14">
            <control shapeId="20766" r:id="rId683" name="チェック48">
              <controlPr defaultSize="0" autoFill="0" autoLine="0" autoPict="0">
                <anchor moveWithCells="1">
                  <from>
                    <xdr:col>267</xdr:col>
                    <xdr:colOff>190500</xdr:colOff>
                    <xdr:row>25</xdr:row>
                    <xdr:rowOff>160020</xdr:rowOff>
                  </from>
                  <to>
                    <xdr:col>268</xdr:col>
                    <xdr:colOff>190500</xdr:colOff>
                    <xdr:row>27</xdr:row>
                    <xdr:rowOff>30480</xdr:rowOff>
                  </to>
                </anchor>
              </controlPr>
            </control>
          </mc:Choice>
        </mc:AlternateContent>
        <mc:AlternateContent xmlns:mc="http://schemas.openxmlformats.org/markup-compatibility/2006">
          <mc:Choice Requires="x14">
            <control shapeId="20767" r:id="rId684" name="チェック49">
              <controlPr defaultSize="0" autoFill="0" autoLine="0" autoPict="0">
                <anchor moveWithCells="1">
                  <from>
                    <xdr:col>276</xdr:col>
                    <xdr:colOff>190500</xdr:colOff>
                    <xdr:row>12</xdr:row>
                    <xdr:rowOff>160020</xdr:rowOff>
                  </from>
                  <to>
                    <xdr:col>277</xdr:col>
                    <xdr:colOff>190500</xdr:colOff>
                    <xdr:row>14</xdr:row>
                    <xdr:rowOff>30480</xdr:rowOff>
                  </to>
                </anchor>
              </controlPr>
            </control>
          </mc:Choice>
        </mc:AlternateContent>
        <mc:AlternateContent xmlns:mc="http://schemas.openxmlformats.org/markup-compatibility/2006">
          <mc:Choice Requires="x14">
            <control shapeId="20768" r:id="rId685" name="チェック50">
              <controlPr defaultSize="0" autoFill="0" autoLine="0" autoPict="0">
                <anchor moveWithCells="1">
                  <from>
                    <xdr:col>276</xdr:col>
                    <xdr:colOff>190500</xdr:colOff>
                    <xdr:row>13</xdr:row>
                    <xdr:rowOff>182880</xdr:rowOff>
                  </from>
                  <to>
                    <xdr:col>277</xdr:col>
                    <xdr:colOff>152400</xdr:colOff>
                    <xdr:row>14</xdr:row>
                    <xdr:rowOff>251460</xdr:rowOff>
                  </to>
                </anchor>
              </controlPr>
            </control>
          </mc:Choice>
        </mc:AlternateContent>
        <mc:AlternateContent xmlns:mc="http://schemas.openxmlformats.org/markup-compatibility/2006">
          <mc:Choice Requires="x14">
            <control shapeId="20769" r:id="rId686" name="チェック51">
              <controlPr defaultSize="0" autoFill="0" autoLine="0" autoPict="0">
                <anchor moveWithCells="1">
                  <from>
                    <xdr:col>276</xdr:col>
                    <xdr:colOff>190500</xdr:colOff>
                    <xdr:row>14</xdr:row>
                    <xdr:rowOff>373380</xdr:rowOff>
                  </from>
                  <to>
                    <xdr:col>277</xdr:col>
                    <xdr:colOff>190500</xdr:colOff>
                    <xdr:row>16</xdr:row>
                    <xdr:rowOff>45720</xdr:rowOff>
                  </to>
                </anchor>
              </controlPr>
            </control>
          </mc:Choice>
        </mc:AlternateContent>
        <mc:AlternateContent xmlns:mc="http://schemas.openxmlformats.org/markup-compatibility/2006">
          <mc:Choice Requires="x14">
            <control shapeId="20770" r:id="rId687" name="チェック52">
              <controlPr defaultSize="0" autoFill="0" autoLine="0" autoPict="0">
                <anchor moveWithCells="1">
                  <from>
                    <xdr:col>276</xdr:col>
                    <xdr:colOff>190500</xdr:colOff>
                    <xdr:row>15</xdr:row>
                    <xdr:rowOff>160020</xdr:rowOff>
                  </from>
                  <to>
                    <xdr:col>277</xdr:col>
                    <xdr:colOff>182880</xdr:colOff>
                    <xdr:row>17</xdr:row>
                    <xdr:rowOff>30480</xdr:rowOff>
                  </to>
                </anchor>
              </controlPr>
            </control>
          </mc:Choice>
        </mc:AlternateContent>
        <mc:AlternateContent xmlns:mc="http://schemas.openxmlformats.org/markup-compatibility/2006">
          <mc:Choice Requires="x14">
            <control shapeId="20771" r:id="rId688" name="チェック53">
              <controlPr defaultSize="0" autoFill="0" autoLine="0" autoPict="0">
                <anchor moveWithCells="1">
                  <from>
                    <xdr:col>276</xdr:col>
                    <xdr:colOff>190500</xdr:colOff>
                    <xdr:row>16</xdr:row>
                    <xdr:rowOff>175260</xdr:rowOff>
                  </from>
                  <to>
                    <xdr:col>277</xdr:col>
                    <xdr:colOff>198120</xdr:colOff>
                    <xdr:row>18</xdr:row>
                    <xdr:rowOff>38100</xdr:rowOff>
                  </to>
                </anchor>
              </controlPr>
            </control>
          </mc:Choice>
        </mc:AlternateContent>
        <mc:AlternateContent xmlns:mc="http://schemas.openxmlformats.org/markup-compatibility/2006">
          <mc:Choice Requires="x14">
            <control shapeId="20772" r:id="rId689" name="チェック54">
              <controlPr defaultSize="0" autoFill="0" autoLine="0" autoPict="0">
                <anchor moveWithCells="1">
                  <from>
                    <xdr:col>276</xdr:col>
                    <xdr:colOff>190500</xdr:colOff>
                    <xdr:row>17</xdr:row>
                    <xdr:rowOff>152400</xdr:rowOff>
                  </from>
                  <to>
                    <xdr:col>277</xdr:col>
                    <xdr:colOff>213360</xdr:colOff>
                    <xdr:row>19</xdr:row>
                    <xdr:rowOff>30480</xdr:rowOff>
                  </to>
                </anchor>
              </controlPr>
            </control>
          </mc:Choice>
        </mc:AlternateContent>
        <mc:AlternateContent xmlns:mc="http://schemas.openxmlformats.org/markup-compatibility/2006">
          <mc:Choice Requires="x14">
            <control shapeId="20773" r:id="rId690" name="チェック55">
              <controlPr defaultSize="0" autoFill="0" autoLine="0" autoPict="0">
                <anchor moveWithCells="1">
                  <from>
                    <xdr:col>276</xdr:col>
                    <xdr:colOff>190500</xdr:colOff>
                    <xdr:row>18</xdr:row>
                    <xdr:rowOff>152400</xdr:rowOff>
                  </from>
                  <to>
                    <xdr:col>277</xdr:col>
                    <xdr:colOff>198120</xdr:colOff>
                    <xdr:row>20</xdr:row>
                    <xdr:rowOff>30480</xdr:rowOff>
                  </to>
                </anchor>
              </controlPr>
            </control>
          </mc:Choice>
        </mc:AlternateContent>
        <mc:AlternateContent xmlns:mc="http://schemas.openxmlformats.org/markup-compatibility/2006">
          <mc:Choice Requires="x14">
            <control shapeId="20774" r:id="rId691" name="チェック56">
              <controlPr defaultSize="0" autoFill="0" autoLine="0" autoPict="0">
                <anchor moveWithCells="1">
                  <from>
                    <xdr:col>276</xdr:col>
                    <xdr:colOff>190500</xdr:colOff>
                    <xdr:row>19</xdr:row>
                    <xdr:rowOff>152400</xdr:rowOff>
                  </from>
                  <to>
                    <xdr:col>277</xdr:col>
                    <xdr:colOff>190500</xdr:colOff>
                    <xdr:row>21</xdr:row>
                    <xdr:rowOff>30480</xdr:rowOff>
                  </to>
                </anchor>
              </controlPr>
            </control>
          </mc:Choice>
        </mc:AlternateContent>
        <mc:AlternateContent xmlns:mc="http://schemas.openxmlformats.org/markup-compatibility/2006">
          <mc:Choice Requires="x14">
            <control shapeId="20775" r:id="rId692" name="チェック57">
              <controlPr defaultSize="0" autoFill="0" autoLine="0" autoPict="0">
                <anchor moveWithCells="1">
                  <from>
                    <xdr:col>276</xdr:col>
                    <xdr:colOff>190500</xdr:colOff>
                    <xdr:row>20</xdr:row>
                    <xdr:rowOff>152400</xdr:rowOff>
                  </from>
                  <to>
                    <xdr:col>278</xdr:col>
                    <xdr:colOff>0</xdr:colOff>
                    <xdr:row>22</xdr:row>
                    <xdr:rowOff>30480</xdr:rowOff>
                  </to>
                </anchor>
              </controlPr>
            </control>
          </mc:Choice>
        </mc:AlternateContent>
        <mc:AlternateContent xmlns:mc="http://schemas.openxmlformats.org/markup-compatibility/2006">
          <mc:Choice Requires="x14">
            <control shapeId="20776" r:id="rId693" name="チェック58">
              <controlPr defaultSize="0" autoFill="0" autoLine="0" autoPict="0">
                <anchor moveWithCells="1">
                  <from>
                    <xdr:col>276</xdr:col>
                    <xdr:colOff>190500</xdr:colOff>
                    <xdr:row>21</xdr:row>
                    <xdr:rowOff>152400</xdr:rowOff>
                  </from>
                  <to>
                    <xdr:col>277</xdr:col>
                    <xdr:colOff>175260</xdr:colOff>
                    <xdr:row>23</xdr:row>
                    <xdr:rowOff>30480</xdr:rowOff>
                  </to>
                </anchor>
              </controlPr>
            </control>
          </mc:Choice>
        </mc:AlternateContent>
        <mc:AlternateContent xmlns:mc="http://schemas.openxmlformats.org/markup-compatibility/2006">
          <mc:Choice Requires="x14">
            <control shapeId="20777" r:id="rId694" name="チェック59">
              <controlPr defaultSize="0" autoFill="0" autoLine="0" autoPict="0">
                <anchor moveWithCells="1">
                  <from>
                    <xdr:col>276</xdr:col>
                    <xdr:colOff>190500</xdr:colOff>
                    <xdr:row>22</xdr:row>
                    <xdr:rowOff>182880</xdr:rowOff>
                  </from>
                  <to>
                    <xdr:col>277</xdr:col>
                    <xdr:colOff>190500</xdr:colOff>
                    <xdr:row>24</xdr:row>
                    <xdr:rowOff>60960</xdr:rowOff>
                  </to>
                </anchor>
              </controlPr>
            </control>
          </mc:Choice>
        </mc:AlternateContent>
        <mc:AlternateContent xmlns:mc="http://schemas.openxmlformats.org/markup-compatibility/2006">
          <mc:Choice Requires="x14">
            <control shapeId="20778" r:id="rId695" name="チェック60">
              <controlPr defaultSize="0" autoFill="0" autoLine="0" autoPict="0">
                <anchor moveWithCells="1">
                  <from>
                    <xdr:col>276</xdr:col>
                    <xdr:colOff>190500</xdr:colOff>
                    <xdr:row>23</xdr:row>
                    <xdr:rowOff>160020</xdr:rowOff>
                  </from>
                  <to>
                    <xdr:col>277</xdr:col>
                    <xdr:colOff>198120</xdr:colOff>
                    <xdr:row>25</xdr:row>
                    <xdr:rowOff>30480</xdr:rowOff>
                  </to>
                </anchor>
              </controlPr>
            </control>
          </mc:Choice>
        </mc:AlternateContent>
        <mc:AlternateContent xmlns:mc="http://schemas.openxmlformats.org/markup-compatibility/2006">
          <mc:Choice Requires="x14">
            <control shapeId="20779" r:id="rId696" name="チェック61">
              <controlPr defaultSize="0" autoFill="0" autoLine="0" autoPict="0">
                <anchor moveWithCells="1">
                  <from>
                    <xdr:col>276</xdr:col>
                    <xdr:colOff>190500</xdr:colOff>
                    <xdr:row>24</xdr:row>
                    <xdr:rowOff>160020</xdr:rowOff>
                  </from>
                  <to>
                    <xdr:col>277</xdr:col>
                    <xdr:colOff>190500</xdr:colOff>
                    <xdr:row>26</xdr:row>
                    <xdr:rowOff>30480</xdr:rowOff>
                  </to>
                </anchor>
              </controlPr>
            </control>
          </mc:Choice>
        </mc:AlternateContent>
        <mc:AlternateContent xmlns:mc="http://schemas.openxmlformats.org/markup-compatibility/2006">
          <mc:Choice Requires="x14">
            <control shapeId="20780" r:id="rId697" name="チェック62">
              <controlPr defaultSize="0" autoFill="0" autoLine="0" autoPict="0">
                <anchor moveWithCells="1">
                  <from>
                    <xdr:col>276</xdr:col>
                    <xdr:colOff>190500</xdr:colOff>
                    <xdr:row>25</xdr:row>
                    <xdr:rowOff>152400</xdr:rowOff>
                  </from>
                  <to>
                    <xdr:col>277</xdr:col>
                    <xdr:colOff>182880</xdr:colOff>
                    <xdr:row>27</xdr:row>
                    <xdr:rowOff>30480</xdr:rowOff>
                  </to>
                </anchor>
              </controlPr>
            </control>
          </mc:Choice>
        </mc:AlternateContent>
        <mc:AlternateContent xmlns:mc="http://schemas.openxmlformats.org/markup-compatibility/2006">
          <mc:Choice Requires="x14">
            <control shapeId="20781" r:id="rId698" name="チェック63">
              <controlPr defaultSize="0" autoFill="0" autoLine="0" autoPict="0">
                <anchor moveWithCells="1">
                  <from>
                    <xdr:col>266</xdr:col>
                    <xdr:colOff>198120</xdr:colOff>
                    <xdr:row>39</xdr:row>
                    <xdr:rowOff>160020</xdr:rowOff>
                  </from>
                  <to>
                    <xdr:col>267</xdr:col>
                    <xdr:colOff>190500</xdr:colOff>
                    <xdr:row>41</xdr:row>
                    <xdr:rowOff>30480</xdr:rowOff>
                  </to>
                </anchor>
              </controlPr>
            </control>
          </mc:Choice>
        </mc:AlternateContent>
        <mc:AlternateContent xmlns:mc="http://schemas.openxmlformats.org/markup-compatibility/2006">
          <mc:Choice Requires="x14">
            <control shapeId="20782" r:id="rId699" name="チェック64">
              <controlPr defaultSize="0" autoFill="0" autoLine="0" autoPict="0">
                <anchor moveWithCells="1">
                  <from>
                    <xdr:col>269</xdr:col>
                    <xdr:colOff>182880</xdr:colOff>
                    <xdr:row>39</xdr:row>
                    <xdr:rowOff>160020</xdr:rowOff>
                  </from>
                  <to>
                    <xdr:col>270</xdr:col>
                    <xdr:colOff>182880</xdr:colOff>
                    <xdr:row>41</xdr:row>
                    <xdr:rowOff>30480</xdr:rowOff>
                  </to>
                </anchor>
              </controlPr>
            </control>
          </mc:Choice>
        </mc:AlternateContent>
        <mc:AlternateContent xmlns:mc="http://schemas.openxmlformats.org/markup-compatibility/2006">
          <mc:Choice Requires="x14">
            <control shapeId="20783" r:id="rId700" name="チェック65">
              <controlPr defaultSize="0" autoFill="0" autoLine="0" autoPict="0">
                <anchor moveWithCells="1">
                  <from>
                    <xdr:col>272</xdr:col>
                    <xdr:colOff>190500</xdr:colOff>
                    <xdr:row>39</xdr:row>
                    <xdr:rowOff>160020</xdr:rowOff>
                  </from>
                  <to>
                    <xdr:col>273</xdr:col>
                    <xdr:colOff>198120</xdr:colOff>
                    <xdr:row>41</xdr:row>
                    <xdr:rowOff>38100</xdr:rowOff>
                  </to>
                </anchor>
              </controlPr>
            </control>
          </mc:Choice>
        </mc:AlternateContent>
        <mc:AlternateContent xmlns:mc="http://schemas.openxmlformats.org/markup-compatibility/2006">
          <mc:Choice Requires="x14">
            <control shapeId="20784" r:id="rId701" name="チェック66">
              <controlPr defaultSize="0" autoFill="0" autoLine="0" autoPict="0">
                <anchor moveWithCells="1">
                  <from>
                    <xdr:col>269</xdr:col>
                    <xdr:colOff>182880</xdr:colOff>
                    <xdr:row>40</xdr:row>
                    <xdr:rowOff>160020</xdr:rowOff>
                  </from>
                  <to>
                    <xdr:col>270</xdr:col>
                    <xdr:colOff>175260</xdr:colOff>
                    <xdr:row>42</xdr:row>
                    <xdr:rowOff>30480</xdr:rowOff>
                  </to>
                </anchor>
              </controlPr>
            </control>
          </mc:Choice>
        </mc:AlternateContent>
        <mc:AlternateContent xmlns:mc="http://schemas.openxmlformats.org/markup-compatibility/2006">
          <mc:Choice Requires="x14">
            <control shapeId="20785" r:id="rId702" name="チェック67">
              <controlPr defaultSize="0" autoFill="0" autoLine="0" autoPict="0">
                <anchor moveWithCells="1">
                  <from>
                    <xdr:col>272</xdr:col>
                    <xdr:colOff>190500</xdr:colOff>
                    <xdr:row>40</xdr:row>
                    <xdr:rowOff>152400</xdr:rowOff>
                  </from>
                  <to>
                    <xdr:col>273</xdr:col>
                    <xdr:colOff>175260</xdr:colOff>
                    <xdr:row>42</xdr:row>
                    <xdr:rowOff>30480</xdr:rowOff>
                  </to>
                </anchor>
              </controlPr>
            </control>
          </mc:Choice>
        </mc:AlternateContent>
        <mc:AlternateContent xmlns:mc="http://schemas.openxmlformats.org/markup-compatibility/2006">
          <mc:Choice Requires="x14">
            <control shapeId="20786" r:id="rId703" name="チェック68">
              <controlPr defaultSize="0" autoFill="0" autoLine="0" autoPict="0">
                <anchor moveWithCells="1">
                  <from>
                    <xdr:col>258</xdr:col>
                    <xdr:colOff>213360</xdr:colOff>
                    <xdr:row>41</xdr:row>
                    <xdr:rowOff>160020</xdr:rowOff>
                  </from>
                  <to>
                    <xdr:col>259</xdr:col>
                    <xdr:colOff>213360</xdr:colOff>
                    <xdr:row>43</xdr:row>
                    <xdr:rowOff>30480</xdr:rowOff>
                  </to>
                </anchor>
              </controlPr>
            </control>
          </mc:Choice>
        </mc:AlternateContent>
        <mc:AlternateContent xmlns:mc="http://schemas.openxmlformats.org/markup-compatibility/2006">
          <mc:Choice Requires="x14">
            <control shapeId="20787" r:id="rId704" name="チェック69">
              <controlPr defaultSize="0" autoFill="0" autoLine="0" autoPict="0">
                <anchor moveWithCells="1">
                  <from>
                    <xdr:col>266</xdr:col>
                    <xdr:colOff>190500</xdr:colOff>
                    <xdr:row>41</xdr:row>
                    <xdr:rowOff>160020</xdr:rowOff>
                  </from>
                  <to>
                    <xdr:col>267</xdr:col>
                    <xdr:colOff>175260</xdr:colOff>
                    <xdr:row>43</xdr:row>
                    <xdr:rowOff>30480</xdr:rowOff>
                  </to>
                </anchor>
              </controlPr>
            </control>
          </mc:Choice>
        </mc:AlternateContent>
        <mc:AlternateContent xmlns:mc="http://schemas.openxmlformats.org/markup-compatibility/2006">
          <mc:Choice Requires="x14">
            <control shapeId="20788" r:id="rId705" name="チェック70">
              <controlPr defaultSize="0" autoFill="0" autoLine="0" autoPict="0">
                <anchor moveWithCells="1">
                  <from>
                    <xdr:col>273</xdr:col>
                    <xdr:colOff>198120</xdr:colOff>
                    <xdr:row>41</xdr:row>
                    <xdr:rowOff>160020</xdr:rowOff>
                  </from>
                  <to>
                    <xdr:col>274</xdr:col>
                    <xdr:colOff>190500</xdr:colOff>
                    <xdr:row>43</xdr:row>
                    <xdr:rowOff>30480</xdr:rowOff>
                  </to>
                </anchor>
              </controlPr>
            </control>
          </mc:Choice>
        </mc:AlternateContent>
        <mc:AlternateContent xmlns:mc="http://schemas.openxmlformats.org/markup-compatibility/2006">
          <mc:Choice Requires="x14">
            <control shapeId="20789" r:id="rId706" name="チェック71">
              <controlPr defaultSize="0" autoFill="0" autoLine="0" autoPict="0">
                <anchor moveWithCells="1">
                  <from>
                    <xdr:col>258</xdr:col>
                    <xdr:colOff>213360</xdr:colOff>
                    <xdr:row>42</xdr:row>
                    <xdr:rowOff>160020</xdr:rowOff>
                  </from>
                  <to>
                    <xdr:col>259</xdr:col>
                    <xdr:colOff>190500</xdr:colOff>
                    <xdr:row>44</xdr:row>
                    <xdr:rowOff>30480</xdr:rowOff>
                  </to>
                </anchor>
              </controlPr>
            </control>
          </mc:Choice>
        </mc:AlternateContent>
        <mc:AlternateContent xmlns:mc="http://schemas.openxmlformats.org/markup-compatibility/2006">
          <mc:Choice Requires="x14">
            <control shapeId="20790" r:id="rId707" name="チェック72">
              <controlPr defaultSize="0" autoFill="0" autoLine="0" autoPict="0">
                <anchor moveWithCells="1">
                  <from>
                    <xdr:col>268</xdr:col>
                    <xdr:colOff>198120</xdr:colOff>
                    <xdr:row>42</xdr:row>
                    <xdr:rowOff>175260</xdr:rowOff>
                  </from>
                  <to>
                    <xdr:col>269</xdr:col>
                    <xdr:colOff>198120</xdr:colOff>
                    <xdr:row>44</xdr:row>
                    <xdr:rowOff>38100</xdr:rowOff>
                  </to>
                </anchor>
              </controlPr>
            </control>
          </mc:Choice>
        </mc:AlternateContent>
        <mc:AlternateContent xmlns:mc="http://schemas.openxmlformats.org/markup-compatibility/2006">
          <mc:Choice Requires="x14">
            <control shapeId="20791" r:id="rId708" name="チェック73">
              <controlPr defaultSize="0" autoFill="0" autoLine="0" autoPict="0">
                <anchor moveWithCells="1">
                  <from>
                    <xdr:col>258</xdr:col>
                    <xdr:colOff>213360</xdr:colOff>
                    <xdr:row>43</xdr:row>
                    <xdr:rowOff>175260</xdr:rowOff>
                  </from>
                  <to>
                    <xdr:col>259</xdr:col>
                    <xdr:colOff>213360</xdr:colOff>
                    <xdr:row>45</xdr:row>
                    <xdr:rowOff>38100</xdr:rowOff>
                  </to>
                </anchor>
              </controlPr>
            </control>
          </mc:Choice>
        </mc:AlternateContent>
        <mc:AlternateContent xmlns:mc="http://schemas.openxmlformats.org/markup-compatibility/2006">
          <mc:Choice Requires="x14">
            <control shapeId="20792" r:id="rId709" name="チェック74">
              <controlPr defaultSize="0" autoFill="0" autoLine="0" autoPict="0">
                <anchor moveWithCells="1">
                  <from>
                    <xdr:col>264</xdr:col>
                    <xdr:colOff>198120</xdr:colOff>
                    <xdr:row>43</xdr:row>
                    <xdr:rowOff>160020</xdr:rowOff>
                  </from>
                  <to>
                    <xdr:col>265</xdr:col>
                    <xdr:colOff>198120</xdr:colOff>
                    <xdr:row>45</xdr:row>
                    <xdr:rowOff>30480</xdr:rowOff>
                  </to>
                </anchor>
              </controlPr>
            </control>
          </mc:Choice>
        </mc:AlternateContent>
        <mc:AlternateContent xmlns:mc="http://schemas.openxmlformats.org/markup-compatibility/2006">
          <mc:Choice Requires="x14">
            <control shapeId="20793" r:id="rId710" name="チェック75">
              <controlPr defaultSize="0" autoFill="0" autoLine="0" autoPict="0">
                <anchor moveWithCells="1">
                  <from>
                    <xdr:col>271</xdr:col>
                    <xdr:colOff>198120</xdr:colOff>
                    <xdr:row>43</xdr:row>
                    <xdr:rowOff>152400</xdr:rowOff>
                  </from>
                  <to>
                    <xdr:col>273</xdr:col>
                    <xdr:colOff>22860</xdr:colOff>
                    <xdr:row>45</xdr:row>
                    <xdr:rowOff>30480</xdr:rowOff>
                  </to>
                </anchor>
              </controlPr>
            </control>
          </mc:Choice>
        </mc:AlternateContent>
        <mc:AlternateContent xmlns:mc="http://schemas.openxmlformats.org/markup-compatibility/2006">
          <mc:Choice Requires="x14">
            <control shapeId="20794" r:id="rId711" name="チェック76">
              <controlPr defaultSize="0" autoFill="0" autoLine="0" autoPict="0">
                <anchor moveWithCells="1">
                  <from>
                    <xdr:col>258</xdr:col>
                    <xdr:colOff>213360</xdr:colOff>
                    <xdr:row>44</xdr:row>
                    <xdr:rowOff>160020</xdr:rowOff>
                  </from>
                  <to>
                    <xdr:col>259</xdr:col>
                    <xdr:colOff>198120</xdr:colOff>
                    <xdr:row>46</xdr:row>
                    <xdr:rowOff>30480</xdr:rowOff>
                  </to>
                </anchor>
              </controlPr>
            </control>
          </mc:Choice>
        </mc:AlternateContent>
        <mc:AlternateContent xmlns:mc="http://schemas.openxmlformats.org/markup-compatibility/2006">
          <mc:Choice Requires="x14">
            <control shapeId="20795" r:id="rId712" name="チェック77">
              <controlPr defaultSize="0" autoFill="0" autoLine="0" autoPict="0">
                <anchor moveWithCells="1">
                  <from>
                    <xdr:col>264</xdr:col>
                    <xdr:colOff>198120</xdr:colOff>
                    <xdr:row>44</xdr:row>
                    <xdr:rowOff>160020</xdr:rowOff>
                  </from>
                  <to>
                    <xdr:col>265</xdr:col>
                    <xdr:colOff>182880</xdr:colOff>
                    <xdr:row>46</xdr:row>
                    <xdr:rowOff>30480</xdr:rowOff>
                  </to>
                </anchor>
              </controlPr>
            </control>
          </mc:Choice>
        </mc:AlternateContent>
        <mc:AlternateContent xmlns:mc="http://schemas.openxmlformats.org/markup-compatibility/2006">
          <mc:Choice Requires="x14">
            <control shapeId="20796" r:id="rId713" name="チェック78">
              <controlPr defaultSize="0" autoFill="0" autoLine="0" autoPict="0">
                <anchor moveWithCells="1">
                  <from>
                    <xdr:col>271</xdr:col>
                    <xdr:colOff>198120</xdr:colOff>
                    <xdr:row>44</xdr:row>
                    <xdr:rowOff>160020</xdr:rowOff>
                  </from>
                  <to>
                    <xdr:col>272</xdr:col>
                    <xdr:colOff>182880</xdr:colOff>
                    <xdr:row>46</xdr:row>
                    <xdr:rowOff>30480</xdr:rowOff>
                  </to>
                </anchor>
              </controlPr>
            </control>
          </mc:Choice>
        </mc:AlternateContent>
        <mc:AlternateContent xmlns:mc="http://schemas.openxmlformats.org/markup-compatibility/2006">
          <mc:Choice Requires="x14">
            <control shapeId="20797" r:id="rId714" name="チェック79">
              <controlPr defaultSize="0" autoFill="0" autoLine="0" autoPict="0">
                <anchor moveWithCells="1">
                  <from>
                    <xdr:col>258</xdr:col>
                    <xdr:colOff>213360</xdr:colOff>
                    <xdr:row>45</xdr:row>
                    <xdr:rowOff>152400</xdr:rowOff>
                  </from>
                  <to>
                    <xdr:col>259</xdr:col>
                    <xdr:colOff>198120</xdr:colOff>
                    <xdr:row>47</xdr:row>
                    <xdr:rowOff>30480</xdr:rowOff>
                  </to>
                </anchor>
              </controlPr>
            </control>
          </mc:Choice>
        </mc:AlternateContent>
        <mc:AlternateContent xmlns:mc="http://schemas.openxmlformats.org/markup-compatibility/2006">
          <mc:Choice Requires="x14">
            <control shapeId="20798" r:id="rId715" name="チェック80">
              <controlPr defaultSize="0" autoFill="0" autoLine="0" autoPict="0">
                <anchor moveWithCells="1">
                  <from>
                    <xdr:col>264</xdr:col>
                    <xdr:colOff>198120</xdr:colOff>
                    <xdr:row>45</xdr:row>
                    <xdr:rowOff>144780</xdr:rowOff>
                  </from>
                  <to>
                    <xdr:col>265</xdr:col>
                    <xdr:colOff>175260</xdr:colOff>
                    <xdr:row>47</xdr:row>
                    <xdr:rowOff>60960</xdr:rowOff>
                  </to>
                </anchor>
              </controlPr>
            </control>
          </mc:Choice>
        </mc:AlternateContent>
        <mc:AlternateContent xmlns:mc="http://schemas.openxmlformats.org/markup-compatibility/2006">
          <mc:Choice Requires="x14">
            <control shapeId="20799" r:id="rId716" name="チェック81">
              <controlPr defaultSize="0" autoFill="0" autoLine="0" autoPict="0">
                <anchor moveWithCells="1">
                  <from>
                    <xdr:col>271</xdr:col>
                    <xdr:colOff>198120</xdr:colOff>
                    <xdr:row>45</xdr:row>
                    <xdr:rowOff>152400</xdr:rowOff>
                  </from>
                  <to>
                    <xdr:col>272</xdr:col>
                    <xdr:colOff>190500</xdr:colOff>
                    <xdr:row>47</xdr:row>
                    <xdr:rowOff>30480</xdr:rowOff>
                  </to>
                </anchor>
              </controlPr>
            </control>
          </mc:Choice>
        </mc:AlternateContent>
        <mc:AlternateContent xmlns:mc="http://schemas.openxmlformats.org/markup-compatibility/2006">
          <mc:Choice Requires="x14">
            <control shapeId="20800" r:id="rId717" name="チェック82">
              <controlPr defaultSize="0" autoFill="0" autoLine="0" autoPict="0">
                <anchor moveWithCells="1">
                  <from>
                    <xdr:col>258</xdr:col>
                    <xdr:colOff>213360</xdr:colOff>
                    <xdr:row>46</xdr:row>
                    <xdr:rowOff>160020</xdr:rowOff>
                  </from>
                  <to>
                    <xdr:col>259</xdr:col>
                    <xdr:colOff>213360</xdr:colOff>
                    <xdr:row>48</xdr:row>
                    <xdr:rowOff>30480</xdr:rowOff>
                  </to>
                </anchor>
              </controlPr>
            </control>
          </mc:Choice>
        </mc:AlternateContent>
        <mc:AlternateContent xmlns:mc="http://schemas.openxmlformats.org/markup-compatibility/2006">
          <mc:Choice Requires="x14">
            <control shapeId="20801" r:id="rId718" name="チェック83">
              <controlPr defaultSize="0" autoFill="0" autoLine="0" autoPict="0">
                <anchor moveWithCells="1">
                  <from>
                    <xdr:col>264</xdr:col>
                    <xdr:colOff>198120</xdr:colOff>
                    <xdr:row>46</xdr:row>
                    <xdr:rowOff>160020</xdr:rowOff>
                  </from>
                  <to>
                    <xdr:col>265</xdr:col>
                    <xdr:colOff>182880</xdr:colOff>
                    <xdr:row>48</xdr:row>
                    <xdr:rowOff>30480</xdr:rowOff>
                  </to>
                </anchor>
              </controlPr>
            </control>
          </mc:Choice>
        </mc:AlternateContent>
        <mc:AlternateContent xmlns:mc="http://schemas.openxmlformats.org/markup-compatibility/2006">
          <mc:Choice Requires="x14">
            <control shapeId="20802" r:id="rId719" name="チェック84">
              <controlPr defaultSize="0" autoFill="0" autoLine="0" autoPict="0">
                <anchor moveWithCells="1">
                  <from>
                    <xdr:col>271</xdr:col>
                    <xdr:colOff>198120</xdr:colOff>
                    <xdr:row>46</xdr:row>
                    <xdr:rowOff>152400</xdr:rowOff>
                  </from>
                  <to>
                    <xdr:col>272</xdr:col>
                    <xdr:colOff>198120</xdr:colOff>
                    <xdr:row>48</xdr:row>
                    <xdr:rowOff>30480</xdr:rowOff>
                  </to>
                </anchor>
              </controlPr>
            </control>
          </mc:Choice>
        </mc:AlternateContent>
        <mc:AlternateContent xmlns:mc="http://schemas.openxmlformats.org/markup-compatibility/2006">
          <mc:Choice Requires="x14">
            <control shapeId="20803" r:id="rId720" name="チェック85">
              <controlPr defaultSize="0" autoFill="0" autoLine="0" autoPict="0">
                <anchor moveWithCells="1">
                  <from>
                    <xdr:col>278</xdr:col>
                    <xdr:colOff>190500</xdr:colOff>
                    <xdr:row>46</xdr:row>
                    <xdr:rowOff>160020</xdr:rowOff>
                  </from>
                  <to>
                    <xdr:col>279</xdr:col>
                    <xdr:colOff>190500</xdr:colOff>
                    <xdr:row>48</xdr:row>
                    <xdr:rowOff>30480</xdr:rowOff>
                  </to>
                </anchor>
              </controlPr>
            </control>
          </mc:Choice>
        </mc:AlternateContent>
        <mc:AlternateContent xmlns:mc="http://schemas.openxmlformats.org/markup-compatibility/2006">
          <mc:Choice Requires="x14">
            <control shapeId="20804" r:id="rId721" name="Check Box 2372">
              <controlPr defaultSize="0" autoFill="0" autoLine="0" autoPict="0">
                <anchor moveWithCells="1">
                  <from>
                    <xdr:col>266</xdr:col>
                    <xdr:colOff>198120</xdr:colOff>
                    <xdr:row>52</xdr:row>
                    <xdr:rowOff>160020</xdr:rowOff>
                  </from>
                  <to>
                    <xdr:col>267</xdr:col>
                    <xdr:colOff>190500</xdr:colOff>
                    <xdr:row>54</xdr:row>
                    <xdr:rowOff>30480</xdr:rowOff>
                  </to>
                </anchor>
              </controlPr>
            </control>
          </mc:Choice>
        </mc:AlternateContent>
        <mc:AlternateContent xmlns:mc="http://schemas.openxmlformats.org/markup-compatibility/2006">
          <mc:Choice Requires="x14">
            <control shapeId="20805" r:id="rId722" name="Check Box 2373">
              <controlPr defaultSize="0" autoFill="0" autoLine="0" autoPict="0">
                <anchor moveWithCells="1">
                  <from>
                    <xdr:col>269</xdr:col>
                    <xdr:colOff>182880</xdr:colOff>
                    <xdr:row>52</xdr:row>
                    <xdr:rowOff>160020</xdr:rowOff>
                  </from>
                  <to>
                    <xdr:col>270</xdr:col>
                    <xdr:colOff>182880</xdr:colOff>
                    <xdr:row>54</xdr:row>
                    <xdr:rowOff>30480</xdr:rowOff>
                  </to>
                </anchor>
              </controlPr>
            </control>
          </mc:Choice>
        </mc:AlternateContent>
        <mc:AlternateContent xmlns:mc="http://schemas.openxmlformats.org/markup-compatibility/2006">
          <mc:Choice Requires="x14">
            <control shapeId="20806" r:id="rId723" name="Check Box 2374">
              <controlPr defaultSize="0" autoFill="0" autoLine="0" autoPict="0">
                <anchor moveWithCells="1">
                  <from>
                    <xdr:col>272</xdr:col>
                    <xdr:colOff>190500</xdr:colOff>
                    <xdr:row>52</xdr:row>
                    <xdr:rowOff>160020</xdr:rowOff>
                  </from>
                  <to>
                    <xdr:col>273</xdr:col>
                    <xdr:colOff>198120</xdr:colOff>
                    <xdr:row>54</xdr:row>
                    <xdr:rowOff>38100</xdr:rowOff>
                  </to>
                </anchor>
              </controlPr>
            </control>
          </mc:Choice>
        </mc:AlternateContent>
        <mc:AlternateContent xmlns:mc="http://schemas.openxmlformats.org/markup-compatibility/2006">
          <mc:Choice Requires="x14">
            <control shapeId="20807" r:id="rId724" name="Check Box 2375">
              <controlPr defaultSize="0" autoFill="0" autoLine="0" autoPict="0">
                <anchor moveWithCells="1">
                  <from>
                    <xdr:col>269</xdr:col>
                    <xdr:colOff>182880</xdr:colOff>
                    <xdr:row>53</xdr:row>
                    <xdr:rowOff>160020</xdr:rowOff>
                  </from>
                  <to>
                    <xdr:col>270</xdr:col>
                    <xdr:colOff>175260</xdr:colOff>
                    <xdr:row>55</xdr:row>
                    <xdr:rowOff>30480</xdr:rowOff>
                  </to>
                </anchor>
              </controlPr>
            </control>
          </mc:Choice>
        </mc:AlternateContent>
        <mc:AlternateContent xmlns:mc="http://schemas.openxmlformats.org/markup-compatibility/2006">
          <mc:Choice Requires="x14">
            <control shapeId="20808" r:id="rId725" name="Check Box 2376">
              <controlPr defaultSize="0" autoFill="0" autoLine="0" autoPict="0">
                <anchor moveWithCells="1">
                  <from>
                    <xdr:col>272</xdr:col>
                    <xdr:colOff>190500</xdr:colOff>
                    <xdr:row>53</xdr:row>
                    <xdr:rowOff>152400</xdr:rowOff>
                  </from>
                  <to>
                    <xdr:col>273</xdr:col>
                    <xdr:colOff>175260</xdr:colOff>
                    <xdr:row>55</xdr:row>
                    <xdr:rowOff>30480</xdr:rowOff>
                  </to>
                </anchor>
              </controlPr>
            </control>
          </mc:Choice>
        </mc:AlternateContent>
        <mc:AlternateContent xmlns:mc="http://schemas.openxmlformats.org/markup-compatibility/2006">
          <mc:Choice Requires="x14">
            <control shapeId="20809" r:id="rId726" name="Check Box 2377">
              <controlPr defaultSize="0" autoFill="0" autoLine="0" autoPict="0">
                <anchor moveWithCells="1">
                  <from>
                    <xdr:col>258</xdr:col>
                    <xdr:colOff>213360</xdr:colOff>
                    <xdr:row>54</xdr:row>
                    <xdr:rowOff>160020</xdr:rowOff>
                  </from>
                  <to>
                    <xdr:col>259</xdr:col>
                    <xdr:colOff>213360</xdr:colOff>
                    <xdr:row>56</xdr:row>
                    <xdr:rowOff>30480</xdr:rowOff>
                  </to>
                </anchor>
              </controlPr>
            </control>
          </mc:Choice>
        </mc:AlternateContent>
        <mc:AlternateContent xmlns:mc="http://schemas.openxmlformats.org/markup-compatibility/2006">
          <mc:Choice Requires="x14">
            <control shapeId="20810" r:id="rId727" name="Check Box 2378">
              <controlPr defaultSize="0" autoFill="0" autoLine="0" autoPict="0">
                <anchor moveWithCells="1">
                  <from>
                    <xdr:col>266</xdr:col>
                    <xdr:colOff>190500</xdr:colOff>
                    <xdr:row>54</xdr:row>
                    <xdr:rowOff>160020</xdr:rowOff>
                  </from>
                  <to>
                    <xdr:col>267</xdr:col>
                    <xdr:colOff>175260</xdr:colOff>
                    <xdr:row>56</xdr:row>
                    <xdr:rowOff>30480</xdr:rowOff>
                  </to>
                </anchor>
              </controlPr>
            </control>
          </mc:Choice>
        </mc:AlternateContent>
        <mc:AlternateContent xmlns:mc="http://schemas.openxmlformats.org/markup-compatibility/2006">
          <mc:Choice Requires="x14">
            <control shapeId="20811" r:id="rId728" name="Check Box 2379">
              <controlPr defaultSize="0" autoFill="0" autoLine="0" autoPict="0">
                <anchor moveWithCells="1">
                  <from>
                    <xdr:col>273</xdr:col>
                    <xdr:colOff>198120</xdr:colOff>
                    <xdr:row>54</xdr:row>
                    <xdr:rowOff>160020</xdr:rowOff>
                  </from>
                  <to>
                    <xdr:col>274</xdr:col>
                    <xdr:colOff>190500</xdr:colOff>
                    <xdr:row>56</xdr:row>
                    <xdr:rowOff>30480</xdr:rowOff>
                  </to>
                </anchor>
              </controlPr>
            </control>
          </mc:Choice>
        </mc:AlternateContent>
        <mc:AlternateContent xmlns:mc="http://schemas.openxmlformats.org/markup-compatibility/2006">
          <mc:Choice Requires="x14">
            <control shapeId="20812" r:id="rId729" name="Check Box 2380">
              <controlPr defaultSize="0" autoFill="0" autoLine="0" autoPict="0">
                <anchor moveWithCells="1">
                  <from>
                    <xdr:col>258</xdr:col>
                    <xdr:colOff>213360</xdr:colOff>
                    <xdr:row>55</xdr:row>
                    <xdr:rowOff>160020</xdr:rowOff>
                  </from>
                  <to>
                    <xdr:col>259</xdr:col>
                    <xdr:colOff>190500</xdr:colOff>
                    <xdr:row>57</xdr:row>
                    <xdr:rowOff>30480</xdr:rowOff>
                  </to>
                </anchor>
              </controlPr>
            </control>
          </mc:Choice>
        </mc:AlternateContent>
        <mc:AlternateContent xmlns:mc="http://schemas.openxmlformats.org/markup-compatibility/2006">
          <mc:Choice Requires="x14">
            <control shapeId="20813" r:id="rId730" name="Check Box 2381">
              <controlPr defaultSize="0" autoFill="0" autoLine="0" autoPict="0">
                <anchor moveWithCells="1">
                  <from>
                    <xdr:col>268</xdr:col>
                    <xdr:colOff>198120</xdr:colOff>
                    <xdr:row>55</xdr:row>
                    <xdr:rowOff>175260</xdr:rowOff>
                  </from>
                  <to>
                    <xdr:col>269</xdr:col>
                    <xdr:colOff>198120</xdr:colOff>
                    <xdr:row>57</xdr:row>
                    <xdr:rowOff>38100</xdr:rowOff>
                  </to>
                </anchor>
              </controlPr>
            </control>
          </mc:Choice>
        </mc:AlternateContent>
        <mc:AlternateContent xmlns:mc="http://schemas.openxmlformats.org/markup-compatibility/2006">
          <mc:Choice Requires="x14">
            <control shapeId="20814" r:id="rId731" name="Check Box 2382">
              <controlPr defaultSize="0" autoFill="0" autoLine="0" autoPict="0">
                <anchor moveWithCells="1">
                  <from>
                    <xdr:col>258</xdr:col>
                    <xdr:colOff>213360</xdr:colOff>
                    <xdr:row>56</xdr:row>
                    <xdr:rowOff>175260</xdr:rowOff>
                  </from>
                  <to>
                    <xdr:col>259</xdr:col>
                    <xdr:colOff>213360</xdr:colOff>
                    <xdr:row>58</xdr:row>
                    <xdr:rowOff>38100</xdr:rowOff>
                  </to>
                </anchor>
              </controlPr>
            </control>
          </mc:Choice>
        </mc:AlternateContent>
        <mc:AlternateContent xmlns:mc="http://schemas.openxmlformats.org/markup-compatibility/2006">
          <mc:Choice Requires="x14">
            <control shapeId="20815" r:id="rId732" name="Check Box 2383">
              <controlPr defaultSize="0" autoFill="0" autoLine="0" autoPict="0">
                <anchor moveWithCells="1">
                  <from>
                    <xdr:col>264</xdr:col>
                    <xdr:colOff>198120</xdr:colOff>
                    <xdr:row>56</xdr:row>
                    <xdr:rowOff>160020</xdr:rowOff>
                  </from>
                  <to>
                    <xdr:col>265</xdr:col>
                    <xdr:colOff>198120</xdr:colOff>
                    <xdr:row>58</xdr:row>
                    <xdr:rowOff>30480</xdr:rowOff>
                  </to>
                </anchor>
              </controlPr>
            </control>
          </mc:Choice>
        </mc:AlternateContent>
        <mc:AlternateContent xmlns:mc="http://schemas.openxmlformats.org/markup-compatibility/2006">
          <mc:Choice Requires="x14">
            <control shapeId="20816" r:id="rId733" name="Check Box 2384">
              <controlPr defaultSize="0" autoFill="0" autoLine="0" autoPict="0">
                <anchor moveWithCells="1">
                  <from>
                    <xdr:col>271</xdr:col>
                    <xdr:colOff>198120</xdr:colOff>
                    <xdr:row>56</xdr:row>
                    <xdr:rowOff>152400</xdr:rowOff>
                  </from>
                  <to>
                    <xdr:col>273</xdr:col>
                    <xdr:colOff>22860</xdr:colOff>
                    <xdr:row>58</xdr:row>
                    <xdr:rowOff>30480</xdr:rowOff>
                  </to>
                </anchor>
              </controlPr>
            </control>
          </mc:Choice>
        </mc:AlternateContent>
        <mc:AlternateContent xmlns:mc="http://schemas.openxmlformats.org/markup-compatibility/2006">
          <mc:Choice Requires="x14">
            <control shapeId="20817" r:id="rId734" name="Check Box 2385">
              <controlPr defaultSize="0" autoFill="0" autoLine="0" autoPict="0">
                <anchor moveWithCells="1">
                  <from>
                    <xdr:col>258</xdr:col>
                    <xdr:colOff>213360</xdr:colOff>
                    <xdr:row>57</xdr:row>
                    <xdr:rowOff>160020</xdr:rowOff>
                  </from>
                  <to>
                    <xdr:col>259</xdr:col>
                    <xdr:colOff>198120</xdr:colOff>
                    <xdr:row>59</xdr:row>
                    <xdr:rowOff>30480</xdr:rowOff>
                  </to>
                </anchor>
              </controlPr>
            </control>
          </mc:Choice>
        </mc:AlternateContent>
        <mc:AlternateContent xmlns:mc="http://schemas.openxmlformats.org/markup-compatibility/2006">
          <mc:Choice Requires="x14">
            <control shapeId="20818" r:id="rId735" name="Check Box 2386">
              <controlPr defaultSize="0" autoFill="0" autoLine="0" autoPict="0">
                <anchor moveWithCells="1">
                  <from>
                    <xdr:col>264</xdr:col>
                    <xdr:colOff>198120</xdr:colOff>
                    <xdr:row>57</xdr:row>
                    <xdr:rowOff>160020</xdr:rowOff>
                  </from>
                  <to>
                    <xdr:col>265</xdr:col>
                    <xdr:colOff>182880</xdr:colOff>
                    <xdr:row>59</xdr:row>
                    <xdr:rowOff>30480</xdr:rowOff>
                  </to>
                </anchor>
              </controlPr>
            </control>
          </mc:Choice>
        </mc:AlternateContent>
        <mc:AlternateContent xmlns:mc="http://schemas.openxmlformats.org/markup-compatibility/2006">
          <mc:Choice Requires="x14">
            <control shapeId="20819" r:id="rId736" name="Check Box 2387">
              <controlPr defaultSize="0" autoFill="0" autoLine="0" autoPict="0">
                <anchor moveWithCells="1">
                  <from>
                    <xdr:col>271</xdr:col>
                    <xdr:colOff>198120</xdr:colOff>
                    <xdr:row>57</xdr:row>
                    <xdr:rowOff>160020</xdr:rowOff>
                  </from>
                  <to>
                    <xdr:col>272</xdr:col>
                    <xdr:colOff>182880</xdr:colOff>
                    <xdr:row>59</xdr:row>
                    <xdr:rowOff>30480</xdr:rowOff>
                  </to>
                </anchor>
              </controlPr>
            </control>
          </mc:Choice>
        </mc:AlternateContent>
        <mc:AlternateContent xmlns:mc="http://schemas.openxmlformats.org/markup-compatibility/2006">
          <mc:Choice Requires="x14">
            <control shapeId="20820" r:id="rId737" name="Check Box 2388">
              <controlPr defaultSize="0" autoFill="0" autoLine="0" autoPict="0">
                <anchor moveWithCells="1">
                  <from>
                    <xdr:col>258</xdr:col>
                    <xdr:colOff>213360</xdr:colOff>
                    <xdr:row>58</xdr:row>
                    <xdr:rowOff>152400</xdr:rowOff>
                  </from>
                  <to>
                    <xdr:col>259</xdr:col>
                    <xdr:colOff>198120</xdr:colOff>
                    <xdr:row>60</xdr:row>
                    <xdr:rowOff>30480</xdr:rowOff>
                  </to>
                </anchor>
              </controlPr>
            </control>
          </mc:Choice>
        </mc:AlternateContent>
        <mc:AlternateContent xmlns:mc="http://schemas.openxmlformats.org/markup-compatibility/2006">
          <mc:Choice Requires="x14">
            <control shapeId="20821" r:id="rId738" name="Check Box 2389">
              <controlPr defaultSize="0" autoFill="0" autoLine="0" autoPict="0">
                <anchor moveWithCells="1">
                  <from>
                    <xdr:col>264</xdr:col>
                    <xdr:colOff>198120</xdr:colOff>
                    <xdr:row>58</xdr:row>
                    <xdr:rowOff>144780</xdr:rowOff>
                  </from>
                  <to>
                    <xdr:col>265</xdr:col>
                    <xdr:colOff>175260</xdr:colOff>
                    <xdr:row>60</xdr:row>
                    <xdr:rowOff>60960</xdr:rowOff>
                  </to>
                </anchor>
              </controlPr>
            </control>
          </mc:Choice>
        </mc:AlternateContent>
        <mc:AlternateContent xmlns:mc="http://schemas.openxmlformats.org/markup-compatibility/2006">
          <mc:Choice Requires="x14">
            <control shapeId="20822" r:id="rId739" name="Check Box 2390">
              <controlPr defaultSize="0" autoFill="0" autoLine="0" autoPict="0">
                <anchor moveWithCells="1">
                  <from>
                    <xdr:col>271</xdr:col>
                    <xdr:colOff>198120</xdr:colOff>
                    <xdr:row>58</xdr:row>
                    <xdr:rowOff>152400</xdr:rowOff>
                  </from>
                  <to>
                    <xdr:col>272</xdr:col>
                    <xdr:colOff>190500</xdr:colOff>
                    <xdr:row>60</xdr:row>
                    <xdr:rowOff>30480</xdr:rowOff>
                  </to>
                </anchor>
              </controlPr>
            </control>
          </mc:Choice>
        </mc:AlternateContent>
        <mc:AlternateContent xmlns:mc="http://schemas.openxmlformats.org/markup-compatibility/2006">
          <mc:Choice Requires="x14">
            <control shapeId="20823" r:id="rId740" name="Check Box 2391">
              <controlPr defaultSize="0" autoFill="0" autoLine="0" autoPict="0">
                <anchor moveWithCells="1">
                  <from>
                    <xdr:col>258</xdr:col>
                    <xdr:colOff>213360</xdr:colOff>
                    <xdr:row>59</xdr:row>
                    <xdr:rowOff>160020</xdr:rowOff>
                  </from>
                  <to>
                    <xdr:col>259</xdr:col>
                    <xdr:colOff>213360</xdr:colOff>
                    <xdr:row>61</xdr:row>
                    <xdr:rowOff>30480</xdr:rowOff>
                  </to>
                </anchor>
              </controlPr>
            </control>
          </mc:Choice>
        </mc:AlternateContent>
        <mc:AlternateContent xmlns:mc="http://schemas.openxmlformats.org/markup-compatibility/2006">
          <mc:Choice Requires="x14">
            <control shapeId="20824" r:id="rId741" name="Check Box 2392">
              <controlPr defaultSize="0" autoFill="0" autoLine="0" autoPict="0">
                <anchor moveWithCells="1">
                  <from>
                    <xdr:col>264</xdr:col>
                    <xdr:colOff>198120</xdr:colOff>
                    <xdr:row>59</xdr:row>
                    <xdr:rowOff>160020</xdr:rowOff>
                  </from>
                  <to>
                    <xdr:col>265</xdr:col>
                    <xdr:colOff>182880</xdr:colOff>
                    <xdr:row>61</xdr:row>
                    <xdr:rowOff>30480</xdr:rowOff>
                  </to>
                </anchor>
              </controlPr>
            </control>
          </mc:Choice>
        </mc:AlternateContent>
        <mc:AlternateContent xmlns:mc="http://schemas.openxmlformats.org/markup-compatibility/2006">
          <mc:Choice Requires="x14">
            <control shapeId="20825" r:id="rId742" name="Check Box 2393">
              <controlPr defaultSize="0" autoFill="0" autoLine="0" autoPict="0">
                <anchor moveWithCells="1">
                  <from>
                    <xdr:col>271</xdr:col>
                    <xdr:colOff>198120</xdr:colOff>
                    <xdr:row>59</xdr:row>
                    <xdr:rowOff>152400</xdr:rowOff>
                  </from>
                  <to>
                    <xdr:col>272</xdr:col>
                    <xdr:colOff>198120</xdr:colOff>
                    <xdr:row>61</xdr:row>
                    <xdr:rowOff>30480</xdr:rowOff>
                  </to>
                </anchor>
              </controlPr>
            </control>
          </mc:Choice>
        </mc:AlternateContent>
        <mc:AlternateContent xmlns:mc="http://schemas.openxmlformats.org/markup-compatibility/2006">
          <mc:Choice Requires="x14">
            <control shapeId="20826" r:id="rId743" name="Check Box 2394">
              <controlPr defaultSize="0" autoFill="0" autoLine="0" autoPict="0">
                <anchor moveWithCells="1">
                  <from>
                    <xdr:col>278</xdr:col>
                    <xdr:colOff>190500</xdr:colOff>
                    <xdr:row>59</xdr:row>
                    <xdr:rowOff>160020</xdr:rowOff>
                  </from>
                  <to>
                    <xdr:col>279</xdr:col>
                    <xdr:colOff>190500</xdr:colOff>
                    <xdr:row>61</xdr:row>
                    <xdr:rowOff>30480</xdr:rowOff>
                  </to>
                </anchor>
              </controlPr>
            </control>
          </mc:Choice>
        </mc:AlternateContent>
        <mc:AlternateContent xmlns:mc="http://schemas.openxmlformats.org/markup-compatibility/2006">
          <mc:Choice Requires="x14">
            <control shapeId="20827" r:id="rId744" name="Check Box 2395">
              <controlPr defaultSize="0" autoFill="0" autoLine="0" autoPict="0">
                <anchor moveWithCells="1">
                  <from>
                    <xdr:col>266</xdr:col>
                    <xdr:colOff>198120</xdr:colOff>
                    <xdr:row>65</xdr:row>
                    <xdr:rowOff>175260</xdr:rowOff>
                  </from>
                  <to>
                    <xdr:col>267</xdr:col>
                    <xdr:colOff>190500</xdr:colOff>
                    <xdr:row>67</xdr:row>
                    <xdr:rowOff>38100</xdr:rowOff>
                  </to>
                </anchor>
              </controlPr>
            </control>
          </mc:Choice>
        </mc:AlternateContent>
        <mc:AlternateContent xmlns:mc="http://schemas.openxmlformats.org/markup-compatibility/2006">
          <mc:Choice Requires="x14">
            <control shapeId="20828" r:id="rId745" name="Check Box 2396">
              <controlPr defaultSize="0" autoFill="0" autoLine="0" autoPict="0">
                <anchor moveWithCells="1">
                  <from>
                    <xdr:col>269</xdr:col>
                    <xdr:colOff>190500</xdr:colOff>
                    <xdr:row>65</xdr:row>
                    <xdr:rowOff>175260</xdr:rowOff>
                  </from>
                  <to>
                    <xdr:col>270</xdr:col>
                    <xdr:colOff>190500</xdr:colOff>
                    <xdr:row>67</xdr:row>
                    <xdr:rowOff>38100</xdr:rowOff>
                  </to>
                </anchor>
              </controlPr>
            </control>
          </mc:Choice>
        </mc:AlternateContent>
        <mc:AlternateContent xmlns:mc="http://schemas.openxmlformats.org/markup-compatibility/2006">
          <mc:Choice Requires="x14">
            <control shapeId="20829" r:id="rId746" name="Check Box 2397">
              <controlPr defaultSize="0" autoFill="0" autoLine="0" autoPict="0">
                <anchor moveWithCells="1">
                  <from>
                    <xdr:col>272</xdr:col>
                    <xdr:colOff>190500</xdr:colOff>
                    <xdr:row>65</xdr:row>
                    <xdr:rowOff>152400</xdr:rowOff>
                  </from>
                  <to>
                    <xdr:col>273</xdr:col>
                    <xdr:colOff>198120</xdr:colOff>
                    <xdr:row>67</xdr:row>
                    <xdr:rowOff>30480</xdr:rowOff>
                  </to>
                </anchor>
              </controlPr>
            </control>
          </mc:Choice>
        </mc:AlternateContent>
        <mc:AlternateContent xmlns:mc="http://schemas.openxmlformats.org/markup-compatibility/2006">
          <mc:Choice Requires="x14">
            <control shapeId="20830" r:id="rId747" name="Check Box 2398">
              <controlPr defaultSize="0" autoFill="0" autoLine="0" autoPict="0">
                <anchor moveWithCells="1">
                  <from>
                    <xdr:col>269</xdr:col>
                    <xdr:colOff>182880</xdr:colOff>
                    <xdr:row>66</xdr:row>
                    <xdr:rowOff>160020</xdr:rowOff>
                  </from>
                  <to>
                    <xdr:col>270</xdr:col>
                    <xdr:colOff>175260</xdr:colOff>
                    <xdr:row>68</xdr:row>
                    <xdr:rowOff>30480</xdr:rowOff>
                  </to>
                </anchor>
              </controlPr>
            </control>
          </mc:Choice>
        </mc:AlternateContent>
        <mc:AlternateContent xmlns:mc="http://schemas.openxmlformats.org/markup-compatibility/2006">
          <mc:Choice Requires="x14">
            <control shapeId="20831" r:id="rId748" name="Check Box 2399">
              <controlPr defaultSize="0" autoFill="0" autoLine="0" autoPict="0">
                <anchor moveWithCells="1">
                  <from>
                    <xdr:col>272</xdr:col>
                    <xdr:colOff>190500</xdr:colOff>
                    <xdr:row>66</xdr:row>
                    <xdr:rowOff>152400</xdr:rowOff>
                  </from>
                  <to>
                    <xdr:col>273</xdr:col>
                    <xdr:colOff>175260</xdr:colOff>
                    <xdr:row>68</xdr:row>
                    <xdr:rowOff>30480</xdr:rowOff>
                  </to>
                </anchor>
              </controlPr>
            </control>
          </mc:Choice>
        </mc:AlternateContent>
        <mc:AlternateContent xmlns:mc="http://schemas.openxmlformats.org/markup-compatibility/2006">
          <mc:Choice Requires="x14">
            <control shapeId="20832" r:id="rId749" name="Check Box 2400">
              <controlPr defaultSize="0" autoFill="0" autoLine="0" autoPict="0">
                <anchor moveWithCells="1">
                  <from>
                    <xdr:col>258</xdr:col>
                    <xdr:colOff>213360</xdr:colOff>
                    <xdr:row>67</xdr:row>
                    <xdr:rowOff>160020</xdr:rowOff>
                  </from>
                  <to>
                    <xdr:col>259</xdr:col>
                    <xdr:colOff>213360</xdr:colOff>
                    <xdr:row>69</xdr:row>
                    <xdr:rowOff>30480</xdr:rowOff>
                  </to>
                </anchor>
              </controlPr>
            </control>
          </mc:Choice>
        </mc:AlternateContent>
        <mc:AlternateContent xmlns:mc="http://schemas.openxmlformats.org/markup-compatibility/2006">
          <mc:Choice Requires="x14">
            <control shapeId="20833" r:id="rId750" name="Check Box 2401">
              <controlPr defaultSize="0" autoFill="0" autoLine="0" autoPict="0">
                <anchor moveWithCells="1">
                  <from>
                    <xdr:col>266</xdr:col>
                    <xdr:colOff>190500</xdr:colOff>
                    <xdr:row>67</xdr:row>
                    <xdr:rowOff>160020</xdr:rowOff>
                  </from>
                  <to>
                    <xdr:col>267</xdr:col>
                    <xdr:colOff>175260</xdr:colOff>
                    <xdr:row>69</xdr:row>
                    <xdr:rowOff>30480</xdr:rowOff>
                  </to>
                </anchor>
              </controlPr>
            </control>
          </mc:Choice>
        </mc:AlternateContent>
        <mc:AlternateContent xmlns:mc="http://schemas.openxmlformats.org/markup-compatibility/2006">
          <mc:Choice Requires="x14">
            <control shapeId="20834" r:id="rId751" name="Check Box 2402">
              <controlPr defaultSize="0" autoFill="0" autoLine="0" autoPict="0">
                <anchor moveWithCells="1">
                  <from>
                    <xdr:col>273</xdr:col>
                    <xdr:colOff>198120</xdr:colOff>
                    <xdr:row>67</xdr:row>
                    <xdr:rowOff>160020</xdr:rowOff>
                  </from>
                  <to>
                    <xdr:col>274</xdr:col>
                    <xdr:colOff>190500</xdr:colOff>
                    <xdr:row>69</xdr:row>
                    <xdr:rowOff>30480</xdr:rowOff>
                  </to>
                </anchor>
              </controlPr>
            </control>
          </mc:Choice>
        </mc:AlternateContent>
        <mc:AlternateContent xmlns:mc="http://schemas.openxmlformats.org/markup-compatibility/2006">
          <mc:Choice Requires="x14">
            <control shapeId="20835" r:id="rId752" name="Check Box 2403">
              <controlPr defaultSize="0" autoFill="0" autoLine="0" autoPict="0">
                <anchor moveWithCells="1">
                  <from>
                    <xdr:col>258</xdr:col>
                    <xdr:colOff>213360</xdr:colOff>
                    <xdr:row>68</xdr:row>
                    <xdr:rowOff>160020</xdr:rowOff>
                  </from>
                  <to>
                    <xdr:col>259</xdr:col>
                    <xdr:colOff>190500</xdr:colOff>
                    <xdr:row>70</xdr:row>
                    <xdr:rowOff>30480</xdr:rowOff>
                  </to>
                </anchor>
              </controlPr>
            </control>
          </mc:Choice>
        </mc:AlternateContent>
        <mc:AlternateContent xmlns:mc="http://schemas.openxmlformats.org/markup-compatibility/2006">
          <mc:Choice Requires="x14">
            <control shapeId="20836" r:id="rId753" name="Check Box 2404">
              <controlPr defaultSize="0" autoFill="0" autoLine="0" autoPict="0">
                <anchor moveWithCells="1">
                  <from>
                    <xdr:col>268</xdr:col>
                    <xdr:colOff>198120</xdr:colOff>
                    <xdr:row>68</xdr:row>
                    <xdr:rowOff>175260</xdr:rowOff>
                  </from>
                  <to>
                    <xdr:col>269</xdr:col>
                    <xdr:colOff>198120</xdr:colOff>
                    <xdr:row>70</xdr:row>
                    <xdr:rowOff>38100</xdr:rowOff>
                  </to>
                </anchor>
              </controlPr>
            </control>
          </mc:Choice>
        </mc:AlternateContent>
        <mc:AlternateContent xmlns:mc="http://schemas.openxmlformats.org/markup-compatibility/2006">
          <mc:Choice Requires="x14">
            <control shapeId="20837" r:id="rId754" name="Check Box 2405">
              <controlPr defaultSize="0" autoFill="0" autoLine="0" autoPict="0">
                <anchor moveWithCells="1">
                  <from>
                    <xdr:col>258</xdr:col>
                    <xdr:colOff>213360</xdr:colOff>
                    <xdr:row>69</xdr:row>
                    <xdr:rowOff>175260</xdr:rowOff>
                  </from>
                  <to>
                    <xdr:col>259</xdr:col>
                    <xdr:colOff>213360</xdr:colOff>
                    <xdr:row>71</xdr:row>
                    <xdr:rowOff>38100</xdr:rowOff>
                  </to>
                </anchor>
              </controlPr>
            </control>
          </mc:Choice>
        </mc:AlternateContent>
        <mc:AlternateContent xmlns:mc="http://schemas.openxmlformats.org/markup-compatibility/2006">
          <mc:Choice Requires="x14">
            <control shapeId="20838" r:id="rId755" name="Check Box 2406">
              <controlPr defaultSize="0" autoFill="0" autoLine="0" autoPict="0">
                <anchor moveWithCells="1">
                  <from>
                    <xdr:col>264</xdr:col>
                    <xdr:colOff>198120</xdr:colOff>
                    <xdr:row>69</xdr:row>
                    <xdr:rowOff>160020</xdr:rowOff>
                  </from>
                  <to>
                    <xdr:col>265</xdr:col>
                    <xdr:colOff>198120</xdr:colOff>
                    <xdr:row>71</xdr:row>
                    <xdr:rowOff>30480</xdr:rowOff>
                  </to>
                </anchor>
              </controlPr>
            </control>
          </mc:Choice>
        </mc:AlternateContent>
        <mc:AlternateContent xmlns:mc="http://schemas.openxmlformats.org/markup-compatibility/2006">
          <mc:Choice Requires="x14">
            <control shapeId="20839" r:id="rId756" name="Check Box 2407">
              <controlPr defaultSize="0" autoFill="0" autoLine="0" autoPict="0">
                <anchor moveWithCells="1">
                  <from>
                    <xdr:col>271</xdr:col>
                    <xdr:colOff>198120</xdr:colOff>
                    <xdr:row>69</xdr:row>
                    <xdr:rowOff>152400</xdr:rowOff>
                  </from>
                  <to>
                    <xdr:col>273</xdr:col>
                    <xdr:colOff>22860</xdr:colOff>
                    <xdr:row>71</xdr:row>
                    <xdr:rowOff>30480</xdr:rowOff>
                  </to>
                </anchor>
              </controlPr>
            </control>
          </mc:Choice>
        </mc:AlternateContent>
        <mc:AlternateContent xmlns:mc="http://schemas.openxmlformats.org/markup-compatibility/2006">
          <mc:Choice Requires="x14">
            <control shapeId="20840" r:id="rId757" name="Check Box 2408">
              <controlPr defaultSize="0" autoFill="0" autoLine="0" autoPict="0">
                <anchor moveWithCells="1">
                  <from>
                    <xdr:col>258</xdr:col>
                    <xdr:colOff>213360</xdr:colOff>
                    <xdr:row>70</xdr:row>
                    <xdr:rowOff>160020</xdr:rowOff>
                  </from>
                  <to>
                    <xdr:col>259</xdr:col>
                    <xdr:colOff>198120</xdr:colOff>
                    <xdr:row>72</xdr:row>
                    <xdr:rowOff>30480</xdr:rowOff>
                  </to>
                </anchor>
              </controlPr>
            </control>
          </mc:Choice>
        </mc:AlternateContent>
        <mc:AlternateContent xmlns:mc="http://schemas.openxmlformats.org/markup-compatibility/2006">
          <mc:Choice Requires="x14">
            <control shapeId="20841" r:id="rId758" name="Check Box 2409">
              <controlPr defaultSize="0" autoFill="0" autoLine="0" autoPict="0">
                <anchor moveWithCells="1">
                  <from>
                    <xdr:col>264</xdr:col>
                    <xdr:colOff>198120</xdr:colOff>
                    <xdr:row>70</xdr:row>
                    <xdr:rowOff>160020</xdr:rowOff>
                  </from>
                  <to>
                    <xdr:col>265</xdr:col>
                    <xdr:colOff>182880</xdr:colOff>
                    <xdr:row>72</xdr:row>
                    <xdr:rowOff>30480</xdr:rowOff>
                  </to>
                </anchor>
              </controlPr>
            </control>
          </mc:Choice>
        </mc:AlternateContent>
        <mc:AlternateContent xmlns:mc="http://schemas.openxmlformats.org/markup-compatibility/2006">
          <mc:Choice Requires="x14">
            <control shapeId="20842" r:id="rId759" name="Check Box 2410">
              <controlPr defaultSize="0" autoFill="0" autoLine="0" autoPict="0">
                <anchor moveWithCells="1">
                  <from>
                    <xdr:col>271</xdr:col>
                    <xdr:colOff>198120</xdr:colOff>
                    <xdr:row>70</xdr:row>
                    <xdr:rowOff>160020</xdr:rowOff>
                  </from>
                  <to>
                    <xdr:col>272</xdr:col>
                    <xdr:colOff>182880</xdr:colOff>
                    <xdr:row>72</xdr:row>
                    <xdr:rowOff>30480</xdr:rowOff>
                  </to>
                </anchor>
              </controlPr>
            </control>
          </mc:Choice>
        </mc:AlternateContent>
        <mc:AlternateContent xmlns:mc="http://schemas.openxmlformats.org/markup-compatibility/2006">
          <mc:Choice Requires="x14">
            <control shapeId="20843" r:id="rId760" name="Check Box 2411">
              <controlPr defaultSize="0" autoFill="0" autoLine="0" autoPict="0">
                <anchor moveWithCells="1">
                  <from>
                    <xdr:col>258</xdr:col>
                    <xdr:colOff>213360</xdr:colOff>
                    <xdr:row>71</xdr:row>
                    <xdr:rowOff>152400</xdr:rowOff>
                  </from>
                  <to>
                    <xdr:col>259</xdr:col>
                    <xdr:colOff>198120</xdr:colOff>
                    <xdr:row>73</xdr:row>
                    <xdr:rowOff>30480</xdr:rowOff>
                  </to>
                </anchor>
              </controlPr>
            </control>
          </mc:Choice>
        </mc:AlternateContent>
        <mc:AlternateContent xmlns:mc="http://schemas.openxmlformats.org/markup-compatibility/2006">
          <mc:Choice Requires="x14">
            <control shapeId="20844" r:id="rId761" name="Check Box 2412">
              <controlPr defaultSize="0" autoFill="0" autoLine="0" autoPict="0">
                <anchor moveWithCells="1">
                  <from>
                    <xdr:col>264</xdr:col>
                    <xdr:colOff>198120</xdr:colOff>
                    <xdr:row>71</xdr:row>
                    <xdr:rowOff>144780</xdr:rowOff>
                  </from>
                  <to>
                    <xdr:col>265</xdr:col>
                    <xdr:colOff>175260</xdr:colOff>
                    <xdr:row>73</xdr:row>
                    <xdr:rowOff>60960</xdr:rowOff>
                  </to>
                </anchor>
              </controlPr>
            </control>
          </mc:Choice>
        </mc:AlternateContent>
        <mc:AlternateContent xmlns:mc="http://schemas.openxmlformats.org/markup-compatibility/2006">
          <mc:Choice Requires="x14">
            <control shapeId="20845" r:id="rId762" name="Check Box 2413">
              <controlPr defaultSize="0" autoFill="0" autoLine="0" autoPict="0">
                <anchor moveWithCells="1">
                  <from>
                    <xdr:col>271</xdr:col>
                    <xdr:colOff>198120</xdr:colOff>
                    <xdr:row>71</xdr:row>
                    <xdr:rowOff>152400</xdr:rowOff>
                  </from>
                  <to>
                    <xdr:col>272</xdr:col>
                    <xdr:colOff>190500</xdr:colOff>
                    <xdr:row>73</xdr:row>
                    <xdr:rowOff>30480</xdr:rowOff>
                  </to>
                </anchor>
              </controlPr>
            </control>
          </mc:Choice>
        </mc:AlternateContent>
        <mc:AlternateContent xmlns:mc="http://schemas.openxmlformats.org/markup-compatibility/2006">
          <mc:Choice Requires="x14">
            <control shapeId="20846" r:id="rId763" name="Check Box 2414">
              <controlPr defaultSize="0" autoFill="0" autoLine="0" autoPict="0">
                <anchor moveWithCells="1">
                  <from>
                    <xdr:col>258</xdr:col>
                    <xdr:colOff>213360</xdr:colOff>
                    <xdr:row>72</xdr:row>
                    <xdr:rowOff>160020</xdr:rowOff>
                  </from>
                  <to>
                    <xdr:col>259</xdr:col>
                    <xdr:colOff>213360</xdr:colOff>
                    <xdr:row>74</xdr:row>
                    <xdr:rowOff>30480</xdr:rowOff>
                  </to>
                </anchor>
              </controlPr>
            </control>
          </mc:Choice>
        </mc:AlternateContent>
        <mc:AlternateContent xmlns:mc="http://schemas.openxmlformats.org/markup-compatibility/2006">
          <mc:Choice Requires="x14">
            <control shapeId="20847" r:id="rId764" name="Check Box 2415">
              <controlPr defaultSize="0" autoFill="0" autoLine="0" autoPict="0">
                <anchor moveWithCells="1">
                  <from>
                    <xdr:col>264</xdr:col>
                    <xdr:colOff>198120</xdr:colOff>
                    <xdr:row>72</xdr:row>
                    <xdr:rowOff>160020</xdr:rowOff>
                  </from>
                  <to>
                    <xdr:col>265</xdr:col>
                    <xdr:colOff>182880</xdr:colOff>
                    <xdr:row>74</xdr:row>
                    <xdr:rowOff>30480</xdr:rowOff>
                  </to>
                </anchor>
              </controlPr>
            </control>
          </mc:Choice>
        </mc:AlternateContent>
        <mc:AlternateContent xmlns:mc="http://schemas.openxmlformats.org/markup-compatibility/2006">
          <mc:Choice Requires="x14">
            <control shapeId="20848" r:id="rId765" name="Check Box 2416">
              <controlPr defaultSize="0" autoFill="0" autoLine="0" autoPict="0">
                <anchor moveWithCells="1">
                  <from>
                    <xdr:col>271</xdr:col>
                    <xdr:colOff>198120</xdr:colOff>
                    <xdr:row>72</xdr:row>
                    <xdr:rowOff>152400</xdr:rowOff>
                  </from>
                  <to>
                    <xdr:col>272</xdr:col>
                    <xdr:colOff>198120</xdr:colOff>
                    <xdr:row>74</xdr:row>
                    <xdr:rowOff>30480</xdr:rowOff>
                  </to>
                </anchor>
              </controlPr>
            </control>
          </mc:Choice>
        </mc:AlternateContent>
        <mc:AlternateContent xmlns:mc="http://schemas.openxmlformats.org/markup-compatibility/2006">
          <mc:Choice Requires="x14">
            <control shapeId="20849" r:id="rId766" name="Check Box 2417">
              <controlPr defaultSize="0" autoFill="0" autoLine="0" autoPict="0">
                <anchor moveWithCells="1">
                  <from>
                    <xdr:col>278</xdr:col>
                    <xdr:colOff>190500</xdr:colOff>
                    <xdr:row>72</xdr:row>
                    <xdr:rowOff>160020</xdr:rowOff>
                  </from>
                  <to>
                    <xdr:col>279</xdr:col>
                    <xdr:colOff>190500</xdr:colOff>
                    <xdr:row>74</xdr:row>
                    <xdr:rowOff>30480</xdr:rowOff>
                  </to>
                </anchor>
              </controlPr>
            </control>
          </mc:Choice>
        </mc:AlternateContent>
        <mc:AlternateContent xmlns:mc="http://schemas.openxmlformats.org/markup-compatibility/2006">
          <mc:Choice Requires="x14">
            <control shapeId="20850" r:id="rId767" name="チェック17">
              <controlPr defaultSize="0" autoFill="0" autoLine="0" autoPict="0">
                <anchor moveWithCells="1">
                  <from>
                    <xdr:col>293</xdr:col>
                    <xdr:colOff>182880</xdr:colOff>
                    <xdr:row>2</xdr:row>
                    <xdr:rowOff>7620</xdr:rowOff>
                  </from>
                  <to>
                    <xdr:col>294</xdr:col>
                    <xdr:colOff>190500</xdr:colOff>
                    <xdr:row>5</xdr:row>
                    <xdr:rowOff>7620</xdr:rowOff>
                  </to>
                </anchor>
              </controlPr>
            </control>
          </mc:Choice>
        </mc:AlternateContent>
        <mc:AlternateContent xmlns:mc="http://schemas.openxmlformats.org/markup-compatibility/2006">
          <mc:Choice Requires="x14">
            <control shapeId="20851" r:id="rId768" name="チェック18">
              <controlPr defaultSize="0" autoFill="0" autoLine="0" autoPict="0">
                <anchor moveWithCells="1">
                  <from>
                    <xdr:col>298</xdr:col>
                    <xdr:colOff>190500</xdr:colOff>
                    <xdr:row>2</xdr:row>
                    <xdr:rowOff>7620</xdr:rowOff>
                  </from>
                  <to>
                    <xdr:col>299</xdr:col>
                    <xdr:colOff>175260</xdr:colOff>
                    <xdr:row>5</xdr:row>
                    <xdr:rowOff>7620</xdr:rowOff>
                  </to>
                </anchor>
              </controlPr>
            </control>
          </mc:Choice>
        </mc:AlternateContent>
        <mc:AlternateContent xmlns:mc="http://schemas.openxmlformats.org/markup-compatibility/2006">
          <mc:Choice Requires="x14">
            <control shapeId="20852" r:id="rId769" name="チェック19">
              <controlPr defaultSize="0" autoFill="0" autoLine="0" autoPict="0">
                <anchor moveWithCells="1">
                  <from>
                    <xdr:col>303</xdr:col>
                    <xdr:colOff>190500</xdr:colOff>
                    <xdr:row>2</xdr:row>
                    <xdr:rowOff>22860</xdr:rowOff>
                  </from>
                  <to>
                    <xdr:col>304</xdr:col>
                    <xdr:colOff>160020</xdr:colOff>
                    <xdr:row>5</xdr:row>
                    <xdr:rowOff>7620</xdr:rowOff>
                  </to>
                </anchor>
              </controlPr>
            </control>
          </mc:Choice>
        </mc:AlternateContent>
        <mc:AlternateContent xmlns:mc="http://schemas.openxmlformats.org/markup-compatibility/2006">
          <mc:Choice Requires="x14">
            <control shapeId="20853" r:id="rId770" name="チェック20">
              <controlPr defaultSize="0" autoFill="0" autoLine="0" autoPict="0">
                <anchor moveWithCells="1">
                  <from>
                    <xdr:col>308</xdr:col>
                    <xdr:colOff>182880</xdr:colOff>
                    <xdr:row>2</xdr:row>
                    <xdr:rowOff>22860</xdr:rowOff>
                  </from>
                  <to>
                    <xdr:col>309</xdr:col>
                    <xdr:colOff>175260</xdr:colOff>
                    <xdr:row>5</xdr:row>
                    <xdr:rowOff>7620</xdr:rowOff>
                  </to>
                </anchor>
              </controlPr>
            </control>
          </mc:Choice>
        </mc:AlternateContent>
        <mc:AlternateContent xmlns:mc="http://schemas.openxmlformats.org/markup-compatibility/2006">
          <mc:Choice Requires="x14">
            <control shapeId="20854" r:id="rId771" name="チェック21">
              <controlPr defaultSize="0" autoFill="0" autoLine="0" autoPict="0">
                <anchor moveWithCells="1">
                  <from>
                    <xdr:col>294</xdr:col>
                    <xdr:colOff>213360</xdr:colOff>
                    <xdr:row>12</xdr:row>
                    <xdr:rowOff>160020</xdr:rowOff>
                  </from>
                  <to>
                    <xdr:col>295</xdr:col>
                    <xdr:colOff>213360</xdr:colOff>
                    <xdr:row>14</xdr:row>
                    <xdr:rowOff>30480</xdr:rowOff>
                  </to>
                </anchor>
              </controlPr>
            </control>
          </mc:Choice>
        </mc:AlternateContent>
        <mc:AlternateContent xmlns:mc="http://schemas.openxmlformats.org/markup-compatibility/2006">
          <mc:Choice Requires="x14">
            <control shapeId="20855" r:id="rId772" name="チェック22">
              <controlPr defaultSize="0" autoFill="0" autoLine="0" autoPict="0">
                <anchor moveWithCells="1">
                  <from>
                    <xdr:col>294</xdr:col>
                    <xdr:colOff>213360</xdr:colOff>
                    <xdr:row>14</xdr:row>
                    <xdr:rowOff>30480</xdr:rowOff>
                  </from>
                  <to>
                    <xdr:col>295</xdr:col>
                    <xdr:colOff>198120</xdr:colOff>
                    <xdr:row>14</xdr:row>
                    <xdr:rowOff>274320</xdr:rowOff>
                  </to>
                </anchor>
              </controlPr>
            </control>
          </mc:Choice>
        </mc:AlternateContent>
        <mc:AlternateContent xmlns:mc="http://schemas.openxmlformats.org/markup-compatibility/2006">
          <mc:Choice Requires="x14">
            <control shapeId="20856" r:id="rId773" name="チェック23">
              <controlPr defaultSize="0" autoFill="0" autoLine="0" autoPict="0">
                <anchor moveWithCells="1">
                  <from>
                    <xdr:col>294</xdr:col>
                    <xdr:colOff>213360</xdr:colOff>
                    <xdr:row>14</xdr:row>
                    <xdr:rowOff>365760</xdr:rowOff>
                  </from>
                  <to>
                    <xdr:col>295</xdr:col>
                    <xdr:colOff>213360</xdr:colOff>
                    <xdr:row>16</xdr:row>
                    <xdr:rowOff>45720</xdr:rowOff>
                  </to>
                </anchor>
              </controlPr>
            </control>
          </mc:Choice>
        </mc:AlternateContent>
        <mc:AlternateContent xmlns:mc="http://schemas.openxmlformats.org/markup-compatibility/2006">
          <mc:Choice Requires="x14">
            <control shapeId="20857" r:id="rId774" name="チェック24">
              <controlPr defaultSize="0" autoFill="0" autoLine="0" autoPict="0">
                <anchor moveWithCells="1">
                  <from>
                    <xdr:col>294</xdr:col>
                    <xdr:colOff>213360</xdr:colOff>
                    <xdr:row>15</xdr:row>
                    <xdr:rowOff>160020</xdr:rowOff>
                  </from>
                  <to>
                    <xdr:col>295</xdr:col>
                    <xdr:colOff>213360</xdr:colOff>
                    <xdr:row>17</xdr:row>
                    <xdr:rowOff>30480</xdr:rowOff>
                  </to>
                </anchor>
              </controlPr>
            </control>
          </mc:Choice>
        </mc:AlternateContent>
        <mc:AlternateContent xmlns:mc="http://schemas.openxmlformats.org/markup-compatibility/2006">
          <mc:Choice Requires="x14">
            <control shapeId="20858" r:id="rId775" name="チェック25">
              <controlPr defaultSize="0" autoFill="0" autoLine="0" autoPict="0">
                <anchor moveWithCells="1">
                  <from>
                    <xdr:col>294</xdr:col>
                    <xdr:colOff>213360</xdr:colOff>
                    <xdr:row>16</xdr:row>
                    <xdr:rowOff>175260</xdr:rowOff>
                  </from>
                  <to>
                    <xdr:col>295</xdr:col>
                    <xdr:colOff>198120</xdr:colOff>
                    <xdr:row>18</xdr:row>
                    <xdr:rowOff>38100</xdr:rowOff>
                  </to>
                </anchor>
              </controlPr>
            </control>
          </mc:Choice>
        </mc:AlternateContent>
        <mc:AlternateContent xmlns:mc="http://schemas.openxmlformats.org/markup-compatibility/2006">
          <mc:Choice Requires="x14">
            <control shapeId="20859" r:id="rId776" name="チェック26">
              <controlPr defaultSize="0" autoFill="0" autoLine="0" autoPict="0">
                <anchor moveWithCells="1">
                  <from>
                    <xdr:col>294</xdr:col>
                    <xdr:colOff>213360</xdr:colOff>
                    <xdr:row>17</xdr:row>
                    <xdr:rowOff>175260</xdr:rowOff>
                  </from>
                  <to>
                    <xdr:col>295</xdr:col>
                    <xdr:colOff>182880</xdr:colOff>
                    <xdr:row>19</xdr:row>
                    <xdr:rowOff>38100</xdr:rowOff>
                  </to>
                </anchor>
              </controlPr>
            </control>
          </mc:Choice>
        </mc:AlternateContent>
        <mc:AlternateContent xmlns:mc="http://schemas.openxmlformats.org/markup-compatibility/2006">
          <mc:Choice Requires="x14">
            <control shapeId="20860" r:id="rId777" name="チェック27">
              <controlPr defaultSize="0" autoFill="0" autoLine="0" autoPict="0">
                <anchor moveWithCells="1">
                  <from>
                    <xdr:col>294</xdr:col>
                    <xdr:colOff>213360</xdr:colOff>
                    <xdr:row>18</xdr:row>
                    <xdr:rowOff>175260</xdr:rowOff>
                  </from>
                  <to>
                    <xdr:col>296</xdr:col>
                    <xdr:colOff>0</xdr:colOff>
                    <xdr:row>20</xdr:row>
                    <xdr:rowOff>38100</xdr:rowOff>
                  </to>
                </anchor>
              </controlPr>
            </control>
          </mc:Choice>
        </mc:AlternateContent>
        <mc:AlternateContent xmlns:mc="http://schemas.openxmlformats.org/markup-compatibility/2006">
          <mc:Choice Requires="x14">
            <control shapeId="20861" r:id="rId778" name="チェック28">
              <controlPr defaultSize="0" autoFill="0" autoLine="0" autoPict="0">
                <anchor moveWithCells="1">
                  <from>
                    <xdr:col>294</xdr:col>
                    <xdr:colOff>213360</xdr:colOff>
                    <xdr:row>19</xdr:row>
                    <xdr:rowOff>175260</xdr:rowOff>
                  </from>
                  <to>
                    <xdr:col>295</xdr:col>
                    <xdr:colOff>190500</xdr:colOff>
                    <xdr:row>21</xdr:row>
                    <xdr:rowOff>38100</xdr:rowOff>
                  </to>
                </anchor>
              </controlPr>
            </control>
          </mc:Choice>
        </mc:AlternateContent>
        <mc:AlternateContent xmlns:mc="http://schemas.openxmlformats.org/markup-compatibility/2006">
          <mc:Choice Requires="x14">
            <control shapeId="20862" r:id="rId779" name="チェック29">
              <controlPr defaultSize="0" autoFill="0" autoLine="0" autoPict="0">
                <anchor moveWithCells="1">
                  <from>
                    <xdr:col>294</xdr:col>
                    <xdr:colOff>213360</xdr:colOff>
                    <xdr:row>20</xdr:row>
                    <xdr:rowOff>175260</xdr:rowOff>
                  </from>
                  <to>
                    <xdr:col>295</xdr:col>
                    <xdr:colOff>213360</xdr:colOff>
                    <xdr:row>22</xdr:row>
                    <xdr:rowOff>38100</xdr:rowOff>
                  </to>
                </anchor>
              </controlPr>
            </control>
          </mc:Choice>
        </mc:AlternateContent>
        <mc:AlternateContent xmlns:mc="http://schemas.openxmlformats.org/markup-compatibility/2006">
          <mc:Choice Requires="x14">
            <control shapeId="20863" r:id="rId780" name="チェック30">
              <controlPr defaultSize="0" autoFill="0" autoLine="0" autoPict="0">
                <anchor moveWithCells="1">
                  <from>
                    <xdr:col>294</xdr:col>
                    <xdr:colOff>213360</xdr:colOff>
                    <xdr:row>21</xdr:row>
                    <xdr:rowOff>160020</xdr:rowOff>
                  </from>
                  <to>
                    <xdr:col>295</xdr:col>
                    <xdr:colOff>213360</xdr:colOff>
                    <xdr:row>23</xdr:row>
                    <xdr:rowOff>30480</xdr:rowOff>
                  </to>
                </anchor>
              </controlPr>
            </control>
          </mc:Choice>
        </mc:AlternateContent>
        <mc:AlternateContent xmlns:mc="http://schemas.openxmlformats.org/markup-compatibility/2006">
          <mc:Choice Requires="x14">
            <control shapeId="20864" r:id="rId781" name="チェック31">
              <controlPr defaultSize="0" autoFill="0" autoLine="0" autoPict="0">
                <anchor moveWithCells="1">
                  <from>
                    <xdr:col>294</xdr:col>
                    <xdr:colOff>213360</xdr:colOff>
                    <xdr:row>22</xdr:row>
                    <xdr:rowOff>160020</xdr:rowOff>
                  </from>
                  <to>
                    <xdr:col>295</xdr:col>
                    <xdr:colOff>213360</xdr:colOff>
                    <xdr:row>24</xdr:row>
                    <xdr:rowOff>30480</xdr:rowOff>
                  </to>
                </anchor>
              </controlPr>
            </control>
          </mc:Choice>
        </mc:AlternateContent>
        <mc:AlternateContent xmlns:mc="http://schemas.openxmlformats.org/markup-compatibility/2006">
          <mc:Choice Requires="x14">
            <control shapeId="20865" r:id="rId782" name="チェック32">
              <controlPr defaultSize="0" autoFill="0" autoLine="0" autoPict="0">
                <anchor moveWithCells="1">
                  <from>
                    <xdr:col>294</xdr:col>
                    <xdr:colOff>213360</xdr:colOff>
                    <xdr:row>23</xdr:row>
                    <xdr:rowOff>160020</xdr:rowOff>
                  </from>
                  <to>
                    <xdr:col>295</xdr:col>
                    <xdr:colOff>213360</xdr:colOff>
                    <xdr:row>25</xdr:row>
                    <xdr:rowOff>30480</xdr:rowOff>
                  </to>
                </anchor>
              </controlPr>
            </control>
          </mc:Choice>
        </mc:AlternateContent>
        <mc:AlternateContent xmlns:mc="http://schemas.openxmlformats.org/markup-compatibility/2006">
          <mc:Choice Requires="x14">
            <control shapeId="20866" r:id="rId783" name="チェック33">
              <controlPr defaultSize="0" autoFill="0" autoLine="0" autoPict="0">
                <anchor moveWithCells="1">
                  <from>
                    <xdr:col>294</xdr:col>
                    <xdr:colOff>213360</xdr:colOff>
                    <xdr:row>24</xdr:row>
                    <xdr:rowOff>160020</xdr:rowOff>
                  </from>
                  <to>
                    <xdr:col>295</xdr:col>
                    <xdr:colOff>198120</xdr:colOff>
                    <xdr:row>26</xdr:row>
                    <xdr:rowOff>30480</xdr:rowOff>
                  </to>
                </anchor>
              </controlPr>
            </control>
          </mc:Choice>
        </mc:AlternateContent>
        <mc:AlternateContent xmlns:mc="http://schemas.openxmlformats.org/markup-compatibility/2006">
          <mc:Choice Requires="x14">
            <control shapeId="20867" r:id="rId784" name="チェック34">
              <controlPr defaultSize="0" autoFill="0" autoLine="0" autoPict="0">
                <anchor moveWithCells="1">
                  <from>
                    <xdr:col>294</xdr:col>
                    <xdr:colOff>213360</xdr:colOff>
                    <xdr:row>25</xdr:row>
                    <xdr:rowOff>160020</xdr:rowOff>
                  </from>
                  <to>
                    <xdr:col>295</xdr:col>
                    <xdr:colOff>213360</xdr:colOff>
                    <xdr:row>27</xdr:row>
                    <xdr:rowOff>30480</xdr:rowOff>
                  </to>
                </anchor>
              </controlPr>
            </control>
          </mc:Choice>
        </mc:AlternateContent>
        <mc:AlternateContent xmlns:mc="http://schemas.openxmlformats.org/markup-compatibility/2006">
          <mc:Choice Requires="x14">
            <control shapeId="20868" r:id="rId785" name="チェック35">
              <controlPr defaultSize="0" autoFill="0" autoLine="0" autoPict="0">
                <anchor moveWithCells="1">
                  <from>
                    <xdr:col>303</xdr:col>
                    <xdr:colOff>190500</xdr:colOff>
                    <xdr:row>12</xdr:row>
                    <xdr:rowOff>160020</xdr:rowOff>
                  </from>
                  <to>
                    <xdr:col>304</xdr:col>
                    <xdr:colOff>190500</xdr:colOff>
                    <xdr:row>14</xdr:row>
                    <xdr:rowOff>30480</xdr:rowOff>
                  </to>
                </anchor>
              </controlPr>
            </control>
          </mc:Choice>
        </mc:AlternateContent>
        <mc:AlternateContent xmlns:mc="http://schemas.openxmlformats.org/markup-compatibility/2006">
          <mc:Choice Requires="x14">
            <control shapeId="20869" r:id="rId786" name="チェック36">
              <controlPr defaultSize="0" autoFill="0" autoLine="0" autoPict="0">
                <anchor moveWithCells="1">
                  <from>
                    <xdr:col>303</xdr:col>
                    <xdr:colOff>190500</xdr:colOff>
                    <xdr:row>13</xdr:row>
                    <xdr:rowOff>182880</xdr:rowOff>
                  </from>
                  <to>
                    <xdr:col>304</xdr:col>
                    <xdr:colOff>182880</xdr:colOff>
                    <xdr:row>14</xdr:row>
                    <xdr:rowOff>251460</xdr:rowOff>
                  </to>
                </anchor>
              </controlPr>
            </control>
          </mc:Choice>
        </mc:AlternateContent>
        <mc:AlternateContent xmlns:mc="http://schemas.openxmlformats.org/markup-compatibility/2006">
          <mc:Choice Requires="x14">
            <control shapeId="20870" r:id="rId787" name="チェック37">
              <controlPr defaultSize="0" autoFill="0" autoLine="0" autoPict="0">
                <anchor moveWithCells="1">
                  <from>
                    <xdr:col>303</xdr:col>
                    <xdr:colOff>190500</xdr:colOff>
                    <xdr:row>14</xdr:row>
                    <xdr:rowOff>373380</xdr:rowOff>
                  </from>
                  <to>
                    <xdr:col>304</xdr:col>
                    <xdr:colOff>198120</xdr:colOff>
                    <xdr:row>16</xdr:row>
                    <xdr:rowOff>45720</xdr:rowOff>
                  </to>
                </anchor>
              </controlPr>
            </control>
          </mc:Choice>
        </mc:AlternateContent>
        <mc:AlternateContent xmlns:mc="http://schemas.openxmlformats.org/markup-compatibility/2006">
          <mc:Choice Requires="x14">
            <control shapeId="20871" r:id="rId788" name="チェック38">
              <controlPr defaultSize="0" autoFill="0" autoLine="0" autoPict="0">
                <anchor moveWithCells="1">
                  <from>
                    <xdr:col>303</xdr:col>
                    <xdr:colOff>190500</xdr:colOff>
                    <xdr:row>15</xdr:row>
                    <xdr:rowOff>160020</xdr:rowOff>
                  </from>
                  <to>
                    <xdr:col>304</xdr:col>
                    <xdr:colOff>182880</xdr:colOff>
                    <xdr:row>17</xdr:row>
                    <xdr:rowOff>30480</xdr:rowOff>
                  </to>
                </anchor>
              </controlPr>
            </control>
          </mc:Choice>
        </mc:AlternateContent>
        <mc:AlternateContent xmlns:mc="http://schemas.openxmlformats.org/markup-compatibility/2006">
          <mc:Choice Requires="x14">
            <control shapeId="20872" r:id="rId789" name="チェック39">
              <controlPr defaultSize="0" autoFill="0" autoLine="0" autoPict="0">
                <anchor moveWithCells="1">
                  <from>
                    <xdr:col>303</xdr:col>
                    <xdr:colOff>190500</xdr:colOff>
                    <xdr:row>16</xdr:row>
                    <xdr:rowOff>160020</xdr:rowOff>
                  </from>
                  <to>
                    <xdr:col>304</xdr:col>
                    <xdr:colOff>160020</xdr:colOff>
                    <xdr:row>18</xdr:row>
                    <xdr:rowOff>30480</xdr:rowOff>
                  </to>
                </anchor>
              </controlPr>
            </control>
          </mc:Choice>
        </mc:AlternateContent>
        <mc:AlternateContent xmlns:mc="http://schemas.openxmlformats.org/markup-compatibility/2006">
          <mc:Choice Requires="x14">
            <control shapeId="20873" r:id="rId790" name="チェック40">
              <controlPr defaultSize="0" autoFill="0" autoLine="0" autoPict="0">
                <anchor moveWithCells="1">
                  <from>
                    <xdr:col>303</xdr:col>
                    <xdr:colOff>190500</xdr:colOff>
                    <xdr:row>17</xdr:row>
                    <xdr:rowOff>152400</xdr:rowOff>
                  </from>
                  <to>
                    <xdr:col>304</xdr:col>
                    <xdr:colOff>198120</xdr:colOff>
                    <xdr:row>19</xdr:row>
                    <xdr:rowOff>30480</xdr:rowOff>
                  </to>
                </anchor>
              </controlPr>
            </control>
          </mc:Choice>
        </mc:AlternateContent>
        <mc:AlternateContent xmlns:mc="http://schemas.openxmlformats.org/markup-compatibility/2006">
          <mc:Choice Requires="x14">
            <control shapeId="20874" r:id="rId791" name="チェック41">
              <controlPr defaultSize="0" autoFill="0" autoLine="0" autoPict="0">
                <anchor moveWithCells="1">
                  <from>
                    <xdr:col>303</xdr:col>
                    <xdr:colOff>190500</xdr:colOff>
                    <xdr:row>18</xdr:row>
                    <xdr:rowOff>160020</xdr:rowOff>
                  </from>
                  <to>
                    <xdr:col>304</xdr:col>
                    <xdr:colOff>182880</xdr:colOff>
                    <xdr:row>20</xdr:row>
                    <xdr:rowOff>30480</xdr:rowOff>
                  </to>
                </anchor>
              </controlPr>
            </control>
          </mc:Choice>
        </mc:AlternateContent>
        <mc:AlternateContent xmlns:mc="http://schemas.openxmlformats.org/markup-compatibility/2006">
          <mc:Choice Requires="x14">
            <control shapeId="20875" r:id="rId792" name="チェック42">
              <controlPr defaultSize="0" autoFill="0" autoLine="0" autoPict="0">
                <anchor moveWithCells="1">
                  <from>
                    <xdr:col>303</xdr:col>
                    <xdr:colOff>190500</xdr:colOff>
                    <xdr:row>19</xdr:row>
                    <xdr:rowOff>160020</xdr:rowOff>
                  </from>
                  <to>
                    <xdr:col>304</xdr:col>
                    <xdr:colOff>160020</xdr:colOff>
                    <xdr:row>21</xdr:row>
                    <xdr:rowOff>30480</xdr:rowOff>
                  </to>
                </anchor>
              </controlPr>
            </control>
          </mc:Choice>
        </mc:AlternateContent>
        <mc:AlternateContent xmlns:mc="http://schemas.openxmlformats.org/markup-compatibility/2006">
          <mc:Choice Requires="x14">
            <control shapeId="20876" r:id="rId793" name="チェック43">
              <controlPr defaultSize="0" autoFill="0" autoLine="0" autoPict="0">
                <anchor moveWithCells="1">
                  <from>
                    <xdr:col>303</xdr:col>
                    <xdr:colOff>190500</xdr:colOff>
                    <xdr:row>20</xdr:row>
                    <xdr:rowOff>175260</xdr:rowOff>
                  </from>
                  <to>
                    <xdr:col>304</xdr:col>
                    <xdr:colOff>198120</xdr:colOff>
                    <xdr:row>22</xdr:row>
                    <xdr:rowOff>38100</xdr:rowOff>
                  </to>
                </anchor>
              </controlPr>
            </control>
          </mc:Choice>
        </mc:AlternateContent>
        <mc:AlternateContent xmlns:mc="http://schemas.openxmlformats.org/markup-compatibility/2006">
          <mc:Choice Requires="x14">
            <control shapeId="20877" r:id="rId794" name="チェック44">
              <controlPr defaultSize="0" autoFill="0" autoLine="0" autoPict="0">
                <anchor moveWithCells="1">
                  <from>
                    <xdr:col>303</xdr:col>
                    <xdr:colOff>190500</xdr:colOff>
                    <xdr:row>21</xdr:row>
                    <xdr:rowOff>160020</xdr:rowOff>
                  </from>
                  <to>
                    <xdr:col>304</xdr:col>
                    <xdr:colOff>198120</xdr:colOff>
                    <xdr:row>23</xdr:row>
                    <xdr:rowOff>30480</xdr:rowOff>
                  </to>
                </anchor>
              </controlPr>
            </control>
          </mc:Choice>
        </mc:AlternateContent>
        <mc:AlternateContent xmlns:mc="http://schemas.openxmlformats.org/markup-compatibility/2006">
          <mc:Choice Requires="x14">
            <control shapeId="20878" r:id="rId795" name="チェック45">
              <controlPr defaultSize="0" autoFill="0" autoLine="0" autoPict="0">
                <anchor moveWithCells="1">
                  <from>
                    <xdr:col>303</xdr:col>
                    <xdr:colOff>190500</xdr:colOff>
                    <xdr:row>22</xdr:row>
                    <xdr:rowOff>160020</xdr:rowOff>
                  </from>
                  <to>
                    <xdr:col>304</xdr:col>
                    <xdr:colOff>190500</xdr:colOff>
                    <xdr:row>24</xdr:row>
                    <xdr:rowOff>30480</xdr:rowOff>
                  </to>
                </anchor>
              </controlPr>
            </control>
          </mc:Choice>
        </mc:AlternateContent>
        <mc:AlternateContent xmlns:mc="http://schemas.openxmlformats.org/markup-compatibility/2006">
          <mc:Choice Requires="x14">
            <control shapeId="20879" r:id="rId796" name="チェック46">
              <controlPr defaultSize="0" autoFill="0" autoLine="0" autoPict="0">
                <anchor moveWithCells="1">
                  <from>
                    <xdr:col>303</xdr:col>
                    <xdr:colOff>190500</xdr:colOff>
                    <xdr:row>23</xdr:row>
                    <xdr:rowOff>152400</xdr:rowOff>
                  </from>
                  <to>
                    <xdr:col>304</xdr:col>
                    <xdr:colOff>190500</xdr:colOff>
                    <xdr:row>25</xdr:row>
                    <xdr:rowOff>30480</xdr:rowOff>
                  </to>
                </anchor>
              </controlPr>
            </control>
          </mc:Choice>
        </mc:AlternateContent>
        <mc:AlternateContent xmlns:mc="http://schemas.openxmlformats.org/markup-compatibility/2006">
          <mc:Choice Requires="x14">
            <control shapeId="20880" r:id="rId797" name="チェック47">
              <controlPr defaultSize="0" autoFill="0" autoLine="0" autoPict="0">
                <anchor moveWithCells="1">
                  <from>
                    <xdr:col>303</xdr:col>
                    <xdr:colOff>190500</xdr:colOff>
                    <xdr:row>24</xdr:row>
                    <xdr:rowOff>160020</xdr:rowOff>
                  </from>
                  <to>
                    <xdr:col>304</xdr:col>
                    <xdr:colOff>190500</xdr:colOff>
                    <xdr:row>26</xdr:row>
                    <xdr:rowOff>30480</xdr:rowOff>
                  </to>
                </anchor>
              </controlPr>
            </control>
          </mc:Choice>
        </mc:AlternateContent>
        <mc:AlternateContent xmlns:mc="http://schemas.openxmlformats.org/markup-compatibility/2006">
          <mc:Choice Requires="x14">
            <control shapeId="20881" r:id="rId798" name="チェック48">
              <controlPr defaultSize="0" autoFill="0" autoLine="0" autoPict="0">
                <anchor moveWithCells="1">
                  <from>
                    <xdr:col>303</xdr:col>
                    <xdr:colOff>190500</xdr:colOff>
                    <xdr:row>25</xdr:row>
                    <xdr:rowOff>160020</xdr:rowOff>
                  </from>
                  <to>
                    <xdr:col>304</xdr:col>
                    <xdr:colOff>190500</xdr:colOff>
                    <xdr:row>27</xdr:row>
                    <xdr:rowOff>30480</xdr:rowOff>
                  </to>
                </anchor>
              </controlPr>
            </control>
          </mc:Choice>
        </mc:AlternateContent>
        <mc:AlternateContent xmlns:mc="http://schemas.openxmlformats.org/markup-compatibility/2006">
          <mc:Choice Requires="x14">
            <control shapeId="20882" r:id="rId799" name="チェック49">
              <controlPr defaultSize="0" autoFill="0" autoLine="0" autoPict="0">
                <anchor moveWithCells="1">
                  <from>
                    <xdr:col>312</xdr:col>
                    <xdr:colOff>190500</xdr:colOff>
                    <xdr:row>12</xdr:row>
                    <xdr:rowOff>160020</xdr:rowOff>
                  </from>
                  <to>
                    <xdr:col>313</xdr:col>
                    <xdr:colOff>190500</xdr:colOff>
                    <xdr:row>14</xdr:row>
                    <xdr:rowOff>30480</xdr:rowOff>
                  </to>
                </anchor>
              </controlPr>
            </control>
          </mc:Choice>
        </mc:AlternateContent>
        <mc:AlternateContent xmlns:mc="http://schemas.openxmlformats.org/markup-compatibility/2006">
          <mc:Choice Requires="x14">
            <control shapeId="20883" r:id="rId800" name="チェック50">
              <controlPr defaultSize="0" autoFill="0" autoLine="0" autoPict="0">
                <anchor moveWithCells="1">
                  <from>
                    <xdr:col>312</xdr:col>
                    <xdr:colOff>190500</xdr:colOff>
                    <xdr:row>13</xdr:row>
                    <xdr:rowOff>182880</xdr:rowOff>
                  </from>
                  <to>
                    <xdr:col>313</xdr:col>
                    <xdr:colOff>152400</xdr:colOff>
                    <xdr:row>14</xdr:row>
                    <xdr:rowOff>251460</xdr:rowOff>
                  </to>
                </anchor>
              </controlPr>
            </control>
          </mc:Choice>
        </mc:AlternateContent>
        <mc:AlternateContent xmlns:mc="http://schemas.openxmlformats.org/markup-compatibility/2006">
          <mc:Choice Requires="x14">
            <control shapeId="20884" r:id="rId801" name="チェック51">
              <controlPr defaultSize="0" autoFill="0" autoLine="0" autoPict="0">
                <anchor moveWithCells="1">
                  <from>
                    <xdr:col>312</xdr:col>
                    <xdr:colOff>190500</xdr:colOff>
                    <xdr:row>14</xdr:row>
                    <xdr:rowOff>373380</xdr:rowOff>
                  </from>
                  <to>
                    <xdr:col>313</xdr:col>
                    <xdr:colOff>190500</xdr:colOff>
                    <xdr:row>16</xdr:row>
                    <xdr:rowOff>45720</xdr:rowOff>
                  </to>
                </anchor>
              </controlPr>
            </control>
          </mc:Choice>
        </mc:AlternateContent>
        <mc:AlternateContent xmlns:mc="http://schemas.openxmlformats.org/markup-compatibility/2006">
          <mc:Choice Requires="x14">
            <control shapeId="20885" r:id="rId802" name="チェック52">
              <controlPr defaultSize="0" autoFill="0" autoLine="0" autoPict="0">
                <anchor moveWithCells="1">
                  <from>
                    <xdr:col>312</xdr:col>
                    <xdr:colOff>190500</xdr:colOff>
                    <xdr:row>15</xdr:row>
                    <xdr:rowOff>160020</xdr:rowOff>
                  </from>
                  <to>
                    <xdr:col>313</xdr:col>
                    <xdr:colOff>182880</xdr:colOff>
                    <xdr:row>17</xdr:row>
                    <xdr:rowOff>30480</xdr:rowOff>
                  </to>
                </anchor>
              </controlPr>
            </control>
          </mc:Choice>
        </mc:AlternateContent>
        <mc:AlternateContent xmlns:mc="http://schemas.openxmlformats.org/markup-compatibility/2006">
          <mc:Choice Requires="x14">
            <control shapeId="20886" r:id="rId803" name="チェック53">
              <controlPr defaultSize="0" autoFill="0" autoLine="0" autoPict="0">
                <anchor moveWithCells="1">
                  <from>
                    <xdr:col>312</xdr:col>
                    <xdr:colOff>190500</xdr:colOff>
                    <xdr:row>16</xdr:row>
                    <xdr:rowOff>175260</xdr:rowOff>
                  </from>
                  <to>
                    <xdr:col>313</xdr:col>
                    <xdr:colOff>198120</xdr:colOff>
                    <xdr:row>18</xdr:row>
                    <xdr:rowOff>38100</xdr:rowOff>
                  </to>
                </anchor>
              </controlPr>
            </control>
          </mc:Choice>
        </mc:AlternateContent>
        <mc:AlternateContent xmlns:mc="http://schemas.openxmlformats.org/markup-compatibility/2006">
          <mc:Choice Requires="x14">
            <control shapeId="20887" r:id="rId804" name="チェック54">
              <controlPr defaultSize="0" autoFill="0" autoLine="0" autoPict="0">
                <anchor moveWithCells="1">
                  <from>
                    <xdr:col>312</xdr:col>
                    <xdr:colOff>190500</xdr:colOff>
                    <xdr:row>17</xdr:row>
                    <xdr:rowOff>152400</xdr:rowOff>
                  </from>
                  <to>
                    <xdr:col>313</xdr:col>
                    <xdr:colOff>213360</xdr:colOff>
                    <xdr:row>19</xdr:row>
                    <xdr:rowOff>30480</xdr:rowOff>
                  </to>
                </anchor>
              </controlPr>
            </control>
          </mc:Choice>
        </mc:AlternateContent>
        <mc:AlternateContent xmlns:mc="http://schemas.openxmlformats.org/markup-compatibility/2006">
          <mc:Choice Requires="x14">
            <control shapeId="20888" r:id="rId805" name="チェック55">
              <controlPr defaultSize="0" autoFill="0" autoLine="0" autoPict="0">
                <anchor moveWithCells="1">
                  <from>
                    <xdr:col>312</xdr:col>
                    <xdr:colOff>190500</xdr:colOff>
                    <xdr:row>18</xdr:row>
                    <xdr:rowOff>152400</xdr:rowOff>
                  </from>
                  <to>
                    <xdr:col>313</xdr:col>
                    <xdr:colOff>198120</xdr:colOff>
                    <xdr:row>20</xdr:row>
                    <xdr:rowOff>30480</xdr:rowOff>
                  </to>
                </anchor>
              </controlPr>
            </control>
          </mc:Choice>
        </mc:AlternateContent>
        <mc:AlternateContent xmlns:mc="http://schemas.openxmlformats.org/markup-compatibility/2006">
          <mc:Choice Requires="x14">
            <control shapeId="20889" r:id="rId806" name="チェック56">
              <controlPr defaultSize="0" autoFill="0" autoLine="0" autoPict="0">
                <anchor moveWithCells="1">
                  <from>
                    <xdr:col>312</xdr:col>
                    <xdr:colOff>190500</xdr:colOff>
                    <xdr:row>19</xdr:row>
                    <xdr:rowOff>152400</xdr:rowOff>
                  </from>
                  <to>
                    <xdr:col>313</xdr:col>
                    <xdr:colOff>190500</xdr:colOff>
                    <xdr:row>21</xdr:row>
                    <xdr:rowOff>30480</xdr:rowOff>
                  </to>
                </anchor>
              </controlPr>
            </control>
          </mc:Choice>
        </mc:AlternateContent>
        <mc:AlternateContent xmlns:mc="http://schemas.openxmlformats.org/markup-compatibility/2006">
          <mc:Choice Requires="x14">
            <control shapeId="20890" r:id="rId807" name="チェック57">
              <controlPr defaultSize="0" autoFill="0" autoLine="0" autoPict="0">
                <anchor moveWithCells="1">
                  <from>
                    <xdr:col>312</xdr:col>
                    <xdr:colOff>190500</xdr:colOff>
                    <xdr:row>20</xdr:row>
                    <xdr:rowOff>152400</xdr:rowOff>
                  </from>
                  <to>
                    <xdr:col>314</xdr:col>
                    <xdr:colOff>0</xdr:colOff>
                    <xdr:row>22</xdr:row>
                    <xdr:rowOff>30480</xdr:rowOff>
                  </to>
                </anchor>
              </controlPr>
            </control>
          </mc:Choice>
        </mc:AlternateContent>
        <mc:AlternateContent xmlns:mc="http://schemas.openxmlformats.org/markup-compatibility/2006">
          <mc:Choice Requires="x14">
            <control shapeId="20891" r:id="rId808" name="チェック58">
              <controlPr defaultSize="0" autoFill="0" autoLine="0" autoPict="0">
                <anchor moveWithCells="1">
                  <from>
                    <xdr:col>312</xdr:col>
                    <xdr:colOff>190500</xdr:colOff>
                    <xdr:row>21</xdr:row>
                    <xdr:rowOff>152400</xdr:rowOff>
                  </from>
                  <to>
                    <xdr:col>313</xdr:col>
                    <xdr:colOff>175260</xdr:colOff>
                    <xdr:row>23</xdr:row>
                    <xdr:rowOff>30480</xdr:rowOff>
                  </to>
                </anchor>
              </controlPr>
            </control>
          </mc:Choice>
        </mc:AlternateContent>
        <mc:AlternateContent xmlns:mc="http://schemas.openxmlformats.org/markup-compatibility/2006">
          <mc:Choice Requires="x14">
            <control shapeId="20892" r:id="rId809" name="チェック59">
              <controlPr defaultSize="0" autoFill="0" autoLine="0" autoPict="0">
                <anchor moveWithCells="1">
                  <from>
                    <xdr:col>312</xdr:col>
                    <xdr:colOff>190500</xdr:colOff>
                    <xdr:row>22</xdr:row>
                    <xdr:rowOff>182880</xdr:rowOff>
                  </from>
                  <to>
                    <xdr:col>313</xdr:col>
                    <xdr:colOff>190500</xdr:colOff>
                    <xdr:row>24</xdr:row>
                    <xdr:rowOff>60960</xdr:rowOff>
                  </to>
                </anchor>
              </controlPr>
            </control>
          </mc:Choice>
        </mc:AlternateContent>
        <mc:AlternateContent xmlns:mc="http://schemas.openxmlformats.org/markup-compatibility/2006">
          <mc:Choice Requires="x14">
            <control shapeId="20893" r:id="rId810" name="チェック60">
              <controlPr defaultSize="0" autoFill="0" autoLine="0" autoPict="0">
                <anchor moveWithCells="1">
                  <from>
                    <xdr:col>312</xdr:col>
                    <xdr:colOff>190500</xdr:colOff>
                    <xdr:row>23</xdr:row>
                    <xdr:rowOff>160020</xdr:rowOff>
                  </from>
                  <to>
                    <xdr:col>313</xdr:col>
                    <xdr:colOff>198120</xdr:colOff>
                    <xdr:row>25</xdr:row>
                    <xdr:rowOff>30480</xdr:rowOff>
                  </to>
                </anchor>
              </controlPr>
            </control>
          </mc:Choice>
        </mc:AlternateContent>
        <mc:AlternateContent xmlns:mc="http://schemas.openxmlformats.org/markup-compatibility/2006">
          <mc:Choice Requires="x14">
            <control shapeId="20894" r:id="rId811" name="チェック61">
              <controlPr defaultSize="0" autoFill="0" autoLine="0" autoPict="0">
                <anchor moveWithCells="1">
                  <from>
                    <xdr:col>312</xdr:col>
                    <xdr:colOff>190500</xdr:colOff>
                    <xdr:row>24</xdr:row>
                    <xdr:rowOff>160020</xdr:rowOff>
                  </from>
                  <to>
                    <xdr:col>313</xdr:col>
                    <xdr:colOff>190500</xdr:colOff>
                    <xdr:row>26</xdr:row>
                    <xdr:rowOff>30480</xdr:rowOff>
                  </to>
                </anchor>
              </controlPr>
            </control>
          </mc:Choice>
        </mc:AlternateContent>
        <mc:AlternateContent xmlns:mc="http://schemas.openxmlformats.org/markup-compatibility/2006">
          <mc:Choice Requires="x14">
            <control shapeId="20895" r:id="rId812" name="チェック62">
              <controlPr defaultSize="0" autoFill="0" autoLine="0" autoPict="0">
                <anchor moveWithCells="1">
                  <from>
                    <xdr:col>312</xdr:col>
                    <xdr:colOff>190500</xdr:colOff>
                    <xdr:row>25</xdr:row>
                    <xdr:rowOff>152400</xdr:rowOff>
                  </from>
                  <to>
                    <xdr:col>313</xdr:col>
                    <xdr:colOff>182880</xdr:colOff>
                    <xdr:row>27</xdr:row>
                    <xdr:rowOff>30480</xdr:rowOff>
                  </to>
                </anchor>
              </controlPr>
            </control>
          </mc:Choice>
        </mc:AlternateContent>
        <mc:AlternateContent xmlns:mc="http://schemas.openxmlformats.org/markup-compatibility/2006">
          <mc:Choice Requires="x14">
            <control shapeId="20896" r:id="rId813" name="チェック63">
              <controlPr defaultSize="0" autoFill="0" autoLine="0" autoPict="0">
                <anchor moveWithCells="1">
                  <from>
                    <xdr:col>302</xdr:col>
                    <xdr:colOff>198120</xdr:colOff>
                    <xdr:row>39</xdr:row>
                    <xdr:rowOff>175260</xdr:rowOff>
                  </from>
                  <to>
                    <xdr:col>303</xdr:col>
                    <xdr:colOff>190500</xdr:colOff>
                    <xdr:row>41</xdr:row>
                    <xdr:rowOff>38100</xdr:rowOff>
                  </to>
                </anchor>
              </controlPr>
            </control>
          </mc:Choice>
        </mc:AlternateContent>
        <mc:AlternateContent xmlns:mc="http://schemas.openxmlformats.org/markup-compatibility/2006">
          <mc:Choice Requires="x14">
            <control shapeId="20897" r:id="rId814" name="チェック64">
              <controlPr defaultSize="0" autoFill="0" autoLine="0" autoPict="0">
                <anchor moveWithCells="1">
                  <from>
                    <xdr:col>305</xdr:col>
                    <xdr:colOff>182880</xdr:colOff>
                    <xdr:row>39</xdr:row>
                    <xdr:rowOff>175260</xdr:rowOff>
                  </from>
                  <to>
                    <xdr:col>306</xdr:col>
                    <xdr:colOff>182880</xdr:colOff>
                    <xdr:row>41</xdr:row>
                    <xdr:rowOff>38100</xdr:rowOff>
                  </to>
                </anchor>
              </controlPr>
            </control>
          </mc:Choice>
        </mc:AlternateContent>
        <mc:AlternateContent xmlns:mc="http://schemas.openxmlformats.org/markup-compatibility/2006">
          <mc:Choice Requires="x14">
            <control shapeId="20898" r:id="rId815" name="チェック65">
              <controlPr defaultSize="0" autoFill="0" autoLine="0" autoPict="0">
                <anchor moveWithCells="1">
                  <from>
                    <xdr:col>308</xdr:col>
                    <xdr:colOff>190500</xdr:colOff>
                    <xdr:row>39</xdr:row>
                    <xdr:rowOff>152400</xdr:rowOff>
                  </from>
                  <to>
                    <xdr:col>309</xdr:col>
                    <xdr:colOff>198120</xdr:colOff>
                    <xdr:row>41</xdr:row>
                    <xdr:rowOff>30480</xdr:rowOff>
                  </to>
                </anchor>
              </controlPr>
            </control>
          </mc:Choice>
        </mc:AlternateContent>
        <mc:AlternateContent xmlns:mc="http://schemas.openxmlformats.org/markup-compatibility/2006">
          <mc:Choice Requires="x14">
            <control shapeId="20899" r:id="rId816" name="チェック66">
              <controlPr defaultSize="0" autoFill="0" autoLine="0" autoPict="0">
                <anchor moveWithCells="1">
                  <from>
                    <xdr:col>305</xdr:col>
                    <xdr:colOff>182880</xdr:colOff>
                    <xdr:row>40</xdr:row>
                    <xdr:rowOff>160020</xdr:rowOff>
                  </from>
                  <to>
                    <xdr:col>306</xdr:col>
                    <xdr:colOff>175260</xdr:colOff>
                    <xdr:row>42</xdr:row>
                    <xdr:rowOff>30480</xdr:rowOff>
                  </to>
                </anchor>
              </controlPr>
            </control>
          </mc:Choice>
        </mc:AlternateContent>
        <mc:AlternateContent xmlns:mc="http://schemas.openxmlformats.org/markup-compatibility/2006">
          <mc:Choice Requires="x14">
            <control shapeId="20900" r:id="rId817" name="チェック67">
              <controlPr defaultSize="0" autoFill="0" autoLine="0" autoPict="0">
                <anchor moveWithCells="1">
                  <from>
                    <xdr:col>308</xdr:col>
                    <xdr:colOff>190500</xdr:colOff>
                    <xdr:row>40</xdr:row>
                    <xdr:rowOff>152400</xdr:rowOff>
                  </from>
                  <to>
                    <xdr:col>309</xdr:col>
                    <xdr:colOff>175260</xdr:colOff>
                    <xdr:row>42</xdr:row>
                    <xdr:rowOff>30480</xdr:rowOff>
                  </to>
                </anchor>
              </controlPr>
            </control>
          </mc:Choice>
        </mc:AlternateContent>
        <mc:AlternateContent xmlns:mc="http://schemas.openxmlformats.org/markup-compatibility/2006">
          <mc:Choice Requires="x14">
            <control shapeId="20901" r:id="rId818" name="チェック68">
              <controlPr defaultSize="0" autoFill="0" autoLine="0" autoPict="0">
                <anchor moveWithCells="1">
                  <from>
                    <xdr:col>294</xdr:col>
                    <xdr:colOff>213360</xdr:colOff>
                    <xdr:row>41</xdr:row>
                    <xdr:rowOff>160020</xdr:rowOff>
                  </from>
                  <to>
                    <xdr:col>295</xdr:col>
                    <xdr:colOff>213360</xdr:colOff>
                    <xdr:row>43</xdr:row>
                    <xdr:rowOff>30480</xdr:rowOff>
                  </to>
                </anchor>
              </controlPr>
            </control>
          </mc:Choice>
        </mc:AlternateContent>
        <mc:AlternateContent xmlns:mc="http://schemas.openxmlformats.org/markup-compatibility/2006">
          <mc:Choice Requires="x14">
            <control shapeId="20902" r:id="rId819" name="チェック69">
              <controlPr defaultSize="0" autoFill="0" autoLine="0" autoPict="0">
                <anchor moveWithCells="1">
                  <from>
                    <xdr:col>302</xdr:col>
                    <xdr:colOff>190500</xdr:colOff>
                    <xdr:row>41</xdr:row>
                    <xdr:rowOff>160020</xdr:rowOff>
                  </from>
                  <to>
                    <xdr:col>303</xdr:col>
                    <xdr:colOff>175260</xdr:colOff>
                    <xdr:row>43</xdr:row>
                    <xdr:rowOff>30480</xdr:rowOff>
                  </to>
                </anchor>
              </controlPr>
            </control>
          </mc:Choice>
        </mc:AlternateContent>
        <mc:AlternateContent xmlns:mc="http://schemas.openxmlformats.org/markup-compatibility/2006">
          <mc:Choice Requires="x14">
            <control shapeId="20903" r:id="rId820" name="チェック70">
              <controlPr defaultSize="0" autoFill="0" autoLine="0" autoPict="0">
                <anchor moveWithCells="1">
                  <from>
                    <xdr:col>309</xdr:col>
                    <xdr:colOff>198120</xdr:colOff>
                    <xdr:row>41</xdr:row>
                    <xdr:rowOff>160020</xdr:rowOff>
                  </from>
                  <to>
                    <xdr:col>310</xdr:col>
                    <xdr:colOff>190500</xdr:colOff>
                    <xdr:row>43</xdr:row>
                    <xdr:rowOff>30480</xdr:rowOff>
                  </to>
                </anchor>
              </controlPr>
            </control>
          </mc:Choice>
        </mc:AlternateContent>
        <mc:AlternateContent xmlns:mc="http://schemas.openxmlformats.org/markup-compatibility/2006">
          <mc:Choice Requires="x14">
            <control shapeId="20904" r:id="rId821" name="チェック71">
              <controlPr defaultSize="0" autoFill="0" autoLine="0" autoPict="0">
                <anchor moveWithCells="1">
                  <from>
                    <xdr:col>294</xdr:col>
                    <xdr:colOff>213360</xdr:colOff>
                    <xdr:row>42</xdr:row>
                    <xdr:rowOff>160020</xdr:rowOff>
                  </from>
                  <to>
                    <xdr:col>295</xdr:col>
                    <xdr:colOff>190500</xdr:colOff>
                    <xdr:row>44</xdr:row>
                    <xdr:rowOff>30480</xdr:rowOff>
                  </to>
                </anchor>
              </controlPr>
            </control>
          </mc:Choice>
        </mc:AlternateContent>
        <mc:AlternateContent xmlns:mc="http://schemas.openxmlformats.org/markup-compatibility/2006">
          <mc:Choice Requires="x14">
            <control shapeId="20905" r:id="rId822" name="チェック72">
              <controlPr defaultSize="0" autoFill="0" autoLine="0" autoPict="0">
                <anchor moveWithCells="1">
                  <from>
                    <xdr:col>304</xdr:col>
                    <xdr:colOff>198120</xdr:colOff>
                    <xdr:row>42</xdr:row>
                    <xdr:rowOff>175260</xdr:rowOff>
                  </from>
                  <to>
                    <xdr:col>305</xdr:col>
                    <xdr:colOff>198120</xdr:colOff>
                    <xdr:row>44</xdr:row>
                    <xdr:rowOff>38100</xdr:rowOff>
                  </to>
                </anchor>
              </controlPr>
            </control>
          </mc:Choice>
        </mc:AlternateContent>
        <mc:AlternateContent xmlns:mc="http://schemas.openxmlformats.org/markup-compatibility/2006">
          <mc:Choice Requires="x14">
            <control shapeId="20906" r:id="rId823" name="チェック73">
              <controlPr defaultSize="0" autoFill="0" autoLine="0" autoPict="0">
                <anchor moveWithCells="1">
                  <from>
                    <xdr:col>294</xdr:col>
                    <xdr:colOff>213360</xdr:colOff>
                    <xdr:row>43</xdr:row>
                    <xdr:rowOff>175260</xdr:rowOff>
                  </from>
                  <to>
                    <xdr:col>295</xdr:col>
                    <xdr:colOff>213360</xdr:colOff>
                    <xdr:row>45</xdr:row>
                    <xdr:rowOff>38100</xdr:rowOff>
                  </to>
                </anchor>
              </controlPr>
            </control>
          </mc:Choice>
        </mc:AlternateContent>
        <mc:AlternateContent xmlns:mc="http://schemas.openxmlformats.org/markup-compatibility/2006">
          <mc:Choice Requires="x14">
            <control shapeId="20907" r:id="rId824" name="チェック74">
              <controlPr defaultSize="0" autoFill="0" autoLine="0" autoPict="0">
                <anchor moveWithCells="1">
                  <from>
                    <xdr:col>300</xdr:col>
                    <xdr:colOff>198120</xdr:colOff>
                    <xdr:row>43</xdr:row>
                    <xdr:rowOff>160020</xdr:rowOff>
                  </from>
                  <to>
                    <xdr:col>301</xdr:col>
                    <xdr:colOff>198120</xdr:colOff>
                    <xdr:row>45</xdr:row>
                    <xdr:rowOff>30480</xdr:rowOff>
                  </to>
                </anchor>
              </controlPr>
            </control>
          </mc:Choice>
        </mc:AlternateContent>
        <mc:AlternateContent xmlns:mc="http://schemas.openxmlformats.org/markup-compatibility/2006">
          <mc:Choice Requires="x14">
            <control shapeId="20908" r:id="rId825" name="チェック75">
              <controlPr defaultSize="0" autoFill="0" autoLine="0" autoPict="0">
                <anchor moveWithCells="1">
                  <from>
                    <xdr:col>307</xdr:col>
                    <xdr:colOff>198120</xdr:colOff>
                    <xdr:row>43</xdr:row>
                    <xdr:rowOff>152400</xdr:rowOff>
                  </from>
                  <to>
                    <xdr:col>309</xdr:col>
                    <xdr:colOff>22860</xdr:colOff>
                    <xdr:row>45</xdr:row>
                    <xdr:rowOff>30480</xdr:rowOff>
                  </to>
                </anchor>
              </controlPr>
            </control>
          </mc:Choice>
        </mc:AlternateContent>
        <mc:AlternateContent xmlns:mc="http://schemas.openxmlformats.org/markup-compatibility/2006">
          <mc:Choice Requires="x14">
            <control shapeId="20909" r:id="rId826" name="チェック76">
              <controlPr defaultSize="0" autoFill="0" autoLine="0" autoPict="0">
                <anchor moveWithCells="1">
                  <from>
                    <xdr:col>294</xdr:col>
                    <xdr:colOff>213360</xdr:colOff>
                    <xdr:row>44</xdr:row>
                    <xdr:rowOff>160020</xdr:rowOff>
                  </from>
                  <to>
                    <xdr:col>295</xdr:col>
                    <xdr:colOff>198120</xdr:colOff>
                    <xdr:row>46</xdr:row>
                    <xdr:rowOff>30480</xdr:rowOff>
                  </to>
                </anchor>
              </controlPr>
            </control>
          </mc:Choice>
        </mc:AlternateContent>
        <mc:AlternateContent xmlns:mc="http://schemas.openxmlformats.org/markup-compatibility/2006">
          <mc:Choice Requires="x14">
            <control shapeId="20910" r:id="rId827" name="チェック77">
              <controlPr defaultSize="0" autoFill="0" autoLine="0" autoPict="0">
                <anchor moveWithCells="1">
                  <from>
                    <xdr:col>300</xdr:col>
                    <xdr:colOff>198120</xdr:colOff>
                    <xdr:row>44</xdr:row>
                    <xdr:rowOff>160020</xdr:rowOff>
                  </from>
                  <to>
                    <xdr:col>301</xdr:col>
                    <xdr:colOff>182880</xdr:colOff>
                    <xdr:row>46</xdr:row>
                    <xdr:rowOff>30480</xdr:rowOff>
                  </to>
                </anchor>
              </controlPr>
            </control>
          </mc:Choice>
        </mc:AlternateContent>
        <mc:AlternateContent xmlns:mc="http://schemas.openxmlformats.org/markup-compatibility/2006">
          <mc:Choice Requires="x14">
            <control shapeId="20911" r:id="rId828" name="チェック78">
              <controlPr defaultSize="0" autoFill="0" autoLine="0" autoPict="0">
                <anchor moveWithCells="1">
                  <from>
                    <xdr:col>307</xdr:col>
                    <xdr:colOff>198120</xdr:colOff>
                    <xdr:row>44</xdr:row>
                    <xdr:rowOff>160020</xdr:rowOff>
                  </from>
                  <to>
                    <xdr:col>308</xdr:col>
                    <xdr:colOff>182880</xdr:colOff>
                    <xdr:row>46</xdr:row>
                    <xdr:rowOff>30480</xdr:rowOff>
                  </to>
                </anchor>
              </controlPr>
            </control>
          </mc:Choice>
        </mc:AlternateContent>
        <mc:AlternateContent xmlns:mc="http://schemas.openxmlformats.org/markup-compatibility/2006">
          <mc:Choice Requires="x14">
            <control shapeId="20912" r:id="rId829" name="チェック79">
              <controlPr defaultSize="0" autoFill="0" autoLine="0" autoPict="0">
                <anchor moveWithCells="1">
                  <from>
                    <xdr:col>294</xdr:col>
                    <xdr:colOff>213360</xdr:colOff>
                    <xdr:row>45</xdr:row>
                    <xdr:rowOff>152400</xdr:rowOff>
                  </from>
                  <to>
                    <xdr:col>295</xdr:col>
                    <xdr:colOff>198120</xdr:colOff>
                    <xdr:row>47</xdr:row>
                    <xdr:rowOff>30480</xdr:rowOff>
                  </to>
                </anchor>
              </controlPr>
            </control>
          </mc:Choice>
        </mc:AlternateContent>
        <mc:AlternateContent xmlns:mc="http://schemas.openxmlformats.org/markup-compatibility/2006">
          <mc:Choice Requires="x14">
            <control shapeId="20913" r:id="rId830" name="チェック80">
              <controlPr defaultSize="0" autoFill="0" autoLine="0" autoPict="0">
                <anchor moveWithCells="1">
                  <from>
                    <xdr:col>300</xdr:col>
                    <xdr:colOff>198120</xdr:colOff>
                    <xdr:row>45</xdr:row>
                    <xdr:rowOff>144780</xdr:rowOff>
                  </from>
                  <to>
                    <xdr:col>301</xdr:col>
                    <xdr:colOff>175260</xdr:colOff>
                    <xdr:row>47</xdr:row>
                    <xdr:rowOff>60960</xdr:rowOff>
                  </to>
                </anchor>
              </controlPr>
            </control>
          </mc:Choice>
        </mc:AlternateContent>
        <mc:AlternateContent xmlns:mc="http://schemas.openxmlformats.org/markup-compatibility/2006">
          <mc:Choice Requires="x14">
            <control shapeId="20914" r:id="rId831" name="チェック81">
              <controlPr defaultSize="0" autoFill="0" autoLine="0" autoPict="0">
                <anchor moveWithCells="1">
                  <from>
                    <xdr:col>307</xdr:col>
                    <xdr:colOff>198120</xdr:colOff>
                    <xdr:row>45</xdr:row>
                    <xdr:rowOff>152400</xdr:rowOff>
                  </from>
                  <to>
                    <xdr:col>308</xdr:col>
                    <xdr:colOff>190500</xdr:colOff>
                    <xdr:row>47</xdr:row>
                    <xdr:rowOff>30480</xdr:rowOff>
                  </to>
                </anchor>
              </controlPr>
            </control>
          </mc:Choice>
        </mc:AlternateContent>
        <mc:AlternateContent xmlns:mc="http://schemas.openxmlformats.org/markup-compatibility/2006">
          <mc:Choice Requires="x14">
            <control shapeId="20915" r:id="rId832" name="チェック82">
              <controlPr defaultSize="0" autoFill="0" autoLine="0" autoPict="0">
                <anchor moveWithCells="1">
                  <from>
                    <xdr:col>294</xdr:col>
                    <xdr:colOff>213360</xdr:colOff>
                    <xdr:row>46</xdr:row>
                    <xdr:rowOff>160020</xdr:rowOff>
                  </from>
                  <to>
                    <xdr:col>295</xdr:col>
                    <xdr:colOff>213360</xdr:colOff>
                    <xdr:row>48</xdr:row>
                    <xdr:rowOff>30480</xdr:rowOff>
                  </to>
                </anchor>
              </controlPr>
            </control>
          </mc:Choice>
        </mc:AlternateContent>
        <mc:AlternateContent xmlns:mc="http://schemas.openxmlformats.org/markup-compatibility/2006">
          <mc:Choice Requires="x14">
            <control shapeId="20916" r:id="rId833" name="チェック83">
              <controlPr defaultSize="0" autoFill="0" autoLine="0" autoPict="0">
                <anchor moveWithCells="1">
                  <from>
                    <xdr:col>300</xdr:col>
                    <xdr:colOff>198120</xdr:colOff>
                    <xdr:row>46</xdr:row>
                    <xdr:rowOff>160020</xdr:rowOff>
                  </from>
                  <to>
                    <xdr:col>301</xdr:col>
                    <xdr:colOff>182880</xdr:colOff>
                    <xdr:row>48</xdr:row>
                    <xdr:rowOff>30480</xdr:rowOff>
                  </to>
                </anchor>
              </controlPr>
            </control>
          </mc:Choice>
        </mc:AlternateContent>
        <mc:AlternateContent xmlns:mc="http://schemas.openxmlformats.org/markup-compatibility/2006">
          <mc:Choice Requires="x14">
            <control shapeId="20917" r:id="rId834" name="チェック84">
              <controlPr defaultSize="0" autoFill="0" autoLine="0" autoPict="0">
                <anchor moveWithCells="1">
                  <from>
                    <xdr:col>307</xdr:col>
                    <xdr:colOff>198120</xdr:colOff>
                    <xdr:row>46</xdr:row>
                    <xdr:rowOff>152400</xdr:rowOff>
                  </from>
                  <to>
                    <xdr:col>308</xdr:col>
                    <xdr:colOff>198120</xdr:colOff>
                    <xdr:row>48</xdr:row>
                    <xdr:rowOff>30480</xdr:rowOff>
                  </to>
                </anchor>
              </controlPr>
            </control>
          </mc:Choice>
        </mc:AlternateContent>
        <mc:AlternateContent xmlns:mc="http://schemas.openxmlformats.org/markup-compatibility/2006">
          <mc:Choice Requires="x14">
            <control shapeId="20918" r:id="rId835" name="チェック85">
              <controlPr defaultSize="0" autoFill="0" autoLine="0" autoPict="0">
                <anchor moveWithCells="1">
                  <from>
                    <xdr:col>314</xdr:col>
                    <xdr:colOff>190500</xdr:colOff>
                    <xdr:row>46</xdr:row>
                    <xdr:rowOff>160020</xdr:rowOff>
                  </from>
                  <to>
                    <xdr:col>315</xdr:col>
                    <xdr:colOff>190500</xdr:colOff>
                    <xdr:row>48</xdr:row>
                    <xdr:rowOff>30480</xdr:rowOff>
                  </to>
                </anchor>
              </controlPr>
            </control>
          </mc:Choice>
        </mc:AlternateContent>
        <mc:AlternateContent xmlns:mc="http://schemas.openxmlformats.org/markup-compatibility/2006">
          <mc:Choice Requires="x14">
            <control shapeId="20919" r:id="rId836" name="Check Box 2487">
              <controlPr defaultSize="0" autoFill="0" autoLine="0" autoPict="0">
                <anchor moveWithCells="1">
                  <from>
                    <xdr:col>302</xdr:col>
                    <xdr:colOff>198120</xdr:colOff>
                    <xdr:row>52</xdr:row>
                    <xdr:rowOff>175260</xdr:rowOff>
                  </from>
                  <to>
                    <xdr:col>303</xdr:col>
                    <xdr:colOff>190500</xdr:colOff>
                    <xdr:row>54</xdr:row>
                    <xdr:rowOff>38100</xdr:rowOff>
                  </to>
                </anchor>
              </controlPr>
            </control>
          </mc:Choice>
        </mc:AlternateContent>
        <mc:AlternateContent xmlns:mc="http://schemas.openxmlformats.org/markup-compatibility/2006">
          <mc:Choice Requires="x14">
            <control shapeId="20920" r:id="rId837" name="Check Box 2488">
              <controlPr defaultSize="0" autoFill="0" autoLine="0" autoPict="0">
                <anchor moveWithCells="1">
                  <from>
                    <xdr:col>305</xdr:col>
                    <xdr:colOff>182880</xdr:colOff>
                    <xdr:row>52</xdr:row>
                    <xdr:rowOff>175260</xdr:rowOff>
                  </from>
                  <to>
                    <xdr:col>306</xdr:col>
                    <xdr:colOff>182880</xdr:colOff>
                    <xdr:row>54</xdr:row>
                    <xdr:rowOff>38100</xdr:rowOff>
                  </to>
                </anchor>
              </controlPr>
            </control>
          </mc:Choice>
        </mc:AlternateContent>
        <mc:AlternateContent xmlns:mc="http://schemas.openxmlformats.org/markup-compatibility/2006">
          <mc:Choice Requires="x14">
            <control shapeId="20921" r:id="rId838" name="Check Box 2489">
              <controlPr defaultSize="0" autoFill="0" autoLine="0" autoPict="0">
                <anchor moveWithCells="1">
                  <from>
                    <xdr:col>308</xdr:col>
                    <xdr:colOff>190500</xdr:colOff>
                    <xdr:row>52</xdr:row>
                    <xdr:rowOff>152400</xdr:rowOff>
                  </from>
                  <to>
                    <xdr:col>309</xdr:col>
                    <xdr:colOff>198120</xdr:colOff>
                    <xdr:row>54</xdr:row>
                    <xdr:rowOff>30480</xdr:rowOff>
                  </to>
                </anchor>
              </controlPr>
            </control>
          </mc:Choice>
        </mc:AlternateContent>
        <mc:AlternateContent xmlns:mc="http://schemas.openxmlformats.org/markup-compatibility/2006">
          <mc:Choice Requires="x14">
            <control shapeId="20922" r:id="rId839" name="Check Box 2490">
              <controlPr defaultSize="0" autoFill="0" autoLine="0" autoPict="0">
                <anchor moveWithCells="1">
                  <from>
                    <xdr:col>305</xdr:col>
                    <xdr:colOff>182880</xdr:colOff>
                    <xdr:row>53</xdr:row>
                    <xdr:rowOff>160020</xdr:rowOff>
                  </from>
                  <to>
                    <xdr:col>306</xdr:col>
                    <xdr:colOff>175260</xdr:colOff>
                    <xdr:row>55</xdr:row>
                    <xdr:rowOff>30480</xdr:rowOff>
                  </to>
                </anchor>
              </controlPr>
            </control>
          </mc:Choice>
        </mc:AlternateContent>
        <mc:AlternateContent xmlns:mc="http://schemas.openxmlformats.org/markup-compatibility/2006">
          <mc:Choice Requires="x14">
            <control shapeId="20923" r:id="rId840" name="Check Box 2491">
              <controlPr defaultSize="0" autoFill="0" autoLine="0" autoPict="0">
                <anchor moveWithCells="1">
                  <from>
                    <xdr:col>308</xdr:col>
                    <xdr:colOff>190500</xdr:colOff>
                    <xdr:row>53</xdr:row>
                    <xdr:rowOff>152400</xdr:rowOff>
                  </from>
                  <to>
                    <xdr:col>309</xdr:col>
                    <xdr:colOff>175260</xdr:colOff>
                    <xdr:row>55</xdr:row>
                    <xdr:rowOff>30480</xdr:rowOff>
                  </to>
                </anchor>
              </controlPr>
            </control>
          </mc:Choice>
        </mc:AlternateContent>
        <mc:AlternateContent xmlns:mc="http://schemas.openxmlformats.org/markup-compatibility/2006">
          <mc:Choice Requires="x14">
            <control shapeId="20924" r:id="rId841" name="Check Box 2492">
              <controlPr defaultSize="0" autoFill="0" autoLine="0" autoPict="0">
                <anchor moveWithCells="1">
                  <from>
                    <xdr:col>294</xdr:col>
                    <xdr:colOff>213360</xdr:colOff>
                    <xdr:row>54</xdr:row>
                    <xdr:rowOff>160020</xdr:rowOff>
                  </from>
                  <to>
                    <xdr:col>295</xdr:col>
                    <xdr:colOff>213360</xdr:colOff>
                    <xdr:row>56</xdr:row>
                    <xdr:rowOff>30480</xdr:rowOff>
                  </to>
                </anchor>
              </controlPr>
            </control>
          </mc:Choice>
        </mc:AlternateContent>
        <mc:AlternateContent xmlns:mc="http://schemas.openxmlformats.org/markup-compatibility/2006">
          <mc:Choice Requires="x14">
            <control shapeId="20925" r:id="rId842" name="Check Box 2493">
              <controlPr defaultSize="0" autoFill="0" autoLine="0" autoPict="0">
                <anchor moveWithCells="1">
                  <from>
                    <xdr:col>302</xdr:col>
                    <xdr:colOff>190500</xdr:colOff>
                    <xdr:row>54</xdr:row>
                    <xdr:rowOff>160020</xdr:rowOff>
                  </from>
                  <to>
                    <xdr:col>303</xdr:col>
                    <xdr:colOff>175260</xdr:colOff>
                    <xdr:row>56</xdr:row>
                    <xdr:rowOff>30480</xdr:rowOff>
                  </to>
                </anchor>
              </controlPr>
            </control>
          </mc:Choice>
        </mc:AlternateContent>
        <mc:AlternateContent xmlns:mc="http://schemas.openxmlformats.org/markup-compatibility/2006">
          <mc:Choice Requires="x14">
            <control shapeId="20926" r:id="rId843" name="Check Box 2494">
              <controlPr defaultSize="0" autoFill="0" autoLine="0" autoPict="0">
                <anchor moveWithCells="1">
                  <from>
                    <xdr:col>309</xdr:col>
                    <xdr:colOff>198120</xdr:colOff>
                    <xdr:row>54</xdr:row>
                    <xdr:rowOff>160020</xdr:rowOff>
                  </from>
                  <to>
                    <xdr:col>310</xdr:col>
                    <xdr:colOff>190500</xdr:colOff>
                    <xdr:row>56</xdr:row>
                    <xdr:rowOff>30480</xdr:rowOff>
                  </to>
                </anchor>
              </controlPr>
            </control>
          </mc:Choice>
        </mc:AlternateContent>
        <mc:AlternateContent xmlns:mc="http://schemas.openxmlformats.org/markup-compatibility/2006">
          <mc:Choice Requires="x14">
            <control shapeId="20927" r:id="rId844" name="Check Box 2495">
              <controlPr defaultSize="0" autoFill="0" autoLine="0" autoPict="0">
                <anchor moveWithCells="1">
                  <from>
                    <xdr:col>294</xdr:col>
                    <xdr:colOff>213360</xdr:colOff>
                    <xdr:row>55</xdr:row>
                    <xdr:rowOff>160020</xdr:rowOff>
                  </from>
                  <to>
                    <xdr:col>295</xdr:col>
                    <xdr:colOff>190500</xdr:colOff>
                    <xdr:row>57</xdr:row>
                    <xdr:rowOff>30480</xdr:rowOff>
                  </to>
                </anchor>
              </controlPr>
            </control>
          </mc:Choice>
        </mc:AlternateContent>
        <mc:AlternateContent xmlns:mc="http://schemas.openxmlformats.org/markup-compatibility/2006">
          <mc:Choice Requires="x14">
            <control shapeId="20928" r:id="rId845" name="Check Box 2496">
              <controlPr defaultSize="0" autoFill="0" autoLine="0" autoPict="0">
                <anchor moveWithCells="1">
                  <from>
                    <xdr:col>304</xdr:col>
                    <xdr:colOff>198120</xdr:colOff>
                    <xdr:row>55</xdr:row>
                    <xdr:rowOff>175260</xdr:rowOff>
                  </from>
                  <to>
                    <xdr:col>305</xdr:col>
                    <xdr:colOff>198120</xdr:colOff>
                    <xdr:row>57</xdr:row>
                    <xdr:rowOff>38100</xdr:rowOff>
                  </to>
                </anchor>
              </controlPr>
            </control>
          </mc:Choice>
        </mc:AlternateContent>
        <mc:AlternateContent xmlns:mc="http://schemas.openxmlformats.org/markup-compatibility/2006">
          <mc:Choice Requires="x14">
            <control shapeId="20929" r:id="rId846" name="Check Box 2497">
              <controlPr defaultSize="0" autoFill="0" autoLine="0" autoPict="0">
                <anchor moveWithCells="1">
                  <from>
                    <xdr:col>294</xdr:col>
                    <xdr:colOff>213360</xdr:colOff>
                    <xdr:row>56</xdr:row>
                    <xdr:rowOff>175260</xdr:rowOff>
                  </from>
                  <to>
                    <xdr:col>295</xdr:col>
                    <xdr:colOff>213360</xdr:colOff>
                    <xdr:row>58</xdr:row>
                    <xdr:rowOff>38100</xdr:rowOff>
                  </to>
                </anchor>
              </controlPr>
            </control>
          </mc:Choice>
        </mc:AlternateContent>
        <mc:AlternateContent xmlns:mc="http://schemas.openxmlformats.org/markup-compatibility/2006">
          <mc:Choice Requires="x14">
            <control shapeId="20930" r:id="rId847" name="Check Box 2498">
              <controlPr defaultSize="0" autoFill="0" autoLine="0" autoPict="0">
                <anchor moveWithCells="1">
                  <from>
                    <xdr:col>300</xdr:col>
                    <xdr:colOff>198120</xdr:colOff>
                    <xdr:row>56</xdr:row>
                    <xdr:rowOff>160020</xdr:rowOff>
                  </from>
                  <to>
                    <xdr:col>301</xdr:col>
                    <xdr:colOff>198120</xdr:colOff>
                    <xdr:row>58</xdr:row>
                    <xdr:rowOff>30480</xdr:rowOff>
                  </to>
                </anchor>
              </controlPr>
            </control>
          </mc:Choice>
        </mc:AlternateContent>
        <mc:AlternateContent xmlns:mc="http://schemas.openxmlformats.org/markup-compatibility/2006">
          <mc:Choice Requires="x14">
            <control shapeId="20931" r:id="rId848" name="Check Box 2499">
              <controlPr defaultSize="0" autoFill="0" autoLine="0" autoPict="0">
                <anchor moveWithCells="1">
                  <from>
                    <xdr:col>307</xdr:col>
                    <xdr:colOff>198120</xdr:colOff>
                    <xdr:row>56</xdr:row>
                    <xdr:rowOff>152400</xdr:rowOff>
                  </from>
                  <to>
                    <xdr:col>309</xdr:col>
                    <xdr:colOff>22860</xdr:colOff>
                    <xdr:row>58</xdr:row>
                    <xdr:rowOff>30480</xdr:rowOff>
                  </to>
                </anchor>
              </controlPr>
            </control>
          </mc:Choice>
        </mc:AlternateContent>
        <mc:AlternateContent xmlns:mc="http://schemas.openxmlformats.org/markup-compatibility/2006">
          <mc:Choice Requires="x14">
            <control shapeId="20932" r:id="rId849" name="Check Box 2500">
              <controlPr defaultSize="0" autoFill="0" autoLine="0" autoPict="0">
                <anchor moveWithCells="1">
                  <from>
                    <xdr:col>294</xdr:col>
                    <xdr:colOff>213360</xdr:colOff>
                    <xdr:row>57</xdr:row>
                    <xdr:rowOff>160020</xdr:rowOff>
                  </from>
                  <to>
                    <xdr:col>295</xdr:col>
                    <xdr:colOff>198120</xdr:colOff>
                    <xdr:row>59</xdr:row>
                    <xdr:rowOff>30480</xdr:rowOff>
                  </to>
                </anchor>
              </controlPr>
            </control>
          </mc:Choice>
        </mc:AlternateContent>
        <mc:AlternateContent xmlns:mc="http://schemas.openxmlformats.org/markup-compatibility/2006">
          <mc:Choice Requires="x14">
            <control shapeId="20933" r:id="rId850" name="Check Box 2501">
              <controlPr defaultSize="0" autoFill="0" autoLine="0" autoPict="0">
                <anchor moveWithCells="1">
                  <from>
                    <xdr:col>300</xdr:col>
                    <xdr:colOff>198120</xdr:colOff>
                    <xdr:row>57</xdr:row>
                    <xdr:rowOff>160020</xdr:rowOff>
                  </from>
                  <to>
                    <xdr:col>301</xdr:col>
                    <xdr:colOff>182880</xdr:colOff>
                    <xdr:row>59</xdr:row>
                    <xdr:rowOff>30480</xdr:rowOff>
                  </to>
                </anchor>
              </controlPr>
            </control>
          </mc:Choice>
        </mc:AlternateContent>
        <mc:AlternateContent xmlns:mc="http://schemas.openxmlformats.org/markup-compatibility/2006">
          <mc:Choice Requires="x14">
            <control shapeId="20934" r:id="rId851" name="Check Box 2502">
              <controlPr defaultSize="0" autoFill="0" autoLine="0" autoPict="0">
                <anchor moveWithCells="1">
                  <from>
                    <xdr:col>307</xdr:col>
                    <xdr:colOff>198120</xdr:colOff>
                    <xdr:row>57</xdr:row>
                    <xdr:rowOff>160020</xdr:rowOff>
                  </from>
                  <to>
                    <xdr:col>308</xdr:col>
                    <xdr:colOff>182880</xdr:colOff>
                    <xdr:row>59</xdr:row>
                    <xdr:rowOff>30480</xdr:rowOff>
                  </to>
                </anchor>
              </controlPr>
            </control>
          </mc:Choice>
        </mc:AlternateContent>
        <mc:AlternateContent xmlns:mc="http://schemas.openxmlformats.org/markup-compatibility/2006">
          <mc:Choice Requires="x14">
            <control shapeId="20935" r:id="rId852" name="Check Box 2503">
              <controlPr defaultSize="0" autoFill="0" autoLine="0" autoPict="0">
                <anchor moveWithCells="1">
                  <from>
                    <xdr:col>294</xdr:col>
                    <xdr:colOff>213360</xdr:colOff>
                    <xdr:row>58</xdr:row>
                    <xdr:rowOff>152400</xdr:rowOff>
                  </from>
                  <to>
                    <xdr:col>295</xdr:col>
                    <xdr:colOff>198120</xdr:colOff>
                    <xdr:row>60</xdr:row>
                    <xdr:rowOff>30480</xdr:rowOff>
                  </to>
                </anchor>
              </controlPr>
            </control>
          </mc:Choice>
        </mc:AlternateContent>
        <mc:AlternateContent xmlns:mc="http://schemas.openxmlformats.org/markup-compatibility/2006">
          <mc:Choice Requires="x14">
            <control shapeId="20936" r:id="rId853" name="Check Box 2504">
              <controlPr defaultSize="0" autoFill="0" autoLine="0" autoPict="0">
                <anchor moveWithCells="1">
                  <from>
                    <xdr:col>300</xdr:col>
                    <xdr:colOff>198120</xdr:colOff>
                    <xdr:row>58</xdr:row>
                    <xdr:rowOff>144780</xdr:rowOff>
                  </from>
                  <to>
                    <xdr:col>301</xdr:col>
                    <xdr:colOff>175260</xdr:colOff>
                    <xdr:row>60</xdr:row>
                    <xdr:rowOff>60960</xdr:rowOff>
                  </to>
                </anchor>
              </controlPr>
            </control>
          </mc:Choice>
        </mc:AlternateContent>
        <mc:AlternateContent xmlns:mc="http://schemas.openxmlformats.org/markup-compatibility/2006">
          <mc:Choice Requires="x14">
            <control shapeId="20937" r:id="rId854" name="Check Box 2505">
              <controlPr defaultSize="0" autoFill="0" autoLine="0" autoPict="0">
                <anchor moveWithCells="1">
                  <from>
                    <xdr:col>307</xdr:col>
                    <xdr:colOff>198120</xdr:colOff>
                    <xdr:row>58</xdr:row>
                    <xdr:rowOff>152400</xdr:rowOff>
                  </from>
                  <to>
                    <xdr:col>308</xdr:col>
                    <xdr:colOff>190500</xdr:colOff>
                    <xdr:row>60</xdr:row>
                    <xdr:rowOff>30480</xdr:rowOff>
                  </to>
                </anchor>
              </controlPr>
            </control>
          </mc:Choice>
        </mc:AlternateContent>
        <mc:AlternateContent xmlns:mc="http://schemas.openxmlformats.org/markup-compatibility/2006">
          <mc:Choice Requires="x14">
            <control shapeId="20938" r:id="rId855" name="Check Box 2506">
              <controlPr defaultSize="0" autoFill="0" autoLine="0" autoPict="0">
                <anchor moveWithCells="1">
                  <from>
                    <xdr:col>294</xdr:col>
                    <xdr:colOff>213360</xdr:colOff>
                    <xdr:row>59</xdr:row>
                    <xdr:rowOff>160020</xdr:rowOff>
                  </from>
                  <to>
                    <xdr:col>295</xdr:col>
                    <xdr:colOff>213360</xdr:colOff>
                    <xdr:row>61</xdr:row>
                    <xdr:rowOff>30480</xdr:rowOff>
                  </to>
                </anchor>
              </controlPr>
            </control>
          </mc:Choice>
        </mc:AlternateContent>
        <mc:AlternateContent xmlns:mc="http://schemas.openxmlformats.org/markup-compatibility/2006">
          <mc:Choice Requires="x14">
            <control shapeId="20939" r:id="rId856" name="Check Box 2507">
              <controlPr defaultSize="0" autoFill="0" autoLine="0" autoPict="0">
                <anchor moveWithCells="1">
                  <from>
                    <xdr:col>300</xdr:col>
                    <xdr:colOff>198120</xdr:colOff>
                    <xdr:row>59</xdr:row>
                    <xdr:rowOff>160020</xdr:rowOff>
                  </from>
                  <to>
                    <xdr:col>301</xdr:col>
                    <xdr:colOff>182880</xdr:colOff>
                    <xdr:row>61</xdr:row>
                    <xdr:rowOff>30480</xdr:rowOff>
                  </to>
                </anchor>
              </controlPr>
            </control>
          </mc:Choice>
        </mc:AlternateContent>
        <mc:AlternateContent xmlns:mc="http://schemas.openxmlformats.org/markup-compatibility/2006">
          <mc:Choice Requires="x14">
            <control shapeId="20940" r:id="rId857" name="Check Box 2508">
              <controlPr defaultSize="0" autoFill="0" autoLine="0" autoPict="0">
                <anchor moveWithCells="1">
                  <from>
                    <xdr:col>307</xdr:col>
                    <xdr:colOff>198120</xdr:colOff>
                    <xdr:row>59</xdr:row>
                    <xdr:rowOff>152400</xdr:rowOff>
                  </from>
                  <to>
                    <xdr:col>308</xdr:col>
                    <xdr:colOff>198120</xdr:colOff>
                    <xdr:row>61</xdr:row>
                    <xdr:rowOff>30480</xdr:rowOff>
                  </to>
                </anchor>
              </controlPr>
            </control>
          </mc:Choice>
        </mc:AlternateContent>
        <mc:AlternateContent xmlns:mc="http://schemas.openxmlformats.org/markup-compatibility/2006">
          <mc:Choice Requires="x14">
            <control shapeId="20941" r:id="rId858" name="Check Box 2509">
              <controlPr defaultSize="0" autoFill="0" autoLine="0" autoPict="0">
                <anchor moveWithCells="1">
                  <from>
                    <xdr:col>314</xdr:col>
                    <xdr:colOff>190500</xdr:colOff>
                    <xdr:row>59</xdr:row>
                    <xdr:rowOff>160020</xdr:rowOff>
                  </from>
                  <to>
                    <xdr:col>315</xdr:col>
                    <xdr:colOff>190500</xdr:colOff>
                    <xdr:row>61</xdr:row>
                    <xdr:rowOff>30480</xdr:rowOff>
                  </to>
                </anchor>
              </controlPr>
            </control>
          </mc:Choice>
        </mc:AlternateContent>
        <mc:AlternateContent xmlns:mc="http://schemas.openxmlformats.org/markup-compatibility/2006">
          <mc:Choice Requires="x14">
            <control shapeId="20942" r:id="rId859" name="Check Box 2510">
              <controlPr defaultSize="0" autoFill="0" autoLine="0" autoPict="0">
                <anchor moveWithCells="1">
                  <from>
                    <xdr:col>302</xdr:col>
                    <xdr:colOff>198120</xdr:colOff>
                    <xdr:row>65</xdr:row>
                    <xdr:rowOff>175260</xdr:rowOff>
                  </from>
                  <to>
                    <xdr:col>303</xdr:col>
                    <xdr:colOff>190500</xdr:colOff>
                    <xdr:row>67</xdr:row>
                    <xdr:rowOff>38100</xdr:rowOff>
                  </to>
                </anchor>
              </controlPr>
            </control>
          </mc:Choice>
        </mc:AlternateContent>
        <mc:AlternateContent xmlns:mc="http://schemas.openxmlformats.org/markup-compatibility/2006">
          <mc:Choice Requires="x14">
            <control shapeId="20943" r:id="rId860" name="Check Box 2511">
              <controlPr defaultSize="0" autoFill="0" autoLine="0" autoPict="0">
                <anchor moveWithCells="1">
                  <from>
                    <xdr:col>305</xdr:col>
                    <xdr:colOff>190500</xdr:colOff>
                    <xdr:row>65</xdr:row>
                    <xdr:rowOff>175260</xdr:rowOff>
                  </from>
                  <to>
                    <xdr:col>306</xdr:col>
                    <xdr:colOff>190500</xdr:colOff>
                    <xdr:row>67</xdr:row>
                    <xdr:rowOff>38100</xdr:rowOff>
                  </to>
                </anchor>
              </controlPr>
            </control>
          </mc:Choice>
        </mc:AlternateContent>
        <mc:AlternateContent xmlns:mc="http://schemas.openxmlformats.org/markup-compatibility/2006">
          <mc:Choice Requires="x14">
            <control shapeId="20944" r:id="rId861" name="Check Box 2512">
              <controlPr defaultSize="0" autoFill="0" autoLine="0" autoPict="0">
                <anchor moveWithCells="1">
                  <from>
                    <xdr:col>308</xdr:col>
                    <xdr:colOff>190500</xdr:colOff>
                    <xdr:row>65</xdr:row>
                    <xdr:rowOff>152400</xdr:rowOff>
                  </from>
                  <to>
                    <xdr:col>309</xdr:col>
                    <xdr:colOff>198120</xdr:colOff>
                    <xdr:row>67</xdr:row>
                    <xdr:rowOff>30480</xdr:rowOff>
                  </to>
                </anchor>
              </controlPr>
            </control>
          </mc:Choice>
        </mc:AlternateContent>
        <mc:AlternateContent xmlns:mc="http://schemas.openxmlformats.org/markup-compatibility/2006">
          <mc:Choice Requires="x14">
            <control shapeId="20945" r:id="rId862" name="Check Box 2513">
              <controlPr defaultSize="0" autoFill="0" autoLine="0" autoPict="0">
                <anchor moveWithCells="1">
                  <from>
                    <xdr:col>305</xdr:col>
                    <xdr:colOff>182880</xdr:colOff>
                    <xdr:row>66</xdr:row>
                    <xdr:rowOff>160020</xdr:rowOff>
                  </from>
                  <to>
                    <xdr:col>306</xdr:col>
                    <xdr:colOff>175260</xdr:colOff>
                    <xdr:row>68</xdr:row>
                    <xdr:rowOff>30480</xdr:rowOff>
                  </to>
                </anchor>
              </controlPr>
            </control>
          </mc:Choice>
        </mc:AlternateContent>
        <mc:AlternateContent xmlns:mc="http://schemas.openxmlformats.org/markup-compatibility/2006">
          <mc:Choice Requires="x14">
            <control shapeId="20946" r:id="rId863" name="Check Box 2514">
              <controlPr defaultSize="0" autoFill="0" autoLine="0" autoPict="0">
                <anchor moveWithCells="1">
                  <from>
                    <xdr:col>308</xdr:col>
                    <xdr:colOff>190500</xdr:colOff>
                    <xdr:row>66</xdr:row>
                    <xdr:rowOff>152400</xdr:rowOff>
                  </from>
                  <to>
                    <xdr:col>309</xdr:col>
                    <xdr:colOff>175260</xdr:colOff>
                    <xdr:row>68</xdr:row>
                    <xdr:rowOff>30480</xdr:rowOff>
                  </to>
                </anchor>
              </controlPr>
            </control>
          </mc:Choice>
        </mc:AlternateContent>
        <mc:AlternateContent xmlns:mc="http://schemas.openxmlformats.org/markup-compatibility/2006">
          <mc:Choice Requires="x14">
            <control shapeId="20947" r:id="rId864" name="Check Box 2515">
              <controlPr defaultSize="0" autoFill="0" autoLine="0" autoPict="0">
                <anchor moveWithCells="1">
                  <from>
                    <xdr:col>294</xdr:col>
                    <xdr:colOff>213360</xdr:colOff>
                    <xdr:row>67</xdr:row>
                    <xdr:rowOff>160020</xdr:rowOff>
                  </from>
                  <to>
                    <xdr:col>295</xdr:col>
                    <xdr:colOff>213360</xdr:colOff>
                    <xdr:row>69</xdr:row>
                    <xdr:rowOff>30480</xdr:rowOff>
                  </to>
                </anchor>
              </controlPr>
            </control>
          </mc:Choice>
        </mc:AlternateContent>
        <mc:AlternateContent xmlns:mc="http://schemas.openxmlformats.org/markup-compatibility/2006">
          <mc:Choice Requires="x14">
            <control shapeId="20948" r:id="rId865" name="Check Box 2516">
              <controlPr defaultSize="0" autoFill="0" autoLine="0" autoPict="0">
                <anchor moveWithCells="1">
                  <from>
                    <xdr:col>302</xdr:col>
                    <xdr:colOff>190500</xdr:colOff>
                    <xdr:row>67</xdr:row>
                    <xdr:rowOff>160020</xdr:rowOff>
                  </from>
                  <to>
                    <xdr:col>303</xdr:col>
                    <xdr:colOff>175260</xdr:colOff>
                    <xdr:row>69</xdr:row>
                    <xdr:rowOff>30480</xdr:rowOff>
                  </to>
                </anchor>
              </controlPr>
            </control>
          </mc:Choice>
        </mc:AlternateContent>
        <mc:AlternateContent xmlns:mc="http://schemas.openxmlformats.org/markup-compatibility/2006">
          <mc:Choice Requires="x14">
            <control shapeId="20949" r:id="rId866" name="Check Box 2517">
              <controlPr defaultSize="0" autoFill="0" autoLine="0" autoPict="0">
                <anchor moveWithCells="1">
                  <from>
                    <xdr:col>309</xdr:col>
                    <xdr:colOff>198120</xdr:colOff>
                    <xdr:row>67</xdr:row>
                    <xdr:rowOff>160020</xdr:rowOff>
                  </from>
                  <to>
                    <xdr:col>310</xdr:col>
                    <xdr:colOff>190500</xdr:colOff>
                    <xdr:row>69</xdr:row>
                    <xdr:rowOff>30480</xdr:rowOff>
                  </to>
                </anchor>
              </controlPr>
            </control>
          </mc:Choice>
        </mc:AlternateContent>
        <mc:AlternateContent xmlns:mc="http://schemas.openxmlformats.org/markup-compatibility/2006">
          <mc:Choice Requires="x14">
            <control shapeId="20950" r:id="rId867" name="Check Box 2518">
              <controlPr defaultSize="0" autoFill="0" autoLine="0" autoPict="0">
                <anchor moveWithCells="1">
                  <from>
                    <xdr:col>294</xdr:col>
                    <xdr:colOff>213360</xdr:colOff>
                    <xdr:row>68</xdr:row>
                    <xdr:rowOff>160020</xdr:rowOff>
                  </from>
                  <to>
                    <xdr:col>295</xdr:col>
                    <xdr:colOff>190500</xdr:colOff>
                    <xdr:row>70</xdr:row>
                    <xdr:rowOff>30480</xdr:rowOff>
                  </to>
                </anchor>
              </controlPr>
            </control>
          </mc:Choice>
        </mc:AlternateContent>
        <mc:AlternateContent xmlns:mc="http://schemas.openxmlformats.org/markup-compatibility/2006">
          <mc:Choice Requires="x14">
            <control shapeId="20951" r:id="rId868" name="Check Box 2519">
              <controlPr defaultSize="0" autoFill="0" autoLine="0" autoPict="0">
                <anchor moveWithCells="1">
                  <from>
                    <xdr:col>304</xdr:col>
                    <xdr:colOff>198120</xdr:colOff>
                    <xdr:row>68</xdr:row>
                    <xdr:rowOff>175260</xdr:rowOff>
                  </from>
                  <to>
                    <xdr:col>305</xdr:col>
                    <xdr:colOff>198120</xdr:colOff>
                    <xdr:row>70</xdr:row>
                    <xdr:rowOff>38100</xdr:rowOff>
                  </to>
                </anchor>
              </controlPr>
            </control>
          </mc:Choice>
        </mc:AlternateContent>
        <mc:AlternateContent xmlns:mc="http://schemas.openxmlformats.org/markup-compatibility/2006">
          <mc:Choice Requires="x14">
            <control shapeId="20952" r:id="rId869" name="Check Box 2520">
              <controlPr defaultSize="0" autoFill="0" autoLine="0" autoPict="0">
                <anchor moveWithCells="1">
                  <from>
                    <xdr:col>294</xdr:col>
                    <xdr:colOff>213360</xdr:colOff>
                    <xdr:row>69</xdr:row>
                    <xdr:rowOff>175260</xdr:rowOff>
                  </from>
                  <to>
                    <xdr:col>295</xdr:col>
                    <xdr:colOff>213360</xdr:colOff>
                    <xdr:row>71</xdr:row>
                    <xdr:rowOff>38100</xdr:rowOff>
                  </to>
                </anchor>
              </controlPr>
            </control>
          </mc:Choice>
        </mc:AlternateContent>
        <mc:AlternateContent xmlns:mc="http://schemas.openxmlformats.org/markup-compatibility/2006">
          <mc:Choice Requires="x14">
            <control shapeId="20953" r:id="rId870" name="Check Box 2521">
              <controlPr defaultSize="0" autoFill="0" autoLine="0" autoPict="0">
                <anchor moveWithCells="1">
                  <from>
                    <xdr:col>300</xdr:col>
                    <xdr:colOff>198120</xdr:colOff>
                    <xdr:row>69</xdr:row>
                    <xdr:rowOff>160020</xdr:rowOff>
                  </from>
                  <to>
                    <xdr:col>301</xdr:col>
                    <xdr:colOff>198120</xdr:colOff>
                    <xdr:row>71</xdr:row>
                    <xdr:rowOff>30480</xdr:rowOff>
                  </to>
                </anchor>
              </controlPr>
            </control>
          </mc:Choice>
        </mc:AlternateContent>
        <mc:AlternateContent xmlns:mc="http://schemas.openxmlformats.org/markup-compatibility/2006">
          <mc:Choice Requires="x14">
            <control shapeId="20954" r:id="rId871" name="Check Box 2522">
              <controlPr defaultSize="0" autoFill="0" autoLine="0" autoPict="0">
                <anchor moveWithCells="1">
                  <from>
                    <xdr:col>307</xdr:col>
                    <xdr:colOff>198120</xdr:colOff>
                    <xdr:row>69</xdr:row>
                    <xdr:rowOff>152400</xdr:rowOff>
                  </from>
                  <to>
                    <xdr:col>309</xdr:col>
                    <xdr:colOff>22860</xdr:colOff>
                    <xdr:row>71</xdr:row>
                    <xdr:rowOff>30480</xdr:rowOff>
                  </to>
                </anchor>
              </controlPr>
            </control>
          </mc:Choice>
        </mc:AlternateContent>
        <mc:AlternateContent xmlns:mc="http://schemas.openxmlformats.org/markup-compatibility/2006">
          <mc:Choice Requires="x14">
            <control shapeId="20955" r:id="rId872" name="Check Box 2523">
              <controlPr defaultSize="0" autoFill="0" autoLine="0" autoPict="0">
                <anchor moveWithCells="1">
                  <from>
                    <xdr:col>294</xdr:col>
                    <xdr:colOff>213360</xdr:colOff>
                    <xdr:row>70</xdr:row>
                    <xdr:rowOff>160020</xdr:rowOff>
                  </from>
                  <to>
                    <xdr:col>295</xdr:col>
                    <xdr:colOff>198120</xdr:colOff>
                    <xdr:row>72</xdr:row>
                    <xdr:rowOff>30480</xdr:rowOff>
                  </to>
                </anchor>
              </controlPr>
            </control>
          </mc:Choice>
        </mc:AlternateContent>
        <mc:AlternateContent xmlns:mc="http://schemas.openxmlformats.org/markup-compatibility/2006">
          <mc:Choice Requires="x14">
            <control shapeId="20956" r:id="rId873" name="Check Box 2524">
              <controlPr defaultSize="0" autoFill="0" autoLine="0" autoPict="0">
                <anchor moveWithCells="1">
                  <from>
                    <xdr:col>300</xdr:col>
                    <xdr:colOff>198120</xdr:colOff>
                    <xdr:row>70</xdr:row>
                    <xdr:rowOff>160020</xdr:rowOff>
                  </from>
                  <to>
                    <xdr:col>301</xdr:col>
                    <xdr:colOff>182880</xdr:colOff>
                    <xdr:row>72</xdr:row>
                    <xdr:rowOff>30480</xdr:rowOff>
                  </to>
                </anchor>
              </controlPr>
            </control>
          </mc:Choice>
        </mc:AlternateContent>
        <mc:AlternateContent xmlns:mc="http://schemas.openxmlformats.org/markup-compatibility/2006">
          <mc:Choice Requires="x14">
            <control shapeId="20957" r:id="rId874" name="Check Box 2525">
              <controlPr defaultSize="0" autoFill="0" autoLine="0" autoPict="0">
                <anchor moveWithCells="1">
                  <from>
                    <xdr:col>307</xdr:col>
                    <xdr:colOff>198120</xdr:colOff>
                    <xdr:row>70</xdr:row>
                    <xdr:rowOff>160020</xdr:rowOff>
                  </from>
                  <to>
                    <xdr:col>308</xdr:col>
                    <xdr:colOff>182880</xdr:colOff>
                    <xdr:row>72</xdr:row>
                    <xdr:rowOff>30480</xdr:rowOff>
                  </to>
                </anchor>
              </controlPr>
            </control>
          </mc:Choice>
        </mc:AlternateContent>
        <mc:AlternateContent xmlns:mc="http://schemas.openxmlformats.org/markup-compatibility/2006">
          <mc:Choice Requires="x14">
            <control shapeId="20958" r:id="rId875" name="Check Box 2526">
              <controlPr defaultSize="0" autoFill="0" autoLine="0" autoPict="0">
                <anchor moveWithCells="1">
                  <from>
                    <xdr:col>294</xdr:col>
                    <xdr:colOff>213360</xdr:colOff>
                    <xdr:row>71</xdr:row>
                    <xdr:rowOff>152400</xdr:rowOff>
                  </from>
                  <to>
                    <xdr:col>295</xdr:col>
                    <xdr:colOff>198120</xdr:colOff>
                    <xdr:row>73</xdr:row>
                    <xdr:rowOff>30480</xdr:rowOff>
                  </to>
                </anchor>
              </controlPr>
            </control>
          </mc:Choice>
        </mc:AlternateContent>
        <mc:AlternateContent xmlns:mc="http://schemas.openxmlformats.org/markup-compatibility/2006">
          <mc:Choice Requires="x14">
            <control shapeId="20959" r:id="rId876" name="Check Box 2527">
              <controlPr defaultSize="0" autoFill="0" autoLine="0" autoPict="0">
                <anchor moveWithCells="1">
                  <from>
                    <xdr:col>300</xdr:col>
                    <xdr:colOff>198120</xdr:colOff>
                    <xdr:row>71</xdr:row>
                    <xdr:rowOff>144780</xdr:rowOff>
                  </from>
                  <to>
                    <xdr:col>301</xdr:col>
                    <xdr:colOff>175260</xdr:colOff>
                    <xdr:row>73</xdr:row>
                    <xdr:rowOff>60960</xdr:rowOff>
                  </to>
                </anchor>
              </controlPr>
            </control>
          </mc:Choice>
        </mc:AlternateContent>
        <mc:AlternateContent xmlns:mc="http://schemas.openxmlformats.org/markup-compatibility/2006">
          <mc:Choice Requires="x14">
            <control shapeId="20960" r:id="rId877" name="Check Box 2528">
              <controlPr defaultSize="0" autoFill="0" autoLine="0" autoPict="0">
                <anchor moveWithCells="1">
                  <from>
                    <xdr:col>307</xdr:col>
                    <xdr:colOff>198120</xdr:colOff>
                    <xdr:row>71</xdr:row>
                    <xdr:rowOff>152400</xdr:rowOff>
                  </from>
                  <to>
                    <xdr:col>308</xdr:col>
                    <xdr:colOff>190500</xdr:colOff>
                    <xdr:row>73</xdr:row>
                    <xdr:rowOff>30480</xdr:rowOff>
                  </to>
                </anchor>
              </controlPr>
            </control>
          </mc:Choice>
        </mc:AlternateContent>
        <mc:AlternateContent xmlns:mc="http://schemas.openxmlformats.org/markup-compatibility/2006">
          <mc:Choice Requires="x14">
            <control shapeId="20961" r:id="rId878" name="Check Box 2529">
              <controlPr defaultSize="0" autoFill="0" autoLine="0" autoPict="0">
                <anchor moveWithCells="1">
                  <from>
                    <xdr:col>294</xdr:col>
                    <xdr:colOff>213360</xdr:colOff>
                    <xdr:row>72</xdr:row>
                    <xdr:rowOff>160020</xdr:rowOff>
                  </from>
                  <to>
                    <xdr:col>295</xdr:col>
                    <xdr:colOff>213360</xdr:colOff>
                    <xdr:row>74</xdr:row>
                    <xdr:rowOff>30480</xdr:rowOff>
                  </to>
                </anchor>
              </controlPr>
            </control>
          </mc:Choice>
        </mc:AlternateContent>
        <mc:AlternateContent xmlns:mc="http://schemas.openxmlformats.org/markup-compatibility/2006">
          <mc:Choice Requires="x14">
            <control shapeId="20962" r:id="rId879" name="Check Box 2530">
              <controlPr defaultSize="0" autoFill="0" autoLine="0" autoPict="0">
                <anchor moveWithCells="1">
                  <from>
                    <xdr:col>300</xdr:col>
                    <xdr:colOff>198120</xdr:colOff>
                    <xdr:row>72</xdr:row>
                    <xdr:rowOff>160020</xdr:rowOff>
                  </from>
                  <to>
                    <xdr:col>301</xdr:col>
                    <xdr:colOff>182880</xdr:colOff>
                    <xdr:row>74</xdr:row>
                    <xdr:rowOff>30480</xdr:rowOff>
                  </to>
                </anchor>
              </controlPr>
            </control>
          </mc:Choice>
        </mc:AlternateContent>
        <mc:AlternateContent xmlns:mc="http://schemas.openxmlformats.org/markup-compatibility/2006">
          <mc:Choice Requires="x14">
            <control shapeId="20963" r:id="rId880" name="Check Box 2531">
              <controlPr defaultSize="0" autoFill="0" autoLine="0" autoPict="0">
                <anchor moveWithCells="1">
                  <from>
                    <xdr:col>307</xdr:col>
                    <xdr:colOff>198120</xdr:colOff>
                    <xdr:row>72</xdr:row>
                    <xdr:rowOff>152400</xdr:rowOff>
                  </from>
                  <to>
                    <xdr:col>308</xdr:col>
                    <xdr:colOff>198120</xdr:colOff>
                    <xdr:row>74</xdr:row>
                    <xdr:rowOff>30480</xdr:rowOff>
                  </to>
                </anchor>
              </controlPr>
            </control>
          </mc:Choice>
        </mc:AlternateContent>
        <mc:AlternateContent xmlns:mc="http://schemas.openxmlformats.org/markup-compatibility/2006">
          <mc:Choice Requires="x14">
            <control shapeId="20964" r:id="rId881" name="Check Box 2532">
              <controlPr defaultSize="0" autoFill="0" autoLine="0" autoPict="0">
                <anchor moveWithCells="1">
                  <from>
                    <xdr:col>314</xdr:col>
                    <xdr:colOff>190500</xdr:colOff>
                    <xdr:row>72</xdr:row>
                    <xdr:rowOff>160020</xdr:rowOff>
                  </from>
                  <to>
                    <xdr:col>315</xdr:col>
                    <xdr:colOff>190500</xdr:colOff>
                    <xdr:row>74</xdr:row>
                    <xdr:rowOff>30480</xdr:rowOff>
                  </to>
                </anchor>
              </controlPr>
            </control>
          </mc:Choice>
        </mc:AlternateContent>
        <mc:AlternateContent xmlns:mc="http://schemas.openxmlformats.org/markup-compatibility/2006">
          <mc:Choice Requires="x14">
            <control shapeId="20965" r:id="rId882" name="チェック17">
              <controlPr defaultSize="0" autoFill="0" autoLine="0" autoPict="0">
                <anchor moveWithCells="1">
                  <from>
                    <xdr:col>329</xdr:col>
                    <xdr:colOff>182880</xdr:colOff>
                    <xdr:row>2</xdr:row>
                    <xdr:rowOff>7620</xdr:rowOff>
                  </from>
                  <to>
                    <xdr:col>330</xdr:col>
                    <xdr:colOff>190500</xdr:colOff>
                    <xdr:row>5</xdr:row>
                    <xdr:rowOff>7620</xdr:rowOff>
                  </to>
                </anchor>
              </controlPr>
            </control>
          </mc:Choice>
        </mc:AlternateContent>
        <mc:AlternateContent xmlns:mc="http://schemas.openxmlformats.org/markup-compatibility/2006">
          <mc:Choice Requires="x14">
            <control shapeId="20966" r:id="rId883" name="チェック18">
              <controlPr defaultSize="0" autoFill="0" autoLine="0" autoPict="0">
                <anchor moveWithCells="1">
                  <from>
                    <xdr:col>334</xdr:col>
                    <xdr:colOff>190500</xdr:colOff>
                    <xdr:row>2</xdr:row>
                    <xdr:rowOff>7620</xdr:rowOff>
                  </from>
                  <to>
                    <xdr:col>335</xdr:col>
                    <xdr:colOff>175260</xdr:colOff>
                    <xdr:row>5</xdr:row>
                    <xdr:rowOff>7620</xdr:rowOff>
                  </to>
                </anchor>
              </controlPr>
            </control>
          </mc:Choice>
        </mc:AlternateContent>
        <mc:AlternateContent xmlns:mc="http://schemas.openxmlformats.org/markup-compatibility/2006">
          <mc:Choice Requires="x14">
            <control shapeId="20967" r:id="rId884" name="チェック19">
              <controlPr defaultSize="0" autoFill="0" autoLine="0" autoPict="0">
                <anchor moveWithCells="1">
                  <from>
                    <xdr:col>339</xdr:col>
                    <xdr:colOff>190500</xdr:colOff>
                    <xdr:row>2</xdr:row>
                    <xdr:rowOff>22860</xdr:rowOff>
                  </from>
                  <to>
                    <xdr:col>340</xdr:col>
                    <xdr:colOff>160020</xdr:colOff>
                    <xdr:row>5</xdr:row>
                    <xdr:rowOff>7620</xdr:rowOff>
                  </to>
                </anchor>
              </controlPr>
            </control>
          </mc:Choice>
        </mc:AlternateContent>
        <mc:AlternateContent xmlns:mc="http://schemas.openxmlformats.org/markup-compatibility/2006">
          <mc:Choice Requires="x14">
            <control shapeId="20968" r:id="rId885" name="チェック20">
              <controlPr defaultSize="0" autoFill="0" autoLine="0" autoPict="0">
                <anchor moveWithCells="1">
                  <from>
                    <xdr:col>344</xdr:col>
                    <xdr:colOff>182880</xdr:colOff>
                    <xdr:row>2</xdr:row>
                    <xdr:rowOff>22860</xdr:rowOff>
                  </from>
                  <to>
                    <xdr:col>345</xdr:col>
                    <xdr:colOff>175260</xdr:colOff>
                    <xdr:row>5</xdr:row>
                    <xdr:rowOff>7620</xdr:rowOff>
                  </to>
                </anchor>
              </controlPr>
            </control>
          </mc:Choice>
        </mc:AlternateContent>
        <mc:AlternateContent xmlns:mc="http://schemas.openxmlformats.org/markup-compatibility/2006">
          <mc:Choice Requires="x14">
            <control shapeId="20969" r:id="rId886" name="チェック21">
              <controlPr defaultSize="0" autoFill="0" autoLine="0" autoPict="0">
                <anchor moveWithCells="1">
                  <from>
                    <xdr:col>330</xdr:col>
                    <xdr:colOff>213360</xdr:colOff>
                    <xdr:row>12</xdr:row>
                    <xdr:rowOff>160020</xdr:rowOff>
                  </from>
                  <to>
                    <xdr:col>331</xdr:col>
                    <xdr:colOff>213360</xdr:colOff>
                    <xdr:row>14</xdr:row>
                    <xdr:rowOff>30480</xdr:rowOff>
                  </to>
                </anchor>
              </controlPr>
            </control>
          </mc:Choice>
        </mc:AlternateContent>
        <mc:AlternateContent xmlns:mc="http://schemas.openxmlformats.org/markup-compatibility/2006">
          <mc:Choice Requires="x14">
            <control shapeId="20970" r:id="rId887" name="チェック22">
              <controlPr defaultSize="0" autoFill="0" autoLine="0" autoPict="0">
                <anchor moveWithCells="1">
                  <from>
                    <xdr:col>330</xdr:col>
                    <xdr:colOff>213360</xdr:colOff>
                    <xdr:row>14</xdr:row>
                    <xdr:rowOff>30480</xdr:rowOff>
                  </from>
                  <to>
                    <xdr:col>331</xdr:col>
                    <xdr:colOff>198120</xdr:colOff>
                    <xdr:row>14</xdr:row>
                    <xdr:rowOff>274320</xdr:rowOff>
                  </to>
                </anchor>
              </controlPr>
            </control>
          </mc:Choice>
        </mc:AlternateContent>
        <mc:AlternateContent xmlns:mc="http://schemas.openxmlformats.org/markup-compatibility/2006">
          <mc:Choice Requires="x14">
            <control shapeId="20971" r:id="rId888" name="チェック23">
              <controlPr defaultSize="0" autoFill="0" autoLine="0" autoPict="0">
                <anchor moveWithCells="1">
                  <from>
                    <xdr:col>330</xdr:col>
                    <xdr:colOff>213360</xdr:colOff>
                    <xdr:row>14</xdr:row>
                    <xdr:rowOff>365760</xdr:rowOff>
                  </from>
                  <to>
                    <xdr:col>331</xdr:col>
                    <xdr:colOff>213360</xdr:colOff>
                    <xdr:row>16</xdr:row>
                    <xdr:rowOff>45720</xdr:rowOff>
                  </to>
                </anchor>
              </controlPr>
            </control>
          </mc:Choice>
        </mc:AlternateContent>
        <mc:AlternateContent xmlns:mc="http://schemas.openxmlformats.org/markup-compatibility/2006">
          <mc:Choice Requires="x14">
            <control shapeId="20972" r:id="rId889" name="チェック24">
              <controlPr defaultSize="0" autoFill="0" autoLine="0" autoPict="0">
                <anchor moveWithCells="1">
                  <from>
                    <xdr:col>330</xdr:col>
                    <xdr:colOff>213360</xdr:colOff>
                    <xdr:row>15</xdr:row>
                    <xdr:rowOff>160020</xdr:rowOff>
                  </from>
                  <to>
                    <xdr:col>331</xdr:col>
                    <xdr:colOff>213360</xdr:colOff>
                    <xdr:row>17</xdr:row>
                    <xdr:rowOff>30480</xdr:rowOff>
                  </to>
                </anchor>
              </controlPr>
            </control>
          </mc:Choice>
        </mc:AlternateContent>
        <mc:AlternateContent xmlns:mc="http://schemas.openxmlformats.org/markup-compatibility/2006">
          <mc:Choice Requires="x14">
            <control shapeId="20973" r:id="rId890" name="チェック25">
              <controlPr defaultSize="0" autoFill="0" autoLine="0" autoPict="0">
                <anchor moveWithCells="1">
                  <from>
                    <xdr:col>330</xdr:col>
                    <xdr:colOff>213360</xdr:colOff>
                    <xdr:row>16</xdr:row>
                    <xdr:rowOff>175260</xdr:rowOff>
                  </from>
                  <to>
                    <xdr:col>331</xdr:col>
                    <xdr:colOff>198120</xdr:colOff>
                    <xdr:row>18</xdr:row>
                    <xdr:rowOff>38100</xdr:rowOff>
                  </to>
                </anchor>
              </controlPr>
            </control>
          </mc:Choice>
        </mc:AlternateContent>
        <mc:AlternateContent xmlns:mc="http://schemas.openxmlformats.org/markup-compatibility/2006">
          <mc:Choice Requires="x14">
            <control shapeId="20974" r:id="rId891" name="チェック26">
              <controlPr defaultSize="0" autoFill="0" autoLine="0" autoPict="0">
                <anchor moveWithCells="1">
                  <from>
                    <xdr:col>330</xdr:col>
                    <xdr:colOff>213360</xdr:colOff>
                    <xdr:row>17</xdr:row>
                    <xdr:rowOff>175260</xdr:rowOff>
                  </from>
                  <to>
                    <xdr:col>331</xdr:col>
                    <xdr:colOff>182880</xdr:colOff>
                    <xdr:row>19</xdr:row>
                    <xdr:rowOff>38100</xdr:rowOff>
                  </to>
                </anchor>
              </controlPr>
            </control>
          </mc:Choice>
        </mc:AlternateContent>
        <mc:AlternateContent xmlns:mc="http://schemas.openxmlformats.org/markup-compatibility/2006">
          <mc:Choice Requires="x14">
            <control shapeId="20975" r:id="rId892" name="チェック27">
              <controlPr defaultSize="0" autoFill="0" autoLine="0" autoPict="0">
                <anchor moveWithCells="1">
                  <from>
                    <xdr:col>330</xdr:col>
                    <xdr:colOff>213360</xdr:colOff>
                    <xdr:row>18</xdr:row>
                    <xdr:rowOff>175260</xdr:rowOff>
                  </from>
                  <to>
                    <xdr:col>332</xdr:col>
                    <xdr:colOff>0</xdr:colOff>
                    <xdr:row>20</xdr:row>
                    <xdr:rowOff>38100</xdr:rowOff>
                  </to>
                </anchor>
              </controlPr>
            </control>
          </mc:Choice>
        </mc:AlternateContent>
        <mc:AlternateContent xmlns:mc="http://schemas.openxmlformats.org/markup-compatibility/2006">
          <mc:Choice Requires="x14">
            <control shapeId="20976" r:id="rId893" name="チェック28">
              <controlPr defaultSize="0" autoFill="0" autoLine="0" autoPict="0">
                <anchor moveWithCells="1">
                  <from>
                    <xdr:col>330</xdr:col>
                    <xdr:colOff>213360</xdr:colOff>
                    <xdr:row>19</xdr:row>
                    <xdr:rowOff>175260</xdr:rowOff>
                  </from>
                  <to>
                    <xdr:col>331</xdr:col>
                    <xdr:colOff>190500</xdr:colOff>
                    <xdr:row>21</xdr:row>
                    <xdr:rowOff>38100</xdr:rowOff>
                  </to>
                </anchor>
              </controlPr>
            </control>
          </mc:Choice>
        </mc:AlternateContent>
        <mc:AlternateContent xmlns:mc="http://schemas.openxmlformats.org/markup-compatibility/2006">
          <mc:Choice Requires="x14">
            <control shapeId="20977" r:id="rId894" name="チェック29">
              <controlPr defaultSize="0" autoFill="0" autoLine="0" autoPict="0">
                <anchor moveWithCells="1">
                  <from>
                    <xdr:col>330</xdr:col>
                    <xdr:colOff>213360</xdr:colOff>
                    <xdr:row>20</xdr:row>
                    <xdr:rowOff>175260</xdr:rowOff>
                  </from>
                  <to>
                    <xdr:col>331</xdr:col>
                    <xdr:colOff>213360</xdr:colOff>
                    <xdr:row>22</xdr:row>
                    <xdr:rowOff>38100</xdr:rowOff>
                  </to>
                </anchor>
              </controlPr>
            </control>
          </mc:Choice>
        </mc:AlternateContent>
        <mc:AlternateContent xmlns:mc="http://schemas.openxmlformats.org/markup-compatibility/2006">
          <mc:Choice Requires="x14">
            <control shapeId="20978" r:id="rId895" name="チェック30">
              <controlPr defaultSize="0" autoFill="0" autoLine="0" autoPict="0">
                <anchor moveWithCells="1">
                  <from>
                    <xdr:col>330</xdr:col>
                    <xdr:colOff>213360</xdr:colOff>
                    <xdr:row>21</xdr:row>
                    <xdr:rowOff>160020</xdr:rowOff>
                  </from>
                  <to>
                    <xdr:col>331</xdr:col>
                    <xdr:colOff>213360</xdr:colOff>
                    <xdr:row>23</xdr:row>
                    <xdr:rowOff>30480</xdr:rowOff>
                  </to>
                </anchor>
              </controlPr>
            </control>
          </mc:Choice>
        </mc:AlternateContent>
        <mc:AlternateContent xmlns:mc="http://schemas.openxmlformats.org/markup-compatibility/2006">
          <mc:Choice Requires="x14">
            <control shapeId="20979" r:id="rId896" name="チェック31">
              <controlPr defaultSize="0" autoFill="0" autoLine="0" autoPict="0">
                <anchor moveWithCells="1">
                  <from>
                    <xdr:col>330</xdr:col>
                    <xdr:colOff>213360</xdr:colOff>
                    <xdr:row>22</xdr:row>
                    <xdr:rowOff>160020</xdr:rowOff>
                  </from>
                  <to>
                    <xdr:col>331</xdr:col>
                    <xdr:colOff>213360</xdr:colOff>
                    <xdr:row>24</xdr:row>
                    <xdr:rowOff>30480</xdr:rowOff>
                  </to>
                </anchor>
              </controlPr>
            </control>
          </mc:Choice>
        </mc:AlternateContent>
        <mc:AlternateContent xmlns:mc="http://schemas.openxmlformats.org/markup-compatibility/2006">
          <mc:Choice Requires="x14">
            <control shapeId="20980" r:id="rId897" name="チェック32">
              <controlPr defaultSize="0" autoFill="0" autoLine="0" autoPict="0">
                <anchor moveWithCells="1">
                  <from>
                    <xdr:col>330</xdr:col>
                    <xdr:colOff>213360</xdr:colOff>
                    <xdr:row>23</xdr:row>
                    <xdr:rowOff>160020</xdr:rowOff>
                  </from>
                  <to>
                    <xdr:col>331</xdr:col>
                    <xdr:colOff>213360</xdr:colOff>
                    <xdr:row>25</xdr:row>
                    <xdr:rowOff>30480</xdr:rowOff>
                  </to>
                </anchor>
              </controlPr>
            </control>
          </mc:Choice>
        </mc:AlternateContent>
        <mc:AlternateContent xmlns:mc="http://schemas.openxmlformats.org/markup-compatibility/2006">
          <mc:Choice Requires="x14">
            <control shapeId="20981" r:id="rId898" name="チェック33">
              <controlPr defaultSize="0" autoFill="0" autoLine="0" autoPict="0">
                <anchor moveWithCells="1">
                  <from>
                    <xdr:col>330</xdr:col>
                    <xdr:colOff>213360</xdr:colOff>
                    <xdr:row>24</xdr:row>
                    <xdr:rowOff>160020</xdr:rowOff>
                  </from>
                  <to>
                    <xdr:col>331</xdr:col>
                    <xdr:colOff>198120</xdr:colOff>
                    <xdr:row>26</xdr:row>
                    <xdr:rowOff>30480</xdr:rowOff>
                  </to>
                </anchor>
              </controlPr>
            </control>
          </mc:Choice>
        </mc:AlternateContent>
        <mc:AlternateContent xmlns:mc="http://schemas.openxmlformats.org/markup-compatibility/2006">
          <mc:Choice Requires="x14">
            <control shapeId="20982" r:id="rId899" name="チェック34">
              <controlPr defaultSize="0" autoFill="0" autoLine="0" autoPict="0">
                <anchor moveWithCells="1">
                  <from>
                    <xdr:col>330</xdr:col>
                    <xdr:colOff>213360</xdr:colOff>
                    <xdr:row>25</xdr:row>
                    <xdr:rowOff>160020</xdr:rowOff>
                  </from>
                  <to>
                    <xdr:col>331</xdr:col>
                    <xdr:colOff>213360</xdr:colOff>
                    <xdr:row>27</xdr:row>
                    <xdr:rowOff>30480</xdr:rowOff>
                  </to>
                </anchor>
              </controlPr>
            </control>
          </mc:Choice>
        </mc:AlternateContent>
        <mc:AlternateContent xmlns:mc="http://schemas.openxmlformats.org/markup-compatibility/2006">
          <mc:Choice Requires="x14">
            <control shapeId="20983" r:id="rId900" name="チェック35">
              <controlPr defaultSize="0" autoFill="0" autoLine="0" autoPict="0">
                <anchor moveWithCells="1">
                  <from>
                    <xdr:col>339</xdr:col>
                    <xdr:colOff>190500</xdr:colOff>
                    <xdr:row>12</xdr:row>
                    <xdr:rowOff>160020</xdr:rowOff>
                  </from>
                  <to>
                    <xdr:col>340</xdr:col>
                    <xdr:colOff>190500</xdr:colOff>
                    <xdr:row>14</xdr:row>
                    <xdr:rowOff>30480</xdr:rowOff>
                  </to>
                </anchor>
              </controlPr>
            </control>
          </mc:Choice>
        </mc:AlternateContent>
        <mc:AlternateContent xmlns:mc="http://schemas.openxmlformats.org/markup-compatibility/2006">
          <mc:Choice Requires="x14">
            <control shapeId="20984" r:id="rId901" name="チェック36">
              <controlPr defaultSize="0" autoFill="0" autoLine="0" autoPict="0">
                <anchor moveWithCells="1">
                  <from>
                    <xdr:col>339</xdr:col>
                    <xdr:colOff>190500</xdr:colOff>
                    <xdr:row>13</xdr:row>
                    <xdr:rowOff>182880</xdr:rowOff>
                  </from>
                  <to>
                    <xdr:col>340</xdr:col>
                    <xdr:colOff>182880</xdr:colOff>
                    <xdr:row>14</xdr:row>
                    <xdr:rowOff>251460</xdr:rowOff>
                  </to>
                </anchor>
              </controlPr>
            </control>
          </mc:Choice>
        </mc:AlternateContent>
        <mc:AlternateContent xmlns:mc="http://schemas.openxmlformats.org/markup-compatibility/2006">
          <mc:Choice Requires="x14">
            <control shapeId="20985" r:id="rId902" name="チェック37">
              <controlPr defaultSize="0" autoFill="0" autoLine="0" autoPict="0">
                <anchor moveWithCells="1">
                  <from>
                    <xdr:col>339</xdr:col>
                    <xdr:colOff>190500</xdr:colOff>
                    <xdr:row>14</xdr:row>
                    <xdr:rowOff>373380</xdr:rowOff>
                  </from>
                  <to>
                    <xdr:col>340</xdr:col>
                    <xdr:colOff>198120</xdr:colOff>
                    <xdr:row>16</xdr:row>
                    <xdr:rowOff>45720</xdr:rowOff>
                  </to>
                </anchor>
              </controlPr>
            </control>
          </mc:Choice>
        </mc:AlternateContent>
        <mc:AlternateContent xmlns:mc="http://schemas.openxmlformats.org/markup-compatibility/2006">
          <mc:Choice Requires="x14">
            <control shapeId="20986" r:id="rId903" name="チェック38">
              <controlPr defaultSize="0" autoFill="0" autoLine="0" autoPict="0">
                <anchor moveWithCells="1">
                  <from>
                    <xdr:col>339</xdr:col>
                    <xdr:colOff>190500</xdr:colOff>
                    <xdr:row>15</xdr:row>
                    <xdr:rowOff>160020</xdr:rowOff>
                  </from>
                  <to>
                    <xdr:col>340</xdr:col>
                    <xdr:colOff>182880</xdr:colOff>
                    <xdr:row>17</xdr:row>
                    <xdr:rowOff>30480</xdr:rowOff>
                  </to>
                </anchor>
              </controlPr>
            </control>
          </mc:Choice>
        </mc:AlternateContent>
        <mc:AlternateContent xmlns:mc="http://schemas.openxmlformats.org/markup-compatibility/2006">
          <mc:Choice Requires="x14">
            <control shapeId="20987" r:id="rId904" name="チェック39">
              <controlPr defaultSize="0" autoFill="0" autoLine="0" autoPict="0">
                <anchor moveWithCells="1">
                  <from>
                    <xdr:col>339</xdr:col>
                    <xdr:colOff>190500</xdr:colOff>
                    <xdr:row>16</xdr:row>
                    <xdr:rowOff>160020</xdr:rowOff>
                  </from>
                  <to>
                    <xdr:col>340</xdr:col>
                    <xdr:colOff>160020</xdr:colOff>
                    <xdr:row>18</xdr:row>
                    <xdr:rowOff>30480</xdr:rowOff>
                  </to>
                </anchor>
              </controlPr>
            </control>
          </mc:Choice>
        </mc:AlternateContent>
        <mc:AlternateContent xmlns:mc="http://schemas.openxmlformats.org/markup-compatibility/2006">
          <mc:Choice Requires="x14">
            <control shapeId="20988" r:id="rId905" name="チェック40">
              <controlPr defaultSize="0" autoFill="0" autoLine="0" autoPict="0">
                <anchor moveWithCells="1">
                  <from>
                    <xdr:col>339</xdr:col>
                    <xdr:colOff>190500</xdr:colOff>
                    <xdr:row>17</xdr:row>
                    <xdr:rowOff>152400</xdr:rowOff>
                  </from>
                  <to>
                    <xdr:col>340</xdr:col>
                    <xdr:colOff>198120</xdr:colOff>
                    <xdr:row>19</xdr:row>
                    <xdr:rowOff>30480</xdr:rowOff>
                  </to>
                </anchor>
              </controlPr>
            </control>
          </mc:Choice>
        </mc:AlternateContent>
        <mc:AlternateContent xmlns:mc="http://schemas.openxmlformats.org/markup-compatibility/2006">
          <mc:Choice Requires="x14">
            <control shapeId="20989" r:id="rId906" name="チェック41">
              <controlPr defaultSize="0" autoFill="0" autoLine="0" autoPict="0">
                <anchor moveWithCells="1">
                  <from>
                    <xdr:col>339</xdr:col>
                    <xdr:colOff>190500</xdr:colOff>
                    <xdr:row>18</xdr:row>
                    <xdr:rowOff>160020</xdr:rowOff>
                  </from>
                  <to>
                    <xdr:col>340</xdr:col>
                    <xdr:colOff>182880</xdr:colOff>
                    <xdr:row>20</xdr:row>
                    <xdr:rowOff>30480</xdr:rowOff>
                  </to>
                </anchor>
              </controlPr>
            </control>
          </mc:Choice>
        </mc:AlternateContent>
        <mc:AlternateContent xmlns:mc="http://schemas.openxmlformats.org/markup-compatibility/2006">
          <mc:Choice Requires="x14">
            <control shapeId="20990" r:id="rId907" name="チェック42">
              <controlPr defaultSize="0" autoFill="0" autoLine="0" autoPict="0">
                <anchor moveWithCells="1">
                  <from>
                    <xdr:col>339</xdr:col>
                    <xdr:colOff>190500</xdr:colOff>
                    <xdr:row>19</xdr:row>
                    <xdr:rowOff>160020</xdr:rowOff>
                  </from>
                  <to>
                    <xdr:col>340</xdr:col>
                    <xdr:colOff>160020</xdr:colOff>
                    <xdr:row>21</xdr:row>
                    <xdr:rowOff>30480</xdr:rowOff>
                  </to>
                </anchor>
              </controlPr>
            </control>
          </mc:Choice>
        </mc:AlternateContent>
        <mc:AlternateContent xmlns:mc="http://schemas.openxmlformats.org/markup-compatibility/2006">
          <mc:Choice Requires="x14">
            <control shapeId="20991" r:id="rId908" name="チェック43">
              <controlPr defaultSize="0" autoFill="0" autoLine="0" autoPict="0">
                <anchor moveWithCells="1">
                  <from>
                    <xdr:col>339</xdr:col>
                    <xdr:colOff>190500</xdr:colOff>
                    <xdr:row>20</xdr:row>
                    <xdr:rowOff>175260</xdr:rowOff>
                  </from>
                  <to>
                    <xdr:col>340</xdr:col>
                    <xdr:colOff>198120</xdr:colOff>
                    <xdr:row>22</xdr:row>
                    <xdr:rowOff>38100</xdr:rowOff>
                  </to>
                </anchor>
              </controlPr>
            </control>
          </mc:Choice>
        </mc:AlternateContent>
        <mc:AlternateContent xmlns:mc="http://schemas.openxmlformats.org/markup-compatibility/2006">
          <mc:Choice Requires="x14">
            <control shapeId="20992" r:id="rId909" name="チェック44">
              <controlPr defaultSize="0" autoFill="0" autoLine="0" autoPict="0">
                <anchor moveWithCells="1">
                  <from>
                    <xdr:col>339</xdr:col>
                    <xdr:colOff>190500</xdr:colOff>
                    <xdr:row>21</xdr:row>
                    <xdr:rowOff>160020</xdr:rowOff>
                  </from>
                  <to>
                    <xdr:col>340</xdr:col>
                    <xdr:colOff>198120</xdr:colOff>
                    <xdr:row>23</xdr:row>
                    <xdr:rowOff>30480</xdr:rowOff>
                  </to>
                </anchor>
              </controlPr>
            </control>
          </mc:Choice>
        </mc:AlternateContent>
        <mc:AlternateContent xmlns:mc="http://schemas.openxmlformats.org/markup-compatibility/2006">
          <mc:Choice Requires="x14">
            <control shapeId="20993" r:id="rId910" name="チェック45">
              <controlPr defaultSize="0" autoFill="0" autoLine="0" autoPict="0">
                <anchor moveWithCells="1">
                  <from>
                    <xdr:col>339</xdr:col>
                    <xdr:colOff>190500</xdr:colOff>
                    <xdr:row>22</xdr:row>
                    <xdr:rowOff>160020</xdr:rowOff>
                  </from>
                  <to>
                    <xdr:col>340</xdr:col>
                    <xdr:colOff>190500</xdr:colOff>
                    <xdr:row>24</xdr:row>
                    <xdr:rowOff>30480</xdr:rowOff>
                  </to>
                </anchor>
              </controlPr>
            </control>
          </mc:Choice>
        </mc:AlternateContent>
        <mc:AlternateContent xmlns:mc="http://schemas.openxmlformats.org/markup-compatibility/2006">
          <mc:Choice Requires="x14">
            <control shapeId="20994" r:id="rId911" name="チェック46">
              <controlPr defaultSize="0" autoFill="0" autoLine="0" autoPict="0">
                <anchor moveWithCells="1">
                  <from>
                    <xdr:col>339</xdr:col>
                    <xdr:colOff>190500</xdr:colOff>
                    <xdr:row>23</xdr:row>
                    <xdr:rowOff>152400</xdr:rowOff>
                  </from>
                  <to>
                    <xdr:col>340</xdr:col>
                    <xdr:colOff>190500</xdr:colOff>
                    <xdr:row>25</xdr:row>
                    <xdr:rowOff>30480</xdr:rowOff>
                  </to>
                </anchor>
              </controlPr>
            </control>
          </mc:Choice>
        </mc:AlternateContent>
        <mc:AlternateContent xmlns:mc="http://schemas.openxmlformats.org/markup-compatibility/2006">
          <mc:Choice Requires="x14">
            <control shapeId="20995" r:id="rId912" name="チェック47">
              <controlPr defaultSize="0" autoFill="0" autoLine="0" autoPict="0">
                <anchor moveWithCells="1">
                  <from>
                    <xdr:col>339</xdr:col>
                    <xdr:colOff>190500</xdr:colOff>
                    <xdr:row>24</xdr:row>
                    <xdr:rowOff>160020</xdr:rowOff>
                  </from>
                  <to>
                    <xdr:col>340</xdr:col>
                    <xdr:colOff>190500</xdr:colOff>
                    <xdr:row>26</xdr:row>
                    <xdr:rowOff>30480</xdr:rowOff>
                  </to>
                </anchor>
              </controlPr>
            </control>
          </mc:Choice>
        </mc:AlternateContent>
        <mc:AlternateContent xmlns:mc="http://schemas.openxmlformats.org/markup-compatibility/2006">
          <mc:Choice Requires="x14">
            <control shapeId="20996" r:id="rId913" name="チェック48">
              <controlPr defaultSize="0" autoFill="0" autoLine="0" autoPict="0">
                <anchor moveWithCells="1">
                  <from>
                    <xdr:col>339</xdr:col>
                    <xdr:colOff>190500</xdr:colOff>
                    <xdr:row>25</xdr:row>
                    <xdr:rowOff>160020</xdr:rowOff>
                  </from>
                  <to>
                    <xdr:col>340</xdr:col>
                    <xdr:colOff>190500</xdr:colOff>
                    <xdr:row>27</xdr:row>
                    <xdr:rowOff>30480</xdr:rowOff>
                  </to>
                </anchor>
              </controlPr>
            </control>
          </mc:Choice>
        </mc:AlternateContent>
        <mc:AlternateContent xmlns:mc="http://schemas.openxmlformats.org/markup-compatibility/2006">
          <mc:Choice Requires="x14">
            <control shapeId="20997" r:id="rId914" name="チェック49">
              <controlPr defaultSize="0" autoFill="0" autoLine="0" autoPict="0">
                <anchor moveWithCells="1">
                  <from>
                    <xdr:col>348</xdr:col>
                    <xdr:colOff>190500</xdr:colOff>
                    <xdr:row>12</xdr:row>
                    <xdr:rowOff>160020</xdr:rowOff>
                  </from>
                  <to>
                    <xdr:col>349</xdr:col>
                    <xdr:colOff>190500</xdr:colOff>
                    <xdr:row>14</xdr:row>
                    <xdr:rowOff>30480</xdr:rowOff>
                  </to>
                </anchor>
              </controlPr>
            </control>
          </mc:Choice>
        </mc:AlternateContent>
        <mc:AlternateContent xmlns:mc="http://schemas.openxmlformats.org/markup-compatibility/2006">
          <mc:Choice Requires="x14">
            <control shapeId="20998" r:id="rId915" name="チェック50">
              <controlPr defaultSize="0" autoFill="0" autoLine="0" autoPict="0">
                <anchor moveWithCells="1">
                  <from>
                    <xdr:col>348</xdr:col>
                    <xdr:colOff>190500</xdr:colOff>
                    <xdr:row>13</xdr:row>
                    <xdr:rowOff>182880</xdr:rowOff>
                  </from>
                  <to>
                    <xdr:col>349</xdr:col>
                    <xdr:colOff>152400</xdr:colOff>
                    <xdr:row>14</xdr:row>
                    <xdr:rowOff>251460</xdr:rowOff>
                  </to>
                </anchor>
              </controlPr>
            </control>
          </mc:Choice>
        </mc:AlternateContent>
        <mc:AlternateContent xmlns:mc="http://schemas.openxmlformats.org/markup-compatibility/2006">
          <mc:Choice Requires="x14">
            <control shapeId="20999" r:id="rId916" name="チェック51">
              <controlPr defaultSize="0" autoFill="0" autoLine="0" autoPict="0">
                <anchor moveWithCells="1">
                  <from>
                    <xdr:col>348</xdr:col>
                    <xdr:colOff>190500</xdr:colOff>
                    <xdr:row>14</xdr:row>
                    <xdr:rowOff>373380</xdr:rowOff>
                  </from>
                  <to>
                    <xdr:col>349</xdr:col>
                    <xdr:colOff>190500</xdr:colOff>
                    <xdr:row>16</xdr:row>
                    <xdr:rowOff>45720</xdr:rowOff>
                  </to>
                </anchor>
              </controlPr>
            </control>
          </mc:Choice>
        </mc:AlternateContent>
        <mc:AlternateContent xmlns:mc="http://schemas.openxmlformats.org/markup-compatibility/2006">
          <mc:Choice Requires="x14">
            <control shapeId="21000" r:id="rId917" name="チェック52">
              <controlPr defaultSize="0" autoFill="0" autoLine="0" autoPict="0">
                <anchor moveWithCells="1">
                  <from>
                    <xdr:col>348</xdr:col>
                    <xdr:colOff>190500</xdr:colOff>
                    <xdr:row>15</xdr:row>
                    <xdr:rowOff>160020</xdr:rowOff>
                  </from>
                  <to>
                    <xdr:col>349</xdr:col>
                    <xdr:colOff>182880</xdr:colOff>
                    <xdr:row>17</xdr:row>
                    <xdr:rowOff>30480</xdr:rowOff>
                  </to>
                </anchor>
              </controlPr>
            </control>
          </mc:Choice>
        </mc:AlternateContent>
        <mc:AlternateContent xmlns:mc="http://schemas.openxmlformats.org/markup-compatibility/2006">
          <mc:Choice Requires="x14">
            <control shapeId="21001" r:id="rId918" name="チェック53">
              <controlPr defaultSize="0" autoFill="0" autoLine="0" autoPict="0">
                <anchor moveWithCells="1">
                  <from>
                    <xdr:col>348</xdr:col>
                    <xdr:colOff>190500</xdr:colOff>
                    <xdr:row>16</xdr:row>
                    <xdr:rowOff>175260</xdr:rowOff>
                  </from>
                  <to>
                    <xdr:col>349</xdr:col>
                    <xdr:colOff>198120</xdr:colOff>
                    <xdr:row>18</xdr:row>
                    <xdr:rowOff>38100</xdr:rowOff>
                  </to>
                </anchor>
              </controlPr>
            </control>
          </mc:Choice>
        </mc:AlternateContent>
        <mc:AlternateContent xmlns:mc="http://schemas.openxmlformats.org/markup-compatibility/2006">
          <mc:Choice Requires="x14">
            <control shapeId="21002" r:id="rId919" name="チェック54">
              <controlPr defaultSize="0" autoFill="0" autoLine="0" autoPict="0">
                <anchor moveWithCells="1">
                  <from>
                    <xdr:col>348</xdr:col>
                    <xdr:colOff>190500</xdr:colOff>
                    <xdr:row>17</xdr:row>
                    <xdr:rowOff>152400</xdr:rowOff>
                  </from>
                  <to>
                    <xdr:col>349</xdr:col>
                    <xdr:colOff>213360</xdr:colOff>
                    <xdr:row>19</xdr:row>
                    <xdr:rowOff>30480</xdr:rowOff>
                  </to>
                </anchor>
              </controlPr>
            </control>
          </mc:Choice>
        </mc:AlternateContent>
        <mc:AlternateContent xmlns:mc="http://schemas.openxmlformats.org/markup-compatibility/2006">
          <mc:Choice Requires="x14">
            <control shapeId="21003" r:id="rId920" name="チェック55">
              <controlPr defaultSize="0" autoFill="0" autoLine="0" autoPict="0">
                <anchor moveWithCells="1">
                  <from>
                    <xdr:col>348</xdr:col>
                    <xdr:colOff>190500</xdr:colOff>
                    <xdr:row>18</xdr:row>
                    <xdr:rowOff>152400</xdr:rowOff>
                  </from>
                  <to>
                    <xdr:col>349</xdr:col>
                    <xdr:colOff>198120</xdr:colOff>
                    <xdr:row>20</xdr:row>
                    <xdr:rowOff>30480</xdr:rowOff>
                  </to>
                </anchor>
              </controlPr>
            </control>
          </mc:Choice>
        </mc:AlternateContent>
        <mc:AlternateContent xmlns:mc="http://schemas.openxmlformats.org/markup-compatibility/2006">
          <mc:Choice Requires="x14">
            <control shapeId="21004" r:id="rId921" name="チェック56">
              <controlPr defaultSize="0" autoFill="0" autoLine="0" autoPict="0">
                <anchor moveWithCells="1">
                  <from>
                    <xdr:col>348</xdr:col>
                    <xdr:colOff>190500</xdr:colOff>
                    <xdr:row>19</xdr:row>
                    <xdr:rowOff>152400</xdr:rowOff>
                  </from>
                  <to>
                    <xdr:col>349</xdr:col>
                    <xdr:colOff>190500</xdr:colOff>
                    <xdr:row>21</xdr:row>
                    <xdr:rowOff>30480</xdr:rowOff>
                  </to>
                </anchor>
              </controlPr>
            </control>
          </mc:Choice>
        </mc:AlternateContent>
        <mc:AlternateContent xmlns:mc="http://schemas.openxmlformats.org/markup-compatibility/2006">
          <mc:Choice Requires="x14">
            <control shapeId="21005" r:id="rId922" name="チェック57">
              <controlPr defaultSize="0" autoFill="0" autoLine="0" autoPict="0">
                <anchor moveWithCells="1">
                  <from>
                    <xdr:col>348</xdr:col>
                    <xdr:colOff>190500</xdr:colOff>
                    <xdr:row>20</xdr:row>
                    <xdr:rowOff>152400</xdr:rowOff>
                  </from>
                  <to>
                    <xdr:col>350</xdr:col>
                    <xdr:colOff>0</xdr:colOff>
                    <xdr:row>22</xdr:row>
                    <xdr:rowOff>30480</xdr:rowOff>
                  </to>
                </anchor>
              </controlPr>
            </control>
          </mc:Choice>
        </mc:AlternateContent>
        <mc:AlternateContent xmlns:mc="http://schemas.openxmlformats.org/markup-compatibility/2006">
          <mc:Choice Requires="x14">
            <control shapeId="21006" r:id="rId923" name="チェック58">
              <controlPr defaultSize="0" autoFill="0" autoLine="0" autoPict="0">
                <anchor moveWithCells="1">
                  <from>
                    <xdr:col>348</xdr:col>
                    <xdr:colOff>190500</xdr:colOff>
                    <xdr:row>21</xdr:row>
                    <xdr:rowOff>152400</xdr:rowOff>
                  </from>
                  <to>
                    <xdr:col>349</xdr:col>
                    <xdr:colOff>175260</xdr:colOff>
                    <xdr:row>23</xdr:row>
                    <xdr:rowOff>30480</xdr:rowOff>
                  </to>
                </anchor>
              </controlPr>
            </control>
          </mc:Choice>
        </mc:AlternateContent>
        <mc:AlternateContent xmlns:mc="http://schemas.openxmlformats.org/markup-compatibility/2006">
          <mc:Choice Requires="x14">
            <control shapeId="21007" r:id="rId924" name="チェック59">
              <controlPr defaultSize="0" autoFill="0" autoLine="0" autoPict="0">
                <anchor moveWithCells="1">
                  <from>
                    <xdr:col>348</xdr:col>
                    <xdr:colOff>190500</xdr:colOff>
                    <xdr:row>22</xdr:row>
                    <xdr:rowOff>182880</xdr:rowOff>
                  </from>
                  <to>
                    <xdr:col>349</xdr:col>
                    <xdr:colOff>190500</xdr:colOff>
                    <xdr:row>24</xdr:row>
                    <xdr:rowOff>60960</xdr:rowOff>
                  </to>
                </anchor>
              </controlPr>
            </control>
          </mc:Choice>
        </mc:AlternateContent>
        <mc:AlternateContent xmlns:mc="http://schemas.openxmlformats.org/markup-compatibility/2006">
          <mc:Choice Requires="x14">
            <control shapeId="21008" r:id="rId925" name="チェック60">
              <controlPr defaultSize="0" autoFill="0" autoLine="0" autoPict="0">
                <anchor moveWithCells="1">
                  <from>
                    <xdr:col>348</xdr:col>
                    <xdr:colOff>190500</xdr:colOff>
                    <xdr:row>23</xdr:row>
                    <xdr:rowOff>160020</xdr:rowOff>
                  </from>
                  <to>
                    <xdr:col>349</xdr:col>
                    <xdr:colOff>198120</xdr:colOff>
                    <xdr:row>25</xdr:row>
                    <xdr:rowOff>30480</xdr:rowOff>
                  </to>
                </anchor>
              </controlPr>
            </control>
          </mc:Choice>
        </mc:AlternateContent>
        <mc:AlternateContent xmlns:mc="http://schemas.openxmlformats.org/markup-compatibility/2006">
          <mc:Choice Requires="x14">
            <control shapeId="21009" r:id="rId926" name="チェック61">
              <controlPr defaultSize="0" autoFill="0" autoLine="0" autoPict="0">
                <anchor moveWithCells="1">
                  <from>
                    <xdr:col>348</xdr:col>
                    <xdr:colOff>190500</xdr:colOff>
                    <xdr:row>24</xdr:row>
                    <xdr:rowOff>160020</xdr:rowOff>
                  </from>
                  <to>
                    <xdr:col>349</xdr:col>
                    <xdr:colOff>190500</xdr:colOff>
                    <xdr:row>26</xdr:row>
                    <xdr:rowOff>30480</xdr:rowOff>
                  </to>
                </anchor>
              </controlPr>
            </control>
          </mc:Choice>
        </mc:AlternateContent>
        <mc:AlternateContent xmlns:mc="http://schemas.openxmlformats.org/markup-compatibility/2006">
          <mc:Choice Requires="x14">
            <control shapeId="21010" r:id="rId927" name="チェック62">
              <controlPr defaultSize="0" autoFill="0" autoLine="0" autoPict="0">
                <anchor moveWithCells="1">
                  <from>
                    <xdr:col>348</xdr:col>
                    <xdr:colOff>190500</xdr:colOff>
                    <xdr:row>25</xdr:row>
                    <xdr:rowOff>152400</xdr:rowOff>
                  </from>
                  <to>
                    <xdr:col>349</xdr:col>
                    <xdr:colOff>182880</xdr:colOff>
                    <xdr:row>27</xdr:row>
                    <xdr:rowOff>30480</xdr:rowOff>
                  </to>
                </anchor>
              </controlPr>
            </control>
          </mc:Choice>
        </mc:AlternateContent>
        <mc:AlternateContent xmlns:mc="http://schemas.openxmlformats.org/markup-compatibility/2006">
          <mc:Choice Requires="x14">
            <control shapeId="21011" r:id="rId928" name="チェック63">
              <controlPr defaultSize="0" autoFill="0" autoLine="0" autoPict="0">
                <anchor moveWithCells="1">
                  <from>
                    <xdr:col>338</xdr:col>
                    <xdr:colOff>198120</xdr:colOff>
                    <xdr:row>39</xdr:row>
                    <xdr:rowOff>175260</xdr:rowOff>
                  </from>
                  <to>
                    <xdr:col>339</xdr:col>
                    <xdr:colOff>190500</xdr:colOff>
                    <xdr:row>41</xdr:row>
                    <xdr:rowOff>38100</xdr:rowOff>
                  </to>
                </anchor>
              </controlPr>
            </control>
          </mc:Choice>
        </mc:AlternateContent>
        <mc:AlternateContent xmlns:mc="http://schemas.openxmlformats.org/markup-compatibility/2006">
          <mc:Choice Requires="x14">
            <control shapeId="21012" r:id="rId929" name="チェック64">
              <controlPr defaultSize="0" autoFill="0" autoLine="0" autoPict="0">
                <anchor moveWithCells="1">
                  <from>
                    <xdr:col>341</xdr:col>
                    <xdr:colOff>182880</xdr:colOff>
                    <xdr:row>39</xdr:row>
                    <xdr:rowOff>175260</xdr:rowOff>
                  </from>
                  <to>
                    <xdr:col>342</xdr:col>
                    <xdr:colOff>182880</xdr:colOff>
                    <xdr:row>41</xdr:row>
                    <xdr:rowOff>38100</xdr:rowOff>
                  </to>
                </anchor>
              </controlPr>
            </control>
          </mc:Choice>
        </mc:AlternateContent>
        <mc:AlternateContent xmlns:mc="http://schemas.openxmlformats.org/markup-compatibility/2006">
          <mc:Choice Requires="x14">
            <control shapeId="21013" r:id="rId930" name="チェック65">
              <controlPr defaultSize="0" autoFill="0" autoLine="0" autoPict="0">
                <anchor moveWithCells="1">
                  <from>
                    <xdr:col>344</xdr:col>
                    <xdr:colOff>190500</xdr:colOff>
                    <xdr:row>39</xdr:row>
                    <xdr:rowOff>152400</xdr:rowOff>
                  </from>
                  <to>
                    <xdr:col>345</xdr:col>
                    <xdr:colOff>198120</xdr:colOff>
                    <xdr:row>41</xdr:row>
                    <xdr:rowOff>30480</xdr:rowOff>
                  </to>
                </anchor>
              </controlPr>
            </control>
          </mc:Choice>
        </mc:AlternateContent>
        <mc:AlternateContent xmlns:mc="http://schemas.openxmlformats.org/markup-compatibility/2006">
          <mc:Choice Requires="x14">
            <control shapeId="21014" r:id="rId931" name="チェック66">
              <controlPr defaultSize="0" autoFill="0" autoLine="0" autoPict="0">
                <anchor moveWithCells="1">
                  <from>
                    <xdr:col>341</xdr:col>
                    <xdr:colOff>182880</xdr:colOff>
                    <xdr:row>40</xdr:row>
                    <xdr:rowOff>160020</xdr:rowOff>
                  </from>
                  <to>
                    <xdr:col>342</xdr:col>
                    <xdr:colOff>175260</xdr:colOff>
                    <xdr:row>42</xdr:row>
                    <xdr:rowOff>30480</xdr:rowOff>
                  </to>
                </anchor>
              </controlPr>
            </control>
          </mc:Choice>
        </mc:AlternateContent>
        <mc:AlternateContent xmlns:mc="http://schemas.openxmlformats.org/markup-compatibility/2006">
          <mc:Choice Requires="x14">
            <control shapeId="21015" r:id="rId932" name="チェック67">
              <controlPr defaultSize="0" autoFill="0" autoLine="0" autoPict="0">
                <anchor moveWithCells="1">
                  <from>
                    <xdr:col>344</xdr:col>
                    <xdr:colOff>190500</xdr:colOff>
                    <xdr:row>40</xdr:row>
                    <xdr:rowOff>152400</xdr:rowOff>
                  </from>
                  <to>
                    <xdr:col>345</xdr:col>
                    <xdr:colOff>175260</xdr:colOff>
                    <xdr:row>42</xdr:row>
                    <xdr:rowOff>30480</xdr:rowOff>
                  </to>
                </anchor>
              </controlPr>
            </control>
          </mc:Choice>
        </mc:AlternateContent>
        <mc:AlternateContent xmlns:mc="http://schemas.openxmlformats.org/markup-compatibility/2006">
          <mc:Choice Requires="x14">
            <control shapeId="21016" r:id="rId933" name="チェック68">
              <controlPr defaultSize="0" autoFill="0" autoLine="0" autoPict="0">
                <anchor moveWithCells="1">
                  <from>
                    <xdr:col>330</xdr:col>
                    <xdr:colOff>213360</xdr:colOff>
                    <xdr:row>41</xdr:row>
                    <xdr:rowOff>160020</xdr:rowOff>
                  </from>
                  <to>
                    <xdr:col>331</xdr:col>
                    <xdr:colOff>213360</xdr:colOff>
                    <xdr:row>43</xdr:row>
                    <xdr:rowOff>30480</xdr:rowOff>
                  </to>
                </anchor>
              </controlPr>
            </control>
          </mc:Choice>
        </mc:AlternateContent>
        <mc:AlternateContent xmlns:mc="http://schemas.openxmlformats.org/markup-compatibility/2006">
          <mc:Choice Requires="x14">
            <control shapeId="21017" r:id="rId934" name="チェック69">
              <controlPr defaultSize="0" autoFill="0" autoLine="0" autoPict="0">
                <anchor moveWithCells="1">
                  <from>
                    <xdr:col>338</xdr:col>
                    <xdr:colOff>190500</xdr:colOff>
                    <xdr:row>41</xdr:row>
                    <xdr:rowOff>160020</xdr:rowOff>
                  </from>
                  <to>
                    <xdr:col>339</xdr:col>
                    <xdr:colOff>175260</xdr:colOff>
                    <xdr:row>43</xdr:row>
                    <xdr:rowOff>30480</xdr:rowOff>
                  </to>
                </anchor>
              </controlPr>
            </control>
          </mc:Choice>
        </mc:AlternateContent>
        <mc:AlternateContent xmlns:mc="http://schemas.openxmlformats.org/markup-compatibility/2006">
          <mc:Choice Requires="x14">
            <control shapeId="21018" r:id="rId935" name="チェック70">
              <controlPr defaultSize="0" autoFill="0" autoLine="0" autoPict="0">
                <anchor moveWithCells="1">
                  <from>
                    <xdr:col>345</xdr:col>
                    <xdr:colOff>198120</xdr:colOff>
                    <xdr:row>41</xdr:row>
                    <xdr:rowOff>160020</xdr:rowOff>
                  </from>
                  <to>
                    <xdr:col>346</xdr:col>
                    <xdr:colOff>190500</xdr:colOff>
                    <xdr:row>43</xdr:row>
                    <xdr:rowOff>30480</xdr:rowOff>
                  </to>
                </anchor>
              </controlPr>
            </control>
          </mc:Choice>
        </mc:AlternateContent>
        <mc:AlternateContent xmlns:mc="http://schemas.openxmlformats.org/markup-compatibility/2006">
          <mc:Choice Requires="x14">
            <control shapeId="21019" r:id="rId936" name="チェック71">
              <controlPr defaultSize="0" autoFill="0" autoLine="0" autoPict="0">
                <anchor moveWithCells="1">
                  <from>
                    <xdr:col>330</xdr:col>
                    <xdr:colOff>213360</xdr:colOff>
                    <xdr:row>42</xdr:row>
                    <xdr:rowOff>160020</xdr:rowOff>
                  </from>
                  <to>
                    <xdr:col>331</xdr:col>
                    <xdr:colOff>190500</xdr:colOff>
                    <xdr:row>44</xdr:row>
                    <xdr:rowOff>30480</xdr:rowOff>
                  </to>
                </anchor>
              </controlPr>
            </control>
          </mc:Choice>
        </mc:AlternateContent>
        <mc:AlternateContent xmlns:mc="http://schemas.openxmlformats.org/markup-compatibility/2006">
          <mc:Choice Requires="x14">
            <control shapeId="21020" r:id="rId937" name="チェック72">
              <controlPr defaultSize="0" autoFill="0" autoLine="0" autoPict="0">
                <anchor moveWithCells="1">
                  <from>
                    <xdr:col>340</xdr:col>
                    <xdr:colOff>198120</xdr:colOff>
                    <xdr:row>42</xdr:row>
                    <xdr:rowOff>175260</xdr:rowOff>
                  </from>
                  <to>
                    <xdr:col>341</xdr:col>
                    <xdr:colOff>198120</xdr:colOff>
                    <xdr:row>44</xdr:row>
                    <xdr:rowOff>38100</xdr:rowOff>
                  </to>
                </anchor>
              </controlPr>
            </control>
          </mc:Choice>
        </mc:AlternateContent>
        <mc:AlternateContent xmlns:mc="http://schemas.openxmlformats.org/markup-compatibility/2006">
          <mc:Choice Requires="x14">
            <control shapeId="21021" r:id="rId938" name="チェック73">
              <controlPr defaultSize="0" autoFill="0" autoLine="0" autoPict="0">
                <anchor moveWithCells="1">
                  <from>
                    <xdr:col>330</xdr:col>
                    <xdr:colOff>213360</xdr:colOff>
                    <xdr:row>43</xdr:row>
                    <xdr:rowOff>175260</xdr:rowOff>
                  </from>
                  <to>
                    <xdr:col>331</xdr:col>
                    <xdr:colOff>213360</xdr:colOff>
                    <xdr:row>45</xdr:row>
                    <xdr:rowOff>38100</xdr:rowOff>
                  </to>
                </anchor>
              </controlPr>
            </control>
          </mc:Choice>
        </mc:AlternateContent>
        <mc:AlternateContent xmlns:mc="http://schemas.openxmlformats.org/markup-compatibility/2006">
          <mc:Choice Requires="x14">
            <control shapeId="21022" r:id="rId939" name="チェック74">
              <controlPr defaultSize="0" autoFill="0" autoLine="0" autoPict="0">
                <anchor moveWithCells="1">
                  <from>
                    <xdr:col>336</xdr:col>
                    <xdr:colOff>198120</xdr:colOff>
                    <xdr:row>43</xdr:row>
                    <xdr:rowOff>160020</xdr:rowOff>
                  </from>
                  <to>
                    <xdr:col>337</xdr:col>
                    <xdr:colOff>198120</xdr:colOff>
                    <xdr:row>45</xdr:row>
                    <xdr:rowOff>30480</xdr:rowOff>
                  </to>
                </anchor>
              </controlPr>
            </control>
          </mc:Choice>
        </mc:AlternateContent>
        <mc:AlternateContent xmlns:mc="http://schemas.openxmlformats.org/markup-compatibility/2006">
          <mc:Choice Requires="x14">
            <control shapeId="21023" r:id="rId940" name="チェック75">
              <controlPr defaultSize="0" autoFill="0" autoLine="0" autoPict="0">
                <anchor moveWithCells="1">
                  <from>
                    <xdr:col>343</xdr:col>
                    <xdr:colOff>198120</xdr:colOff>
                    <xdr:row>43</xdr:row>
                    <xdr:rowOff>152400</xdr:rowOff>
                  </from>
                  <to>
                    <xdr:col>345</xdr:col>
                    <xdr:colOff>22860</xdr:colOff>
                    <xdr:row>45</xdr:row>
                    <xdr:rowOff>30480</xdr:rowOff>
                  </to>
                </anchor>
              </controlPr>
            </control>
          </mc:Choice>
        </mc:AlternateContent>
        <mc:AlternateContent xmlns:mc="http://schemas.openxmlformats.org/markup-compatibility/2006">
          <mc:Choice Requires="x14">
            <control shapeId="21024" r:id="rId941" name="チェック76">
              <controlPr defaultSize="0" autoFill="0" autoLine="0" autoPict="0">
                <anchor moveWithCells="1">
                  <from>
                    <xdr:col>330</xdr:col>
                    <xdr:colOff>213360</xdr:colOff>
                    <xdr:row>44</xdr:row>
                    <xdr:rowOff>160020</xdr:rowOff>
                  </from>
                  <to>
                    <xdr:col>331</xdr:col>
                    <xdr:colOff>198120</xdr:colOff>
                    <xdr:row>46</xdr:row>
                    <xdr:rowOff>30480</xdr:rowOff>
                  </to>
                </anchor>
              </controlPr>
            </control>
          </mc:Choice>
        </mc:AlternateContent>
        <mc:AlternateContent xmlns:mc="http://schemas.openxmlformats.org/markup-compatibility/2006">
          <mc:Choice Requires="x14">
            <control shapeId="21025" r:id="rId942" name="チェック77">
              <controlPr defaultSize="0" autoFill="0" autoLine="0" autoPict="0">
                <anchor moveWithCells="1">
                  <from>
                    <xdr:col>336</xdr:col>
                    <xdr:colOff>198120</xdr:colOff>
                    <xdr:row>44</xdr:row>
                    <xdr:rowOff>160020</xdr:rowOff>
                  </from>
                  <to>
                    <xdr:col>337</xdr:col>
                    <xdr:colOff>182880</xdr:colOff>
                    <xdr:row>46</xdr:row>
                    <xdr:rowOff>30480</xdr:rowOff>
                  </to>
                </anchor>
              </controlPr>
            </control>
          </mc:Choice>
        </mc:AlternateContent>
        <mc:AlternateContent xmlns:mc="http://schemas.openxmlformats.org/markup-compatibility/2006">
          <mc:Choice Requires="x14">
            <control shapeId="21026" r:id="rId943" name="チェック78">
              <controlPr defaultSize="0" autoFill="0" autoLine="0" autoPict="0">
                <anchor moveWithCells="1">
                  <from>
                    <xdr:col>343</xdr:col>
                    <xdr:colOff>198120</xdr:colOff>
                    <xdr:row>44</xdr:row>
                    <xdr:rowOff>160020</xdr:rowOff>
                  </from>
                  <to>
                    <xdr:col>344</xdr:col>
                    <xdr:colOff>182880</xdr:colOff>
                    <xdr:row>46</xdr:row>
                    <xdr:rowOff>30480</xdr:rowOff>
                  </to>
                </anchor>
              </controlPr>
            </control>
          </mc:Choice>
        </mc:AlternateContent>
        <mc:AlternateContent xmlns:mc="http://schemas.openxmlformats.org/markup-compatibility/2006">
          <mc:Choice Requires="x14">
            <control shapeId="21027" r:id="rId944" name="チェック79">
              <controlPr defaultSize="0" autoFill="0" autoLine="0" autoPict="0">
                <anchor moveWithCells="1">
                  <from>
                    <xdr:col>330</xdr:col>
                    <xdr:colOff>213360</xdr:colOff>
                    <xdr:row>45</xdr:row>
                    <xdr:rowOff>152400</xdr:rowOff>
                  </from>
                  <to>
                    <xdr:col>331</xdr:col>
                    <xdr:colOff>198120</xdr:colOff>
                    <xdr:row>47</xdr:row>
                    <xdr:rowOff>30480</xdr:rowOff>
                  </to>
                </anchor>
              </controlPr>
            </control>
          </mc:Choice>
        </mc:AlternateContent>
        <mc:AlternateContent xmlns:mc="http://schemas.openxmlformats.org/markup-compatibility/2006">
          <mc:Choice Requires="x14">
            <control shapeId="21028" r:id="rId945" name="チェック80">
              <controlPr defaultSize="0" autoFill="0" autoLine="0" autoPict="0">
                <anchor moveWithCells="1">
                  <from>
                    <xdr:col>336</xdr:col>
                    <xdr:colOff>198120</xdr:colOff>
                    <xdr:row>45</xdr:row>
                    <xdr:rowOff>144780</xdr:rowOff>
                  </from>
                  <to>
                    <xdr:col>337</xdr:col>
                    <xdr:colOff>175260</xdr:colOff>
                    <xdr:row>47</xdr:row>
                    <xdr:rowOff>60960</xdr:rowOff>
                  </to>
                </anchor>
              </controlPr>
            </control>
          </mc:Choice>
        </mc:AlternateContent>
        <mc:AlternateContent xmlns:mc="http://schemas.openxmlformats.org/markup-compatibility/2006">
          <mc:Choice Requires="x14">
            <control shapeId="21029" r:id="rId946" name="チェック81">
              <controlPr defaultSize="0" autoFill="0" autoLine="0" autoPict="0">
                <anchor moveWithCells="1">
                  <from>
                    <xdr:col>343</xdr:col>
                    <xdr:colOff>198120</xdr:colOff>
                    <xdr:row>45</xdr:row>
                    <xdr:rowOff>152400</xdr:rowOff>
                  </from>
                  <to>
                    <xdr:col>344</xdr:col>
                    <xdr:colOff>190500</xdr:colOff>
                    <xdr:row>47</xdr:row>
                    <xdr:rowOff>30480</xdr:rowOff>
                  </to>
                </anchor>
              </controlPr>
            </control>
          </mc:Choice>
        </mc:AlternateContent>
        <mc:AlternateContent xmlns:mc="http://schemas.openxmlformats.org/markup-compatibility/2006">
          <mc:Choice Requires="x14">
            <control shapeId="21030" r:id="rId947" name="チェック82">
              <controlPr defaultSize="0" autoFill="0" autoLine="0" autoPict="0">
                <anchor moveWithCells="1">
                  <from>
                    <xdr:col>330</xdr:col>
                    <xdr:colOff>213360</xdr:colOff>
                    <xdr:row>46</xdr:row>
                    <xdr:rowOff>160020</xdr:rowOff>
                  </from>
                  <to>
                    <xdr:col>331</xdr:col>
                    <xdr:colOff>213360</xdr:colOff>
                    <xdr:row>48</xdr:row>
                    <xdr:rowOff>30480</xdr:rowOff>
                  </to>
                </anchor>
              </controlPr>
            </control>
          </mc:Choice>
        </mc:AlternateContent>
        <mc:AlternateContent xmlns:mc="http://schemas.openxmlformats.org/markup-compatibility/2006">
          <mc:Choice Requires="x14">
            <control shapeId="21031" r:id="rId948" name="チェック83">
              <controlPr defaultSize="0" autoFill="0" autoLine="0" autoPict="0">
                <anchor moveWithCells="1">
                  <from>
                    <xdr:col>336</xdr:col>
                    <xdr:colOff>198120</xdr:colOff>
                    <xdr:row>46</xdr:row>
                    <xdr:rowOff>160020</xdr:rowOff>
                  </from>
                  <to>
                    <xdr:col>337</xdr:col>
                    <xdr:colOff>182880</xdr:colOff>
                    <xdr:row>48</xdr:row>
                    <xdr:rowOff>30480</xdr:rowOff>
                  </to>
                </anchor>
              </controlPr>
            </control>
          </mc:Choice>
        </mc:AlternateContent>
        <mc:AlternateContent xmlns:mc="http://schemas.openxmlformats.org/markup-compatibility/2006">
          <mc:Choice Requires="x14">
            <control shapeId="21032" r:id="rId949" name="チェック84">
              <controlPr defaultSize="0" autoFill="0" autoLine="0" autoPict="0">
                <anchor moveWithCells="1">
                  <from>
                    <xdr:col>343</xdr:col>
                    <xdr:colOff>198120</xdr:colOff>
                    <xdr:row>46</xdr:row>
                    <xdr:rowOff>152400</xdr:rowOff>
                  </from>
                  <to>
                    <xdr:col>344</xdr:col>
                    <xdr:colOff>198120</xdr:colOff>
                    <xdr:row>48</xdr:row>
                    <xdr:rowOff>30480</xdr:rowOff>
                  </to>
                </anchor>
              </controlPr>
            </control>
          </mc:Choice>
        </mc:AlternateContent>
        <mc:AlternateContent xmlns:mc="http://schemas.openxmlformats.org/markup-compatibility/2006">
          <mc:Choice Requires="x14">
            <control shapeId="21033" r:id="rId950" name="チェック85">
              <controlPr defaultSize="0" autoFill="0" autoLine="0" autoPict="0">
                <anchor moveWithCells="1">
                  <from>
                    <xdr:col>350</xdr:col>
                    <xdr:colOff>190500</xdr:colOff>
                    <xdr:row>46</xdr:row>
                    <xdr:rowOff>160020</xdr:rowOff>
                  </from>
                  <to>
                    <xdr:col>351</xdr:col>
                    <xdr:colOff>190500</xdr:colOff>
                    <xdr:row>48</xdr:row>
                    <xdr:rowOff>30480</xdr:rowOff>
                  </to>
                </anchor>
              </controlPr>
            </control>
          </mc:Choice>
        </mc:AlternateContent>
        <mc:AlternateContent xmlns:mc="http://schemas.openxmlformats.org/markup-compatibility/2006">
          <mc:Choice Requires="x14">
            <control shapeId="21034" r:id="rId951" name="Check Box 2602">
              <controlPr defaultSize="0" autoFill="0" autoLine="0" autoPict="0">
                <anchor moveWithCells="1">
                  <from>
                    <xdr:col>338</xdr:col>
                    <xdr:colOff>198120</xdr:colOff>
                    <xdr:row>52</xdr:row>
                    <xdr:rowOff>175260</xdr:rowOff>
                  </from>
                  <to>
                    <xdr:col>339</xdr:col>
                    <xdr:colOff>190500</xdr:colOff>
                    <xdr:row>54</xdr:row>
                    <xdr:rowOff>38100</xdr:rowOff>
                  </to>
                </anchor>
              </controlPr>
            </control>
          </mc:Choice>
        </mc:AlternateContent>
        <mc:AlternateContent xmlns:mc="http://schemas.openxmlformats.org/markup-compatibility/2006">
          <mc:Choice Requires="x14">
            <control shapeId="21035" r:id="rId952" name="Check Box 2603">
              <controlPr defaultSize="0" autoFill="0" autoLine="0" autoPict="0">
                <anchor moveWithCells="1">
                  <from>
                    <xdr:col>341</xdr:col>
                    <xdr:colOff>182880</xdr:colOff>
                    <xdr:row>52</xdr:row>
                    <xdr:rowOff>175260</xdr:rowOff>
                  </from>
                  <to>
                    <xdr:col>342</xdr:col>
                    <xdr:colOff>182880</xdr:colOff>
                    <xdr:row>54</xdr:row>
                    <xdr:rowOff>38100</xdr:rowOff>
                  </to>
                </anchor>
              </controlPr>
            </control>
          </mc:Choice>
        </mc:AlternateContent>
        <mc:AlternateContent xmlns:mc="http://schemas.openxmlformats.org/markup-compatibility/2006">
          <mc:Choice Requires="x14">
            <control shapeId="21036" r:id="rId953" name="Check Box 2604">
              <controlPr defaultSize="0" autoFill="0" autoLine="0" autoPict="0">
                <anchor moveWithCells="1">
                  <from>
                    <xdr:col>344</xdr:col>
                    <xdr:colOff>190500</xdr:colOff>
                    <xdr:row>52</xdr:row>
                    <xdr:rowOff>152400</xdr:rowOff>
                  </from>
                  <to>
                    <xdr:col>345</xdr:col>
                    <xdr:colOff>198120</xdr:colOff>
                    <xdr:row>54</xdr:row>
                    <xdr:rowOff>30480</xdr:rowOff>
                  </to>
                </anchor>
              </controlPr>
            </control>
          </mc:Choice>
        </mc:AlternateContent>
        <mc:AlternateContent xmlns:mc="http://schemas.openxmlformats.org/markup-compatibility/2006">
          <mc:Choice Requires="x14">
            <control shapeId="21037" r:id="rId954" name="Check Box 2605">
              <controlPr defaultSize="0" autoFill="0" autoLine="0" autoPict="0">
                <anchor moveWithCells="1">
                  <from>
                    <xdr:col>341</xdr:col>
                    <xdr:colOff>182880</xdr:colOff>
                    <xdr:row>53</xdr:row>
                    <xdr:rowOff>160020</xdr:rowOff>
                  </from>
                  <to>
                    <xdr:col>342</xdr:col>
                    <xdr:colOff>175260</xdr:colOff>
                    <xdr:row>55</xdr:row>
                    <xdr:rowOff>30480</xdr:rowOff>
                  </to>
                </anchor>
              </controlPr>
            </control>
          </mc:Choice>
        </mc:AlternateContent>
        <mc:AlternateContent xmlns:mc="http://schemas.openxmlformats.org/markup-compatibility/2006">
          <mc:Choice Requires="x14">
            <control shapeId="21038" r:id="rId955" name="Check Box 2606">
              <controlPr defaultSize="0" autoFill="0" autoLine="0" autoPict="0">
                <anchor moveWithCells="1">
                  <from>
                    <xdr:col>344</xdr:col>
                    <xdr:colOff>190500</xdr:colOff>
                    <xdr:row>53</xdr:row>
                    <xdr:rowOff>152400</xdr:rowOff>
                  </from>
                  <to>
                    <xdr:col>345</xdr:col>
                    <xdr:colOff>175260</xdr:colOff>
                    <xdr:row>55</xdr:row>
                    <xdr:rowOff>30480</xdr:rowOff>
                  </to>
                </anchor>
              </controlPr>
            </control>
          </mc:Choice>
        </mc:AlternateContent>
        <mc:AlternateContent xmlns:mc="http://schemas.openxmlformats.org/markup-compatibility/2006">
          <mc:Choice Requires="x14">
            <control shapeId="21039" r:id="rId956" name="Check Box 2607">
              <controlPr defaultSize="0" autoFill="0" autoLine="0" autoPict="0">
                <anchor moveWithCells="1">
                  <from>
                    <xdr:col>330</xdr:col>
                    <xdr:colOff>213360</xdr:colOff>
                    <xdr:row>54</xdr:row>
                    <xdr:rowOff>160020</xdr:rowOff>
                  </from>
                  <to>
                    <xdr:col>331</xdr:col>
                    <xdr:colOff>213360</xdr:colOff>
                    <xdr:row>56</xdr:row>
                    <xdr:rowOff>30480</xdr:rowOff>
                  </to>
                </anchor>
              </controlPr>
            </control>
          </mc:Choice>
        </mc:AlternateContent>
        <mc:AlternateContent xmlns:mc="http://schemas.openxmlformats.org/markup-compatibility/2006">
          <mc:Choice Requires="x14">
            <control shapeId="21040" r:id="rId957" name="Check Box 2608">
              <controlPr defaultSize="0" autoFill="0" autoLine="0" autoPict="0">
                <anchor moveWithCells="1">
                  <from>
                    <xdr:col>338</xdr:col>
                    <xdr:colOff>190500</xdr:colOff>
                    <xdr:row>54</xdr:row>
                    <xdr:rowOff>160020</xdr:rowOff>
                  </from>
                  <to>
                    <xdr:col>339</xdr:col>
                    <xdr:colOff>175260</xdr:colOff>
                    <xdr:row>56</xdr:row>
                    <xdr:rowOff>30480</xdr:rowOff>
                  </to>
                </anchor>
              </controlPr>
            </control>
          </mc:Choice>
        </mc:AlternateContent>
        <mc:AlternateContent xmlns:mc="http://schemas.openxmlformats.org/markup-compatibility/2006">
          <mc:Choice Requires="x14">
            <control shapeId="21041" r:id="rId958" name="Check Box 2609">
              <controlPr defaultSize="0" autoFill="0" autoLine="0" autoPict="0">
                <anchor moveWithCells="1">
                  <from>
                    <xdr:col>345</xdr:col>
                    <xdr:colOff>198120</xdr:colOff>
                    <xdr:row>54</xdr:row>
                    <xdr:rowOff>160020</xdr:rowOff>
                  </from>
                  <to>
                    <xdr:col>346</xdr:col>
                    <xdr:colOff>190500</xdr:colOff>
                    <xdr:row>56</xdr:row>
                    <xdr:rowOff>30480</xdr:rowOff>
                  </to>
                </anchor>
              </controlPr>
            </control>
          </mc:Choice>
        </mc:AlternateContent>
        <mc:AlternateContent xmlns:mc="http://schemas.openxmlformats.org/markup-compatibility/2006">
          <mc:Choice Requires="x14">
            <control shapeId="21042" r:id="rId959" name="Check Box 2610">
              <controlPr defaultSize="0" autoFill="0" autoLine="0" autoPict="0">
                <anchor moveWithCells="1">
                  <from>
                    <xdr:col>330</xdr:col>
                    <xdr:colOff>213360</xdr:colOff>
                    <xdr:row>55</xdr:row>
                    <xdr:rowOff>160020</xdr:rowOff>
                  </from>
                  <to>
                    <xdr:col>331</xdr:col>
                    <xdr:colOff>190500</xdr:colOff>
                    <xdr:row>57</xdr:row>
                    <xdr:rowOff>30480</xdr:rowOff>
                  </to>
                </anchor>
              </controlPr>
            </control>
          </mc:Choice>
        </mc:AlternateContent>
        <mc:AlternateContent xmlns:mc="http://schemas.openxmlformats.org/markup-compatibility/2006">
          <mc:Choice Requires="x14">
            <control shapeId="21043" r:id="rId960" name="Check Box 2611">
              <controlPr defaultSize="0" autoFill="0" autoLine="0" autoPict="0">
                <anchor moveWithCells="1">
                  <from>
                    <xdr:col>340</xdr:col>
                    <xdr:colOff>198120</xdr:colOff>
                    <xdr:row>55</xdr:row>
                    <xdr:rowOff>175260</xdr:rowOff>
                  </from>
                  <to>
                    <xdr:col>341</xdr:col>
                    <xdr:colOff>198120</xdr:colOff>
                    <xdr:row>57</xdr:row>
                    <xdr:rowOff>38100</xdr:rowOff>
                  </to>
                </anchor>
              </controlPr>
            </control>
          </mc:Choice>
        </mc:AlternateContent>
        <mc:AlternateContent xmlns:mc="http://schemas.openxmlformats.org/markup-compatibility/2006">
          <mc:Choice Requires="x14">
            <control shapeId="21044" r:id="rId961" name="Check Box 2612">
              <controlPr defaultSize="0" autoFill="0" autoLine="0" autoPict="0">
                <anchor moveWithCells="1">
                  <from>
                    <xdr:col>330</xdr:col>
                    <xdr:colOff>213360</xdr:colOff>
                    <xdr:row>56</xdr:row>
                    <xdr:rowOff>175260</xdr:rowOff>
                  </from>
                  <to>
                    <xdr:col>331</xdr:col>
                    <xdr:colOff>213360</xdr:colOff>
                    <xdr:row>58</xdr:row>
                    <xdr:rowOff>38100</xdr:rowOff>
                  </to>
                </anchor>
              </controlPr>
            </control>
          </mc:Choice>
        </mc:AlternateContent>
        <mc:AlternateContent xmlns:mc="http://schemas.openxmlformats.org/markup-compatibility/2006">
          <mc:Choice Requires="x14">
            <control shapeId="21045" r:id="rId962" name="Check Box 2613">
              <controlPr defaultSize="0" autoFill="0" autoLine="0" autoPict="0">
                <anchor moveWithCells="1">
                  <from>
                    <xdr:col>336</xdr:col>
                    <xdr:colOff>198120</xdr:colOff>
                    <xdr:row>56</xdr:row>
                    <xdr:rowOff>160020</xdr:rowOff>
                  </from>
                  <to>
                    <xdr:col>337</xdr:col>
                    <xdr:colOff>198120</xdr:colOff>
                    <xdr:row>58</xdr:row>
                    <xdr:rowOff>30480</xdr:rowOff>
                  </to>
                </anchor>
              </controlPr>
            </control>
          </mc:Choice>
        </mc:AlternateContent>
        <mc:AlternateContent xmlns:mc="http://schemas.openxmlformats.org/markup-compatibility/2006">
          <mc:Choice Requires="x14">
            <control shapeId="21046" r:id="rId963" name="Check Box 2614">
              <controlPr defaultSize="0" autoFill="0" autoLine="0" autoPict="0">
                <anchor moveWithCells="1">
                  <from>
                    <xdr:col>343</xdr:col>
                    <xdr:colOff>198120</xdr:colOff>
                    <xdr:row>56</xdr:row>
                    <xdr:rowOff>152400</xdr:rowOff>
                  </from>
                  <to>
                    <xdr:col>345</xdr:col>
                    <xdr:colOff>22860</xdr:colOff>
                    <xdr:row>58</xdr:row>
                    <xdr:rowOff>30480</xdr:rowOff>
                  </to>
                </anchor>
              </controlPr>
            </control>
          </mc:Choice>
        </mc:AlternateContent>
        <mc:AlternateContent xmlns:mc="http://schemas.openxmlformats.org/markup-compatibility/2006">
          <mc:Choice Requires="x14">
            <control shapeId="21047" r:id="rId964" name="Check Box 2615">
              <controlPr defaultSize="0" autoFill="0" autoLine="0" autoPict="0">
                <anchor moveWithCells="1">
                  <from>
                    <xdr:col>330</xdr:col>
                    <xdr:colOff>213360</xdr:colOff>
                    <xdr:row>57</xdr:row>
                    <xdr:rowOff>160020</xdr:rowOff>
                  </from>
                  <to>
                    <xdr:col>331</xdr:col>
                    <xdr:colOff>198120</xdr:colOff>
                    <xdr:row>59</xdr:row>
                    <xdr:rowOff>30480</xdr:rowOff>
                  </to>
                </anchor>
              </controlPr>
            </control>
          </mc:Choice>
        </mc:AlternateContent>
        <mc:AlternateContent xmlns:mc="http://schemas.openxmlformats.org/markup-compatibility/2006">
          <mc:Choice Requires="x14">
            <control shapeId="21048" r:id="rId965" name="Check Box 2616">
              <controlPr defaultSize="0" autoFill="0" autoLine="0" autoPict="0">
                <anchor moveWithCells="1">
                  <from>
                    <xdr:col>336</xdr:col>
                    <xdr:colOff>198120</xdr:colOff>
                    <xdr:row>57</xdr:row>
                    <xdr:rowOff>160020</xdr:rowOff>
                  </from>
                  <to>
                    <xdr:col>337</xdr:col>
                    <xdr:colOff>182880</xdr:colOff>
                    <xdr:row>59</xdr:row>
                    <xdr:rowOff>30480</xdr:rowOff>
                  </to>
                </anchor>
              </controlPr>
            </control>
          </mc:Choice>
        </mc:AlternateContent>
        <mc:AlternateContent xmlns:mc="http://schemas.openxmlformats.org/markup-compatibility/2006">
          <mc:Choice Requires="x14">
            <control shapeId="21049" r:id="rId966" name="Check Box 2617">
              <controlPr defaultSize="0" autoFill="0" autoLine="0" autoPict="0">
                <anchor moveWithCells="1">
                  <from>
                    <xdr:col>343</xdr:col>
                    <xdr:colOff>198120</xdr:colOff>
                    <xdr:row>57</xdr:row>
                    <xdr:rowOff>160020</xdr:rowOff>
                  </from>
                  <to>
                    <xdr:col>344</xdr:col>
                    <xdr:colOff>182880</xdr:colOff>
                    <xdr:row>59</xdr:row>
                    <xdr:rowOff>30480</xdr:rowOff>
                  </to>
                </anchor>
              </controlPr>
            </control>
          </mc:Choice>
        </mc:AlternateContent>
        <mc:AlternateContent xmlns:mc="http://schemas.openxmlformats.org/markup-compatibility/2006">
          <mc:Choice Requires="x14">
            <control shapeId="21050" r:id="rId967" name="Check Box 2618">
              <controlPr defaultSize="0" autoFill="0" autoLine="0" autoPict="0">
                <anchor moveWithCells="1">
                  <from>
                    <xdr:col>330</xdr:col>
                    <xdr:colOff>213360</xdr:colOff>
                    <xdr:row>58</xdr:row>
                    <xdr:rowOff>152400</xdr:rowOff>
                  </from>
                  <to>
                    <xdr:col>331</xdr:col>
                    <xdr:colOff>198120</xdr:colOff>
                    <xdr:row>60</xdr:row>
                    <xdr:rowOff>30480</xdr:rowOff>
                  </to>
                </anchor>
              </controlPr>
            </control>
          </mc:Choice>
        </mc:AlternateContent>
        <mc:AlternateContent xmlns:mc="http://schemas.openxmlformats.org/markup-compatibility/2006">
          <mc:Choice Requires="x14">
            <control shapeId="21051" r:id="rId968" name="Check Box 2619">
              <controlPr defaultSize="0" autoFill="0" autoLine="0" autoPict="0">
                <anchor moveWithCells="1">
                  <from>
                    <xdr:col>336</xdr:col>
                    <xdr:colOff>198120</xdr:colOff>
                    <xdr:row>58</xdr:row>
                    <xdr:rowOff>144780</xdr:rowOff>
                  </from>
                  <to>
                    <xdr:col>337</xdr:col>
                    <xdr:colOff>175260</xdr:colOff>
                    <xdr:row>60</xdr:row>
                    <xdr:rowOff>60960</xdr:rowOff>
                  </to>
                </anchor>
              </controlPr>
            </control>
          </mc:Choice>
        </mc:AlternateContent>
        <mc:AlternateContent xmlns:mc="http://schemas.openxmlformats.org/markup-compatibility/2006">
          <mc:Choice Requires="x14">
            <control shapeId="21052" r:id="rId969" name="Check Box 2620">
              <controlPr defaultSize="0" autoFill="0" autoLine="0" autoPict="0">
                <anchor moveWithCells="1">
                  <from>
                    <xdr:col>343</xdr:col>
                    <xdr:colOff>198120</xdr:colOff>
                    <xdr:row>58</xdr:row>
                    <xdr:rowOff>152400</xdr:rowOff>
                  </from>
                  <to>
                    <xdr:col>344</xdr:col>
                    <xdr:colOff>190500</xdr:colOff>
                    <xdr:row>60</xdr:row>
                    <xdr:rowOff>30480</xdr:rowOff>
                  </to>
                </anchor>
              </controlPr>
            </control>
          </mc:Choice>
        </mc:AlternateContent>
        <mc:AlternateContent xmlns:mc="http://schemas.openxmlformats.org/markup-compatibility/2006">
          <mc:Choice Requires="x14">
            <control shapeId="21053" r:id="rId970" name="Check Box 2621">
              <controlPr defaultSize="0" autoFill="0" autoLine="0" autoPict="0">
                <anchor moveWithCells="1">
                  <from>
                    <xdr:col>330</xdr:col>
                    <xdr:colOff>213360</xdr:colOff>
                    <xdr:row>59</xdr:row>
                    <xdr:rowOff>160020</xdr:rowOff>
                  </from>
                  <to>
                    <xdr:col>331</xdr:col>
                    <xdr:colOff>213360</xdr:colOff>
                    <xdr:row>61</xdr:row>
                    <xdr:rowOff>30480</xdr:rowOff>
                  </to>
                </anchor>
              </controlPr>
            </control>
          </mc:Choice>
        </mc:AlternateContent>
        <mc:AlternateContent xmlns:mc="http://schemas.openxmlformats.org/markup-compatibility/2006">
          <mc:Choice Requires="x14">
            <control shapeId="21054" r:id="rId971" name="Check Box 2622">
              <controlPr defaultSize="0" autoFill="0" autoLine="0" autoPict="0">
                <anchor moveWithCells="1">
                  <from>
                    <xdr:col>336</xdr:col>
                    <xdr:colOff>198120</xdr:colOff>
                    <xdr:row>59</xdr:row>
                    <xdr:rowOff>160020</xdr:rowOff>
                  </from>
                  <to>
                    <xdr:col>337</xdr:col>
                    <xdr:colOff>182880</xdr:colOff>
                    <xdr:row>61</xdr:row>
                    <xdr:rowOff>30480</xdr:rowOff>
                  </to>
                </anchor>
              </controlPr>
            </control>
          </mc:Choice>
        </mc:AlternateContent>
        <mc:AlternateContent xmlns:mc="http://schemas.openxmlformats.org/markup-compatibility/2006">
          <mc:Choice Requires="x14">
            <control shapeId="21055" r:id="rId972" name="Check Box 2623">
              <controlPr defaultSize="0" autoFill="0" autoLine="0" autoPict="0">
                <anchor moveWithCells="1">
                  <from>
                    <xdr:col>343</xdr:col>
                    <xdr:colOff>198120</xdr:colOff>
                    <xdr:row>59</xdr:row>
                    <xdr:rowOff>152400</xdr:rowOff>
                  </from>
                  <to>
                    <xdr:col>344</xdr:col>
                    <xdr:colOff>198120</xdr:colOff>
                    <xdr:row>61</xdr:row>
                    <xdr:rowOff>30480</xdr:rowOff>
                  </to>
                </anchor>
              </controlPr>
            </control>
          </mc:Choice>
        </mc:AlternateContent>
        <mc:AlternateContent xmlns:mc="http://schemas.openxmlformats.org/markup-compatibility/2006">
          <mc:Choice Requires="x14">
            <control shapeId="21056" r:id="rId973" name="Check Box 2624">
              <controlPr defaultSize="0" autoFill="0" autoLine="0" autoPict="0">
                <anchor moveWithCells="1">
                  <from>
                    <xdr:col>350</xdr:col>
                    <xdr:colOff>190500</xdr:colOff>
                    <xdr:row>59</xdr:row>
                    <xdr:rowOff>160020</xdr:rowOff>
                  </from>
                  <to>
                    <xdr:col>351</xdr:col>
                    <xdr:colOff>190500</xdr:colOff>
                    <xdr:row>61</xdr:row>
                    <xdr:rowOff>30480</xdr:rowOff>
                  </to>
                </anchor>
              </controlPr>
            </control>
          </mc:Choice>
        </mc:AlternateContent>
        <mc:AlternateContent xmlns:mc="http://schemas.openxmlformats.org/markup-compatibility/2006">
          <mc:Choice Requires="x14">
            <control shapeId="21057" r:id="rId974" name="Check Box 2625">
              <controlPr defaultSize="0" autoFill="0" autoLine="0" autoPict="0">
                <anchor moveWithCells="1">
                  <from>
                    <xdr:col>338</xdr:col>
                    <xdr:colOff>198120</xdr:colOff>
                    <xdr:row>65</xdr:row>
                    <xdr:rowOff>160020</xdr:rowOff>
                  </from>
                  <to>
                    <xdr:col>339</xdr:col>
                    <xdr:colOff>190500</xdr:colOff>
                    <xdr:row>67</xdr:row>
                    <xdr:rowOff>30480</xdr:rowOff>
                  </to>
                </anchor>
              </controlPr>
            </control>
          </mc:Choice>
        </mc:AlternateContent>
        <mc:AlternateContent xmlns:mc="http://schemas.openxmlformats.org/markup-compatibility/2006">
          <mc:Choice Requires="x14">
            <control shapeId="21058" r:id="rId975" name="Check Box 2626">
              <controlPr defaultSize="0" autoFill="0" autoLine="0" autoPict="0">
                <anchor moveWithCells="1">
                  <from>
                    <xdr:col>341</xdr:col>
                    <xdr:colOff>190500</xdr:colOff>
                    <xdr:row>65</xdr:row>
                    <xdr:rowOff>160020</xdr:rowOff>
                  </from>
                  <to>
                    <xdr:col>342</xdr:col>
                    <xdr:colOff>190500</xdr:colOff>
                    <xdr:row>67</xdr:row>
                    <xdr:rowOff>30480</xdr:rowOff>
                  </to>
                </anchor>
              </controlPr>
            </control>
          </mc:Choice>
        </mc:AlternateContent>
        <mc:AlternateContent xmlns:mc="http://schemas.openxmlformats.org/markup-compatibility/2006">
          <mc:Choice Requires="x14">
            <control shapeId="21059" r:id="rId976" name="Check Box 2627">
              <controlPr defaultSize="0" autoFill="0" autoLine="0" autoPict="0">
                <anchor moveWithCells="1">
                  <from>
                    <xdr:col>344</xdr:col>
                    <xdr:colOff>190500</xdr:colOff>
                    <xdr:row>65</xdr:row>
                    <xdr:rowOff>160020</xdr:rowOff>
                  </from>
                  <to>
                    <xdr:col>345</xdr:col>
                    <xdr:colOff>198120</xdr:colOff>
                    <xdr:row>67</xdr:row>
                    <xdr:rowOff>38100</xdr:rowOff>
                  </to>
                </anchor>
              </controlPr>
            </control>
          </mc:Choice>
        </mc:AlternateContent>
        <mc:AlternateContent xmlns:mc="http://schemas.openxmlformats.org/markup-compatibility/2006">
          <mc:Choice Requires="x14">
            <control shapeId="21060" r:id="rId977" name="Check Box 2628">
              <controlPr defaultSize="0" autoFill="0" autoLine="0" autoPict="0">
                <anchor moveWithCells="1">
                  <from>
                    <xdr:col>341</xdr:col>
                    <xdr:colOff>182880</xdr:colOff>
                    <xdr:row>66</xdr:row>
                    <xdr:rowOff>160020</xdr:rowOff>
                  </from>
                  <to>
                    <xdr:col>342</xdr:col>
                    <xdr:colOff>175260</xdr:colOff>
                    <xdr:row>68</xdr:row>
                    <xdr:rowOff>30480</xdr:rowOff>
                  </to>
                </anchor>
              </controlPr>
            </control>
          </mc:Choice>
        </mc:AlternateContent>
        <mc:AlternateContent xmlns:mc="http://schemas.openxmlformats.org/markup-compatibility/2006">
          <mc:Choice Requires="x14">
            <control shapeId="21061" r:id="rId978" name="Check Box 2629">
              <controlPr defaultSize="0" autoFill="0" autoLine="0" autoPict="0">
                <anchor moveWithCells="1">
                  <from>
                    <xdr:col>344</xdr:col>
                    <xdr:colOff>190500</xdr:colOff>
                    <xdr:row>66</xdr:row>
                    <xdr:rowOff>152400</xdr:rowOff>
                  </from>
                  <to>
                    <xdr:col>345</xdr:col>
                    <xdr:colOff>175260</xdr:colOff>
                    <xdr:row>68</xdr:row>
                    <xdr:rowOff>30480</xdr:rowOff>
                  </to>
                </anchor>
              </controlPr>
            </control>
          </mc:Choice>
        </mc:AlternateContent>
        <mc:AlternateContent xmlns:mc="http://schemas.openxmlformats.org/markup-compatibility/2006">
          <mc:Choice Requires="x14">
            <control shapeId="21062" r:id="rId979" name="Check Box 2630">
              <controlPr defaultSize="0" autoFill="0" autoLine="0" autoPict="0">
                <anchor moveWithCells="1">
                  <from>
                    <xdr:col>330</xdr:col>
                    <xdr:colOff>213360</xdr:colOff>
                    <xdr:row>67</xdr:row>
                    <xdr:rowOff>160020</xdr:rowOff>
                  </from>
                  <to>
                    <xdr:col>331</xdr:col>
                    <xdr:colOff>213360</xdr:colOff>
                    <xdr:row>69</xdr:row>
                    <xdr:rowOff>30480</xdr:rowOff>
                  </to>
                </anchor>
              </controlPr>
            </control>
          </mc:Choice>
        </mc:AlternateContent>
        <mc:AlternateContent xmlns:mc="http://schemas.openxmlformats.org/markup-compatibility/2006">
          <mc:Choice Requires="x14">
            <control shapeId="21063" r:id="rId980" name="Check Box 2631">
              <controlPr defaultSize="0" autoFill="0" autoLine="0" autoPict="0">
                <anchor moveWithCells="1">
                  <from>
                    <xdr:col>338</xdr:col>
                    <xdr:colOff>190500</xdr:colOff>
                    <xdr:row>67</xdr:row>
                    <xdr:rowOff>160020</xdr:rowOff>
                  </from>
                  <to>
                    <xdr:col>339</xdr:col>
                    <xdr:colOff>175260</xdr:colOff>
                    <xdr:row>69</xdr:row>
                    <xdr:rowOff>30480</xdr:rowOff>
                  </to>
                </anchor>
              </controlPr>
            </control>
          </mc:Choice>
        </mc:AlternateContent>
        <mc:AlternateContent xmlns:mc="http://schemas.openxmlformats.org/markup-compatibility/2006">
          <mc:Choice Requires="x14">
            <control shapeId="21064" r:id="rId981" name="Check Box 2632">
              <controlPr defaultSize="0" autoFill="0" autoLine="0" autoPict="0">
                <anchor moveWithCells="1">
                  <from>
                    <xdr:col>345</xdr:col>
                    <xdr:colOff>198120</xdr:colOff>
                    <xdr:row>67</xdr:row>
                    <xdr:rowOff>160020</xdr:rowOff>
                  </from>
                  <to>
                    <xdr:col>346</xdr:col>
                    <xdr:colOff>190500</xdr:colOff>
                    <xdr:row>69</xdr:row>
                    <xdr:rowOff>30480</xdr:rowOff>
                  </to>
                </anchor>
              </controlPr>
            </control>
          </mc:Choice>
        </mc:AlternateContent>
        <mc:AlternateContent xmlns:mc="http://schemas.openxmlformats.org/markup-compatibility/2006">
          <mc:Choice Requires="x14">
            <control shapeId="21065" r:id="rId982" name="Check Box 2633">
              <controlPr defaultSize="0" autoFill="0" autoLine="0" autoPict="0">
                <anchor moveWithCells="1">
                  <from>
                    <xdr:col>330</xdr:col>
                    <xdr:colOff>213360</xdr:colOff>
                    <xdr:row>68</xdr:row>
                    <xdr:rowOff>160020</xdr:rowOff>
                  </from>
                  <to>
                    <xdr:col>331</xdr:col>
                    <xdr:colOff>190500</xdr:colOff>
                    <xdr:row>70</xdr:row>
                    <xdr:rowOff>30480</xdr:rowOff>
                  </to>
                </anchor>
              </controlPr>
            </control>
          </mc:Choice>
        </mc:AlternateContent>
        <mc:AlternateContent xmlns:mc="http://schemas.openxmlformats.org/markup-compatibility/2006">
          <mc:Choice Requires="x14">
            <control shapeId="21066" r:id="rId983" name="Check Box 2634">
              <controlPr defaultSize="0" autoFill="0" autoLine="0" autoPict="0">
                <anchor moveWithCells="1">
                  <from>
                    <xdr:col>340</xdr:col>
                    <xdr:colOff>198120</xdr:colOff>
                    <xdr:row>68</xdr:row>
                    <xdr:rowOff>175260</xdr:rowOff>
                  </from>
                  <to>
                    <xdr:col>341</xdr:col>
                    <xdr:colOff>198120</xdr:colOff>
                    <xdr:row>70</xdr:row>
                    <xdr:rowOff>38100</xdr:rowOff>
                  </to>
                </anchor>
              </controlPr>
            </control>
          </mc:Choice>
        </mc:AlternateContent>
        <mc:AlternateContent xmlns:mc="http://schemas.openxmlformats.org/markup-compatibility/2006">
          <mc:Choice Requires="x14">
            <control shapeId="21067" r:id="rId984" name="Check Box 2635">
              <controlPr defaultSize="0" autoFill="0" autoLine="0" autoPict="0">
                <anchor moveWithCells="1">
                  <from>
                    <xdr:col>330</xdr:col>
                    <xdr:colOff>213360</xdr:colOff>
                    <xdr:row>69</xdr:row>
                    <xdr:rowOff>175260</xdr:rowOff>
                  </from>
                  <to>
                    <xdr:col>331</xdr:col>
                    <xdr:colOff>213360</xdr:colOff>
                    <xdr:row>71</xdr:row>
                    <xdr:rowOff>38100</xdr:rowOff>
                  </to>
                </anchor>
              </controlPr>
            </control>
          </mc:Choice>
        </mc:AlternateContent>
        <mc:AlternateContent xmlns:mc="http://schemas.openxmlformats.org/markup-compatibility/2006">
          <mc:Choice Requires="x14">
            <control shapeId="21068" r:id="rId985" name="Check Box 2636">
              <controlPr defaultSize="0" autoFill="0" autoLine="0" autoPict="0">
                <anchor moveWithCells="1">
                  <from>
                    <xdr:col>336</xdr:col>
                    <xdr:colOff>198120</xdr:colOff>
                    <xdr:row>69</xdr:row>
                    <xdr:rowOff>160020</xdr:rowOff>
                  </from>
                  <to>
                    <xdr:col>337</xdr:col>
                    <xdr:colOff>198120</xdr:colOff>
                    <xdr:row>71</xdr:row>
                    <xdr:rowOff>30480</xdr:rowOff>
                  </to>
                </anchor>
              </controlPr>
            </control>
          </mc:Choice>
        </mc:AlternateContent>
        <mc:AlternateContent xmlns:mc="http://schemas.openxmlformats.org/markup-compatibility/2006">
          <mc:Choice Requires="x14">
            <control shapeId="21069" r:id="rId986" name="Check Box 2637">
              <controlPr defaultSize="0" autoFill="0" autoLine="0" autoPict="0">
                <anchor moveWithCells="1">
                  <from>
                    <xdr:col>343</xdr:col>
                    <xdr:colOff>198120</xdr:colOff>
                    <xdr:row>69</xdr:row>
                    <xdr:rowOff>152400</xdr:rowOff>
                  </from>
                  <to>
                    <xdr:col>345</xdr:col>
                    <xdr:colOff>22860</xdr:colOff>
                    <xdr:row>71</xdr:row>
                    <xdr:rowOff>30480</xdr:rowOff>
                  </to>
                </anchor>
              </controlPr>
            </control>
          </mc:Choice>
        </mc:AlternateContent>
        <mc:AlternateContent xmlns:mc="http://schemas.openxmlformats.org/markup-compatibility/2006">
          <mc:Choice Requires="x14">
            <control shapeId="21070" r:id="rId987" name="Check Box 2638">
              <controlPr defaultSize="0" autoFill="0" autoLine="0" autoPict="0">
                <anchor moveWithCells="1">
                  <from>
                    <xdr:col>330</xdr:col>
                    <xdr:colOff>213360</xdr:colOff>
                    <xdr:row>70</xdr:row>
                    <xdr:rowOff>160020</xdr:rowOff>
                  </from>
                  <to>
                    <xdr:col>331</xdr:col>
                    <xdr:colOff>198120</xdr:colOff>
                    <xdr:row>72</xdr:row>
                    <xdr:rowOff>30480</xdr:rowOff>
                  </to>
                </anchor>
              </controlPr>
            </control>
          </mc:Choice>
        </mc:AlternateContent>
        <mc:AlternateContent xmlns:mc="http://schemas.openxmlformats.org/markup-compatibility/2006">
          <mc:Choice Requires="x14">
            <control shapeId="21071" r:id="rId988" name="Check Box 2639">
              <controlPr defaultSize="0" autoFill="0" autoLine="0" autoPict="0">
                <anchor moveWithCells="1">
                  <from>
                    <xdr:col>336</xdr:col>
                    <xdr:colOff>198120</xdr:colOff>
                    <xdr:row>70</xdr:row>
                    <xdr:rowOff>160020</xdr:rowOff>
                  </from>
                  <to>
                    <xdr:col>337</xdr:col>
                    <xdr:colOff>182880</xdr:colOff>
                    <xdr:row>72</xdr:row>
                    <xdr:rowOff>30480</xdr:rowOff>
                  </to>
                </anchor>
              </controlPr>
            </control>
          </mc:Choice>
        </mc:AlternateContent>
        <mc:AlternateContent xmlns:mc="http://schemas.openxmlformats.org/markup-compatibility/2006">
          <mc:Choice Requires="x14">
            <control shapeId="21072" r:id="rId989" name="Check Box 2640">
              <controlPr defaultSize="0" autoFill="0" autoLine="0" autoPict="0">
                <anchor moveWithCells="1">
                  <from>
                    <xdr:col>343</xdr:col>
                    <xdr:colOff>198120</xdr:colOff>
                    <xdr:row>70</xdr:row>
                    <xdr:rowOff>160020</xdr:rowOff>
                  </from>
                  <to>
                    <xdr:col>344</xdr:col>
                    <xdr:colOff>182880</xdr:colOff>
                    <xdr:row>72</xdr:row>
                    <xdr:rowOff>30480</xdr:rowOff>
                  </to>
                </anchor>
              </controlPr>
            </control>
          </mc:Choice>
        </mc:AlternateContent>
        <mc:AlternateContent xmlns:mc="http://schemas.openxmlformats.org/markup-compatibility/2006">
          <mc:Choice Requires="x14">
            <control shapeId="21073" r:id="rId990" name="Check Box 2641">
              <controlPr defaultSize="0" autoFill="0" autoLine="0" autoPict="0">
                <anchor moveWithCells="1">
                  <from>
                    <xdr:col>330</xdr:col>
                    <xdr:colOff>213360</xdr:colOff>
                    <xdr:row>71</xdr:row>
                    <xdr:rowOff>152400</xdr:rowOff>
                  </from>
                  <to>
                    <xdr:col>331</xdr:col>
                    <xdr:colOff>198120</xdr:colOff>
                    <xdr:row>73</xdr:row>
                    <xdr:rowOff>30480</xdr:rowOff>
                  </to>
                </anchor>
              </controlPr>
            </control>
          </mc:Choice>
        </mc:AlternateContent>
        <mc:AlternateContent xmlns:mc="http://schemas.openxmlformats.org/markup-compatibility/2006">
          <mc:Choice Requires="x14">
            <control shapeId="21074" r:id="rId991" name="Check Box 2642">
              <controlPr defaultSize="0" autoFill="0" autoLine="0" autoPict="0">
                <anchor moveWithCells="1">
                  <from>
                    <xdr:col>336</xdr:col>
                    <xdr:colOff>198120</xdr:colOff>
                    <xdr:row>71</xdr:row>
                    <xdr:rowOff>144780</xdr:rowOff>
                  </from>
                  <to>
                    <xdr:col>337</xdr:col>
                    <xdr:colOff>175260</xdr:colOff>
                    <xdr:row>73</xdr:row>
                    <xdr:rowOff>60960</xdr:rowOff>
                  </to>
                </anchor>
              </controlPr>
            </control>
          </mc:Choice>
        </mc:AlternateContent>
        <mc:AlternateContent xmlns:mc="http://schemas.openxmlformats.org/markup-compatibility/2006">
          <mc:Choice Requires="x14">
            <control shapeId="21075" r:id="rId992" name="Check Box 2643">
              <controlPr defaultSize="0" autoFill="0" autoLine="0" autoPict="0">
                <anchor moveWithCells="1">
                  <from>
                    <xdr:col>343</xdr:col>
                    <xdr:colOff>198120</xdr:colOff>
                    <xdr:row>71</xdr:row>
                    <xdr:rowOff>152400</xdr:rowOff>
                  </from>
                  <to>
                    <xdr:col>344</xdr:col>
                    <xdr:colOff>190500</xdr:colOff>
                    <xdr:row>73</xdr:row>
                    <xdr:rowOff>30480</xdr:rowOff>
                  </to>
                </anchor>
              </controlPr>
            </control>
          </mc:Choice>
        </mc:AlternateContent>
        <mc:AlternateContent xmlns:mc="http://schemas.openxmlformats.org/markup-compatibility/2006">
          <mc:Choice Requires="x14">
            <control shapeId="21076" r:id="rId993" name="Check Box 2644">
              <controlPr defaultSize="0" autoFill="0" autoLine="0" autoPict="0">
                <anchor moveWithCells="1">
                  <from>
                    <xdr:col>330</xdr:col>
                    <xdr:colOff>213360</xdr:colOff>
                    <xdr:row>72</xdr:row>
                    <xdr:rowOff>160020</xdr:rowOff>
                  </from>
                  <to>
                    <xdr:col>331</xdr:col>
                    <xdr:colOff>213360</xdr:colOff>
                    <xdr:row>74</xdr:row>
                    <xdr:rowOff>30480</xdr:rowOff>
                  </to>
                </anchor>
              </controlPr>
            </control>
          </mc:Choice>
        </mc:AlternateContent>
        <mc:AlternateContent xmlns:mc="http://schemas.openxmlformats.org/markup-compatibility/2006">
          <mc:Choice Requires="x14">
            <control shapeId="21077" r:id="rId994" name="Check Box 2645">
              <controlPr defaultSize="0" autoFill="0" autoLine="0" autoPict="0">
                <anchor moveWithCells="1">
                  <from>
                    <xdr:col>336</xdr:col>
                    <xdr:colOff>198120</xdr:colOff>
                    <xdr:row>72</xdr:row>
                    <xdr:rowOff>160020</xdr:rowOff>
                  </from>
                  <to>
                    <xdr:col>337</xdr:col>
                    <xdr:colOff>182880</xdr:colOff>
                    <xdr:row>74</xdr:row>
                    <xdr:rowOff>30480</xdr:rowOff>
                  </to>
                </anchor>
              </controlPr>
            </control>
          </mc:Choice>
        </mc:AlternateContent>
        <mc:AlternateContent xmlns:mc="http://schemas.openxmlformats.org/markup-compatibility/2006">
          <mc:Choice Requires="x14">
            <control shapeId="21078" r:id="rId995" name="Check Box 2646">
              <controlPr defaultSize="0" autoFill="0" autoLine="0" autoPict="0">
                <anchor moveWithCells="1">
                  <from>
                    <xdr:col>343</xdr:col>
                    <xdr:colOff>198120</xdr:colOff>
                    <xdr:row>72</xdr:row>
                    <xdr:rowOff>152400</xdr:rowOff>
                  </from>
                  <to>
                    <xdr:col>344</xdr:col>
                    <xdr:colOff>198120</xdr:colOff>
                    <xdr:row>74</xdr:row>
                    <xdr:rowOff>30480</xdr:rowOff>
                  </to>
                </anchor>
              </controlPr>
            </control>
          </mc:Choice>
        </mc:AlternateContent>
        <mc:AlternateContent xmlns:mc="http://schemas.openxmlformats.org/markup-compatibility/2006">
          <mc:Choice Requires="x14">
            <control shapeId="21079" r:id="rId996" name="Check Box 2647">
              <controlPr defaultSize="0" autoFill="0" autoLine="0" autoPict="0">
                <anchor moveWithCells="1">
                  <from>
                    <xdr:col>350</xdr:col>
                    <xdr:colOff>190500</xdr:colOff>
                    <xdr:row>72</xdr:row>
                    <xdr:rowOff>160020</xdr:rowOff>
                  </from>
                  <to>
                    <xdr:col>351</xdr:col>
                    <xdr:colOff>190500</xdr:colOff>
                    <xdr:row>74</xdr:row>
                    <xdr:rowOff>30480</xdr:rowOff>
                  </to>
                </anchor>
              </controlPr>
            </control>
          </mc:Choice>
        </mc:AlternateContent>
        <mc:AlternateContent xmlns:mc="http://schemas.openxmlformats.org/markup-compatibility/2006">
          <mc:Choice Requires="x14">
            <control shapeId="21080" r:id="rId997" name="チェック17">
              <controlPr defaultSize="0" autoFill="0" autoLine="0" autoPict="0">
                <anchor moveWithCells="1">
                  <from>
                    <xdr:col>365</xdr:col>
                    <xdr:colOff>182880</xdr:colOff>
                    <xdr:row>2</xdr:row>
                    <xdr:rowOff>7620</xdr:rowOff>
                  </from>
                  <to>
                    <xdr:col>366</xdr:col>
                    <xdr:colOff>190500</xdr:colOff>
                    <xdr:row>5</xdr:row>
                    <xdr:rowOff>7620</xdr:rowOff>
                  </to>
                </anchor>
              </controlPr>
            </control>
          </mc:Choice>
        </mc:AlternateContent>
        <mc:AlternateContent xmlns:mc="http://schemas.openxmlformats.org/markup-compatibility/2006">
          <mc:Choice Requires="x14">
            <control shapeId="21081" r:id="rId998" name="チェック18">
              <controlPr defaultSize="0" autoFill="0" autoLine="0" autoPict="0">
                <anchor moveWithCells="1">
                  <from>
                    <xdr:col>370</xdr:col>
                    <xdr:colOff>190500</xdr:colOff>
                    <xdr:row>2</xdr:row>
                    <xdr:rowOff>7620</xdr:rowOff>
                  </from>
                  <to>
                    <xdr:col>371</xdr:col>
                    <xdr:colOff>175260</xdr:colOff>
                    <xdr:row>5</xdr:row>
                    <xdr:rowOff>7620</xdr:rowOff>
                  </to>
                </anchor>
              </controlPr>
            </control>
          </mc:Choice>
        </mc:AlternateContent>
        <mc:AlternateContent xmlns:mc="http://schemas.openxmlformats.org/markup-compatibility/2006">
          <mc:Choice Requires="x14">
            <control shapeId="21082" r:id="rId999" name="チェック19">
              <controlPr defaultSize="0" autoFill="0" autoLine="0" autoPict="0">
                <anchor moveWithCells="1">
                  <from>
                    <xdr:col>375</xdr:col>
                    <xdr:colOff>190500</xdr:colOff>
                    <xdr:row>2</xdr:row>
                    <xdr:rowOff>22860</xdr:rowOff>
                  </from>
                  <to>
                    <xdr:col>376</xdr:col>
                    <xdr:colOff>160020</xdr:colOff>
                    <xdr:row>5</xdr:row>
                    <xdr:rowOff>7620</xdr:rowOff>
                  </to>
                </anchor>
              </controlPr>
            </control>
          </mc:Choice>
        </mc:AlternateContent>
        <mc:AlternateContent xmlns:mc="http://schemas.openxmlformats.org/markup-compatibility/2006">
          <mc:Choice Requires="x14">
            <control shapeId="21083" r:id="rId1000" name="チェック20">
              <controlPr defaultSize="0" autoFill="0" autoLine="0" autoPict="0">
                <anchor moveWithCells="1">
                  <from>
                    <xdr:col>380</xdr:col>
                    <xdr:colOff>182880</xdr:colOff>
                    <xdr:row>2</xdr:row>
                    <xdr:rowOff>22860</xdr:rowOff>
                  </from>
                  <to>
                    <xdr:col>381</xdr:col>
                    <xdr:colOff>175260</xdr:colOff>
                    <xdr:row>5</xdr:row>
                    <xdr:rowOff>7620</xdr:rowOff>
                  </to>
                </anchor>
              </controlPr>
            </control>
          </mc:Choice>
        </mc:AlternateContent>
        <mc:AlternateContent xmlns:mc="http://schemas.openxmlformats.org/markup-compatibility/2006">
          <mc:Choice Requires="x14">
            <control shapeId="21084" r:id="rId1001" name="チェック21">
              <controlPr defaultSize="0" autoFill="0" autoLine="0" autoPict="0">
                <anchor moveWithCells="1">
                  <from>
                    <xdr:col>366</xdr:col>
                    <xdr:colOff>213360</xdr:colOff>
                    <xdr:row>12</xdr:row>
                    <xdr:rowOff>160020</xdr:rowOff>
                  </from>
                  <to>
                    <xdr:col>367</xdr:col>
                    <xdr:colOff>213360</xdr:colOff>
                    <xdr:row>14</xdr:row>
                    <xdr:rowOff>30480</xdr:rowOff>
                  </to>
                </anchor>
              </controlPr>
            </control>
          </mc:Choice>
        </mc:AlternateContent>
        <mc:AlternateContent xmlns:mc="http://schemas.openxmlformats.org/markup-compatibility/2006">
          <mc:Choice Requires="x14">
            <control shapeId="21085" r:id="rId1002" name="チェック22">
              <controlPr defaultSize="0" autoFill="0" autoLine="0" autoPict="0">
                <anchor moveWithCells="1">
                  <from>
                    <xdr:col>366</xdr:col>
                    <xdr:colOff>213360</xdr:colOff>
                    <xdr:row>14</xdr:row>
                    <xdr:rowOff>30480</xdr:rowOff>
                  </from>
                  <to>
                    <xdr:col>367</xdr:col>
                    <xdr:colOff>198120</xdr:colOff>
                    <xdr:row>14</xdr:row>
                    <xdr:rowOff>274320</xdr:rowOff>
                  </to>
                </anchor>
              </controlPr>
            </control>
          </mc:Choice>
        </mc:AlternateContent>
        <mc:AlternateContent xmlns:mc="http://schemas.openxmlformats.org/markup-compatibility/2006">
          <mc:Choice Requires="x14">
            <control shapeId="21086" r:id="rId1003" name="チェック23">
              <controlPr defaultSize="0" autoFill="0" autoLine="0" autoPict="0">
                <anchor moveWithCells="1">
                  <from>
                    <xdr:col>366</xdr:col>
                    <xdr:colOff>213360</xdr:colOff>
                    <xdr:row>14</xdr:row>
                    <xdr:rowOff>365760</xdr:rowOff>
                  </from>
                  <to>
                    <xdr:col>367</xdr:col>
                    <xdr:colOff>213360</xdr:colOff>
                    <xdr:row>16</xdr:row>
                    <xdr:rowOff>45720</xdr:rowOff>
                  </to>
                </anchor>
              </controlPr>
            </control>
          </mc:Choice>
        </mc:AlternateContent>
        <mc:AlternateContent xmlns:mc="http://schemas.openxmlformats.org/markup-compatibility/2006">
          <mc:Choice Requires="x14">
            <control shapeId="21087" r:id="rId1004" name="チェック24">
              <controlPr defaultSize="0" autoFill="0" autoLine="0" autoPict="0">
                <anchor moveWithCells="1">
                  <from>
                    <xdr:col>366</xdr:col>
                    <xdr:colOff>213360</xdr:colOff>
                    <xdr:row>15</xdr:row>
                    <xdr:rowOff>160020</xdr:rowOff>
                  </from>
                  <to>
                    <xdr:col>367</xdr:col>
                    <xdr:colOff>213360</xdr:colOff>
                    <xdr:row>17</xdr:row>
                    <xdr:rowOff>30480</xdr:rowOff>
                  </to>
                </anchor>
              </controlPr>
            </control>
          </mc:Choice>
        </mc:AlternateContent>
        <mc:AlternateContent xmlns:mc="http://schemas.openxmlformats.org/markup-compatibility/2006">
          <mc:Choice Requires="x14">
            <control shapeId="21088" r:id="rId1005" name="チェック25">
              <controlPr defaultSize="0" autoFill="0" autoLine="0" autoPict="0">
                <anchor moveWithCells="1">
                  <from>
                    <xdr:col>366</xdr:col>
                    <xdr:colOff>213360</xdr:colOff>
                    <xdr:row>16</xdr:row>
                    <xdr:rowOff>175260</xdr:rowOff>
                  </from>
                  <to>
                    <xdr:col>367</xdr:col>
                    <xdr:colOff>198120</xdr:colOff>
                    <xdr:row>18</xdr:row>
                    <xdr:rowOff>38100</xdr:rowOff>
                  </to>
                </anchor>
              </controlPr>
            </control>
          </mc:Choice>
        </mc:AlternateContent>
        <mc:AlternateContent xmlns:mc="http://schemas.openxmlformats.org/markup-compatibility/2006">
          <mc:Choice Requires="x14">
            <control shapeId="21089" r:id="rId1006" name="チェック26">
              <controlPr defaultSize="0" autoFill="0" autoLine="0" autoPict="0">
                <anchor moveWithCells="1">
                  <from>
                    <xdr:col>366</xdr:col>
                    <xdr:colOff>213360</xdr:colOff>
                    <xdr:row>17</xdr:row>
                    <xdr:rowOff>175260</xdr:rowOff>
                  </from>
                  <to>
                    <xdr:col>367</xdr:col>
                    <xdr:colOff>182880</xdr:colOff>
                    <xdr:row>19</xdr:row>
                    <xdr:rowOff>38100</xdr:rowOff>
                  </to>
                </anchor>
              </controlPr>
            </control>
          </mc:Choice>
        </mc:AlternateContent>
        <mc:AlternateContent xmlns:mc="http://schemas.openxmlformats.org/markup-compatibility/2006">
          <mc:Choice Requires="x14">
            <control shapeId="21090" r:id="rId1007" name="チェック27">
              <controlPr defaultSize="0" autoFill="0" autoLine="0" autoPict="0">
                <anchor moveWithCells="1">
                  <from>
                    <xdr:col>366</xdr:col>
                    <xdr:colOff>213360</xdr:colOff>
                    <xdr:row>18</xdr:row>
                    <xdr:rowOff>175260</xdr:rowOff>
                  </from>
                  <to>
                    <xdr:col>368</xdr:col>
                    <xdr:colOff>0</xdr:colOff>
                    <xdr:row>20</xdr:row>
                    <xdr:rowOff>38100</xdr:rowOff>
                  </to>
                </anchor>
              </controlPr>
            </control>
          </mc:Choice>
        </mc:AlternateContent>
        <mc:AlternateContent xmlns:mc="http://schemas.openxmlformats.org/markup-compatibility/2006">
          <mc:Choice Requires="x14">
            <control shapeId="21091" r:id="rId1008" name="チェック28">
              <controlPr defaultSize="0" autoFill="0" autoLine="0" autoPict="0">
                <anchor moveWithCells="1">
                  <from>
                    <xdr:col>366</xdr:col>
                    <xdr:colOff>213360</xdr:colOff>
                    <xdr:row>19</xdr:row>
                    <xdr:rowOff>175260</xdr:rowOff>
                  </from>
                  <to>
                    <xdr:col>367</xdr:col>
                    <xdr:colOff>190500</xdr:colOff>
                    <xdr:row>21</xdr:row>
                    <xdr:rowOff>38100</xdr:rowOff>
                  </to>
                </anchor>
              </controlPr>
            </control>
          </mc:Choice>
        </mc:AlternateContent>
        <mc:AlternateContent xmlns:mc="http://schemas.openxmlformats.org/markup-compatibility/2006">
          <mc:Choice Requires="x14">
            <control shapeId="21092" r:id="rId1009" name="チェック29">
              <controlPr defaultSize="0" autoFill="0" autoLine="0" autoPict="0">
                <anchor moveWithCells="1">
                  <from>
                    <xdr:col>366</xdr:col>
                    <xdr:colOff>213360</xdr:colOff>
                    <xdr:row>20</xdr:row>
                    <xdr:rowOff>175260</xdr:rowOff>
                  </from>
                  <to>
                    <xdr:col>367</xdr:col>
                    <xdr:colOff>213360</xdr:colOff>
                    <xdr:row>22</xdr:row>
                    <xdr:rowOff>38100</xdr:rowOff>
                  </to>
                </anchor>
              </controlPr>
            </control>
          </mc:Choice>
        </mc:AlternateContent>
        <mc:AlternateContent xmlns:mc="http://schemas.openxmlformats.org/markup-compatibility/2006">
          <mc:Choice Requires="x14">
            <control shapeId="21093" r:id="rId1010" name="チェック30">
              <controlPr defaultSize="0" autoFill="0" autoLine="0" autoPict="0">
                <anchor moveWithCells="1">
                  <from>
                    <xdr:col>366</xdr:col>
                    <xdr:colOff>213360</xdr:colOff>
                    <xdr:row>21</xdr:row>
                    <xdr:rowOff>160020</xdr:rowOff>
                  </from>
                  <to>
                    <xdr:col>367</xdr:col>
                    <xdr:colOff>213360</xdr:colOff>
                    <xdr:row>23</xdr:row>
                    <xdr:rowOff>30480</xdr:rowOff>
                  </to>
                </anchor>
              </controlPr>
            </control>
          </mc:Choice>
        </mc:AlternateContent>
        <mc:AlternateContent xmlns:mc="http://schemas.openxmlformats.org/markup-compatibility/2006">
          <mc:Choice Requires="x14">
            <control shapeId="21094" r:id="rId1011" name="チェック31">
              <controlPr defaultSize="0" autoFill="0" autoLine="0" autoPict="0">
                <anchor moveWithCells="1">
                  <from>
                    <xdr:col>366</xdr:col>
                    <xdr:colOff>213360</xdr:colOff>
                    <xdr:row>22</xdr:row>
                    <xdr:rowOff>160020</xdr:rowOff>
                  </from>
                  <to>
                    <xdr:col>367</xdr:col>
                    <xdr:colOff>213360</xdr:colOff>
                    <xdr:row>24</xdr:row>
                    <xdr:rowOff>30480</xdr:rowOff>
                  </to>
                </anchor>
              </controlPr>
            </control>
          </mc:Choice>
        </mc:AlternateContent>
        <mc:AlternateContent xmlns:mc="http://schemas.openxmlformats.org/markup-compatibility/2006">
          <mc:Choice Requires="x14">
            <control shapeId="21095" r:id="rId1012" name="チェック32">
              <controlPr defaultSize="0" autoFill="0" autoLine="0" autoPict="0">
                <anchor moveWithCells="1">
                  <from>
                    <xdr:col>366</xdr:col>
                    <xdr:colOff>213360</xdr:colOff>
                    <xdr:row>23</xdr:row>
                    <xdr:rowOff>160020</xdr:rowOff>
                  </from>
                  <to>
                    <xdr:col>367</xdr:col>
                    <xdr:colOff>213360</xdr:colOff>
                    <xdr:row>25</xdr:row>
                    <xdr:rowOff>30480</xdr:rowOff>
                  </to>
                </anchor>
              </controlPr>
            </control>
          </mc:Choice>
        </mc:AlternateContent>
        <mc:AlternateContent xmlns:mc="http://schemas.openxmlformats.org/markup-compatibility/2006">
          <mc:Choice Requires="x14">
            <control shapeId="21096" r:id="rId1013" name="チェック33">
              <controlPr defaultSize="0" autoFill="0" autoLine="0" autoPict="0">
                <anchor moveWithCells="1">
                  <from>
                    <xdr:col>366</xdr:col>
                    <xdr:colOff>213360</xdr:colOff>
                    <xdr:row>24</xdr:row>
                    <xdr:rowOff>160020</xdr:rowOff>
                  </from>
                  <to>
                    <xdr:col>367</xdr:col>
                    <xdr:colOff>198120</xdr:colOff>
                    <xdr:row>26</xdr:row>
                    <xdr:rowOff>30480</xdr:rowOff>
                  </to>
                </anchor>
              </controlPr>
            </control>
          </mc:Choice>
        </mc:AlternateContent>
        <mc:AlternateContent xmlns:mc="http://schemas.openxmlformats.org/markup-compatibility/2006">
          <mc:Choice Requires="x14">
            <control shapeId="21097" r:id="rId1014" name="チェック34">
              <controlPr defaultSize="0" autoFill="0" autoLine="0" autoPict="0">
                <anchor moveWithCells="1">
                  <from>
                    <xdr:col>366</xdr:col>
                    <xdr:colOff>213360</xdr:colOff>
                    <xdr:row>25</xdr:row>
                    <xdr:rowOff>160020</xdr:rowOff>
                  </from>
                  <to>
                    <xdr:col>367</xdr:col>
                    <xdr:colOff>213360</xdr:colOff>
                    <xdr:row>27</xdr:row>
                    <xdr:rowOff>30480</xdr:rowOff>
                  </to>
                </anchor>
              </controlPr>
            </control>
          </mc:Choice>
        </mc:AlternateContent>
        <mc:AlternateContent xmlns:mc="http://schemas.openxmlformats.org/markup-compatibility/2006">
          <mc:Choice Requires="x14">
            <control shapeId="21098" r:id="rId1015" name="チェック35">
              <controlPr defaultSize="0" autoFill="0" autoLine="0" autoPict="0">
                <anchor moveWithCells="1">
                  <from>
                    <xdr:col>375</xdr:col>
                    <xdr:colOff>190500</xdr:colOff>
                    <xdr:row>12</xdr:row>
                    <xdr:rowOff>160020</xdr:rowOff>
                  </from>
                  <to>
                    <xdr:col>376</xdr:col>
                    <xdr:colOff>190500</xdr:colOff>
                    <xdr:row>14</xdr:row>
                    <xdr:rowOff>30480</xdr:rowOff>
                  </to>
                </anchor>
              </controlPr>
            </control>
          </mc:Choice>
        </mc:AlternateContent>
        <mc:AlternateContent xmlns:mc="http://schemas.openxmlformats.org/markup-compatibility/2006">
          <mc:Choice Requires="x14">
            <control shapeId="21099" r:id="rId1016" name="チェック36">
              <controlPr defaultSize="0" autoFill="0" autoLine="0" autoPict="0">
                <anchor moveWithCells="1">
                  <from>
                    <xdr:col>375</xdr:col>
                    <xdr:colOff>190500</xdr:colOff>
                    <xdr:row>13</xdr:row>
                    <xdr:rowOff>182880</xdr:rowOff>
                  </from>
                  <to>
                    <xdr:col>376</xdr:col>
                    <xdr:colOff>182880</xdr:colOff>
                    <xdr:row>14</xdr:row>
                    <xdr:rowOff>251460</xdr:rowOff>
                  </to>
                </anchor>
              </controlPr>
            </control>
          </mc:Choice>
        </mc:AlternateContent>
        <mc:AlternateContent xmlns:mc="http://schemas.openxmlformats.org/markup-compatibility/2006">
          <mc:Choice Requires="x14">
            <control shapeId="21100" r:id="rId1017" name="チェック37">
              <controlPr defaultSize="0" autoFill="0" autoLine="0" autoPict="0">
                <anchor moveWithCells="1">
                  <from>
                    <xdr:col>375</xdr:col>
                    <xdr:colOff>190500</xdr:colOff>
                    <xdr:row>14</xdr:row>
                    <xdr:rowOff>373380</xdr:rowOff>
                  </from>
                  <to>
                    <xdr:col>376</xdr:col>
                    <xdr:colOff>198120</xdr:colOff>
                    <xdr:row>16</xdr:row>
                    <xdr:rowOff>45720</xdr:rowOff>
                  </to>
                </anchor>
              </controlPr>
            </control>
          </mc:Choice>
        </mc:AlternateContent>
        <mc:AlternateContent xmlns:mc="http://schemas.openxmlformats.org/markup-compatibility/2006">
          <mc:Choice Requires="x14">
            <control shapeId="21101" r:id="rId1018" name="チェック38">
              <controlPr defaultSize="0" autoFill="0" autoLine="0" autoPict="0">
                <anchor moveWithCells="1">
                  <from>
                    <xdr:col>375</xdr:col>
                    <xdr:colOff>190500</xdr:colOff>
                    <xdr:row>15</xdr:row>
                    <xdr:rowOff>160020</xdr:rowOff>
                  </from>
                  <to>
                    <xdr:col>376</xdr:col>
                    <xdr:colOff>182880</xdr:colOff>
                    <xdr:row>17</xdr:row>
                    <xdr:rowOff>30480</xdr:rowOff>
                  </to>
                </anchor>
              </controlPr>
            </control>
          </mc:Choice>
        </mc:AlternateContent>
        <mc:AlternateContent xmlns:mc="http://schemas.openxmlformats.org/markup-compatibility/2006">
          <mc:Choice Requires="x14">
            <control shapeId="21102" r:id="rId1019" name="チェック39">
              <controlPr defaultSize="0" autoFill="0" autoLine="0" autoPict="0">
                <anchor moveWithCells="1">
                  <from>
                    <xdr:col>375</xdr:col>
                    <xdr:colOff>190500</xdr:colOff>
                    <xdr:row>16</xdr:row>
                    <xdr:rowOff>160020</xdr:rowOff>
                  </from>
                  <to>
                    <xdr:col>376</xdr:col>
                    <xdr:colOff>160020</xdr:colOff>
                    <xdr:row>18</xdr:row>
                    <xdr:rowOff>30480</xdr:rowOff>
                  </to>
                </anchor>
              </controlPr>
            </control>
          </mc:Choice>
        </mc:AlternateContent>
        <mc:AlternateContent xmlns:mc="http://schemas.openxmlformats.org/markup-compatibility/2006">
          <mc:Choice Requires="x14">
            <control shapeId="21103" r:id="rId1020" name="チェック40">
              <controlPr defaultSize="0" autoFill="0" autoLine="0" autoPict="0">
                <anchor moveWithCells="1">
                  <from>
                    <xdr:col>375</xdr:col>
                    <xdr:colOff>190500</xdr:colOff>
                    <xdr:row>17</xdr:row>
                    <xdr:rowOff>152400</xdr:rowOff>
                  </from>
                  <to>
                    <xdr:col>376</xdr:col>
                    <xdr:colOff>198120</xdr:colOff>
                    <xdr:row>19</xdr:row>
                    <xdr:rowOff>30480</xdr:rowOff>
                  </to>
                </anchor>
              </controlPr>
            </control>
          </mc:Choice>
        </mc:AlternateContent>
        <mc:AlternateContent xmlns:mc="http://schemas.openxmlformats.org/markup-compatibility/2006">
          <mc:Choice Requires="x14">
            <control shapeId="21104" r:id="rId1021" name="チェック41">
              <controlPr defaultSize="0" autoFill="0" autoLine="0" autoPict="0">
                <anchor moveWithCells="1">
                  <from>
                    <xdr:col>375</xdr:col>
                    <xdr:colOff>190500</xdr:colOff>
                    <xdr:row>18</xdr:row>
                    <xdr:rowOff>160020</xdr:rowOff>
                  </from>
                  <to>
                    <xdr:col>376</xdr:col>
                    <xdr:colOff>182880</xdr:colOff>
                    <xdr:row>20</xdr:row>
                    <xdr:rowOff>30480</xdr:rowOff>
                  </to>
                </anchor>
              </controlPr>
            </control>
          </mc:Choice>
        </mc:AlternateContent>
        <mc:AlternateContent xmlns:mc="http://schemas.openxmlformats.org/markup-compatibility/2006">
          <mc:Choice Requires="x14">
            <control shapeId="21105" r:id="rId1022" name="チェック42">
              <controlPr defaultSize="0" autoFill="0" autoLine="0" autoPict="0">
                <anchor moveWithCells="1">
                  <from>
                    <xdr:col>375</xdr:col>
                    <xdr:colOff>190500</xdr:colOff>
                    <xdr:row>19</xdr:row>
                    <xdr:rowOff>160020</xdr:rowOff>
                  </from>
                  <to>
                    <xdr:col>376</xdr:col>
                    <xdr:colOff>160020</xdr:colOff>
                    <xdr:row>21</xdr:row>
                    <xdr:rowOff>30480</xdr:rowOff>
                  </to>
                </anchor>
              </controlPr>
            </control>
          </mc:Choice>
        </mc:AlternateContent>
        <mc:AlternateContent xmlns:mc="http://schemas.openxmlformats.org/markup-compatibility/2006">
          <mc:Choice Requires="x14">
            <control shapeId="21106" r:id="rId1023" name="チェック43">
              <controlPr defaultSize="0" autoFill="0" autoLine="0" autoPict="0">
                <anchor moveWithCells="1">
                  <from>
                    <xdr:col>375</xdr:col>
                    <xdr:colOff>190500</xdr:colOff>
                    <xdr:row>20</xdr:row>
                    <xdr:rowOff>175260</xdr:rowOff>
                  </from>
                  <to>
                    <xdr:col>376</xdr:col>
                    <xdr:colOff>198120</xdr:colOff>
                    <xdr:row>22</xdr:row>
                    <xdr:rowOff>38100</xdr:rowOff>
                  </to>
                </anchor>
              </controlPr>
            </control>
          </mc:Choice>
        </mc:AlternateContent>
        <mc:AlternateContent xmlns:mc="http://schemas.openxmlformats.org/markup-compatibility/2006">
          <mc:Choice Requires="x14">
            <control shapeId="21107" r:id="rId1024" name="チェック44">
              <controlPr defaultSize="0" autoFill="0" autoLine="0" autoPict="0">
                <anchor moveWithCells="1">
                  <from>
                    <xdr:col>375</xdr:col>
                    <xdr:colOff>190500</xdr:colOff>
                    <xdr:row>21</xdr:row>
                    <xdr:rowOff>160020</xdr:rowOff>
                  </from>
                  <to>
                    <xdr:col>376</xdr:col>
                    <xdr:colOff>198120</xdr:colOff>
                    <xdr:row>23</xdr:row>
                    <xdr:rowOff>30480</xdr:rowOff>
                  </to>
                </anchor>
              </controlPr>
            </control>
          </mc:Choice>
        </mc:AlternateContent>
        <mc:AlternateContent xmlns:mc="http://schemas.openxmlformats.org/markup-compatibility/2006">
          <mc:Choice Requires="x14">
            <control shapeId="21108" r:id="rId1025" name="チェック45">
              <controlPr defaultSize="0" autoFill="0" autoLine="0" autoPict="0">
                <anchor moveWithCells="1">
                  <from>
                    <xdr:col>375</xdr:col>
                    <xdr:colOff>190500</xdr:colOff>
                    <xdr:row>22</xdr:row>
                    <xdr:rowOff>160020</xdr:rowOff>
                  </from>
                  <to>
                    <xdr:col>376</xdr:col>
                    <xdr:colOff>190500</xdr:colOff>
                    <xdr:row>24</xdr:row>
                    <xdr:rowOff>30480</xdr:rowOff>
                  </to>
                </anchor>
              </controlPr>
            </control>
          </mc:Choice>
        </mc:AlternateContent>
        <mc:AlternateContent xmlns:mc="http://schemas.openxmlformats.org/markup-compatibility/2006">
          <mc:Choice Requires="x14">
            <control shapeId="21109" r:id="rId1026" name="チェック46">
              <controlPr defaultSize="0" autoFill="0" autoLine="0" autoPict="0">
                <anchor moveWithCells="1">
                  <from>
                    <xdr:col>375</xdr:col>
                    <xdr:colOff>190500</xdr:colOff>
                    <xdr:row>23</xdr:row>
                    <xdr:rowOff>152400</xdr:rowOff>
                  </from>
                  <to>
                    <xdr:col>376</xdr:col>
                    <xdr:colOff>190500</xdr:colOff>
                    <xdr:row>25</xdr:row>
                    <xdr:rowOff>30480</xdr:rowOff>
                  </to>
                </anchor>
              </controlPr>
            </control>
          </mc:Choice>
        </mc:AlternateContent>
        <mc:AlternateContent xmlns:mc="http://schemas.openxmlformats.org/markup-compatibility/2006">
          <mc:Choice Requires="x14">
            <control shapeId="21110" r:id="rId1027" name="チェック47">
              <controlPr defaultSize="0" autoFill="0" autoLine="0" autoPict="0">
                <anchor moveWithCells="1">
                  <from>
                    <xdr:col>375</xdr:col>
                    <xdr:colOff>190500</xdr:colOff>
                    <xdr:row>24</xdr:row>
                    <xdr:rowOff>160020</xdr:rowOff>
                  </from>
                  <to>
                    <xdr:col>376</xdr:col>
                    <xdr:colOff>190500</xdr:colOff>
                    <xdr:row>26</xdr:row>
                    <xdr:rowOff>30480</xdr:rowOff>
                  </to>
                </anchor>
              </controlPr>
            </control>
          </mc:Choice>
        </mc:AlternateContent>
        <mc:AlternateContent xmlns:mc="http://schemas.openxmlformats.org/markup-compatibility/2006">
          <mc:Choice Requires="x14">
            <control shapeId="21111" r:id="rId1028" name="チェック48">
              <controlPr defaultSize="0" autoFill="0" autoLine="0" autoPict="0">
                <anchor moveWithCells="1">
                  <from>
                    <xdr:col>375</xdr:col>
                    <xdr:colOff>190500</xdr:colOff>
                    <xdr:row>25</xdr:row>
                    <xdr:rowOff>160020</xdr:rowOff>
                  </from>
                  <to>
                    <xdr:col>376</xdr:col>
                    <xdr:colOff>190500</xdr:colOff>
                    <xdr:row>27</xdr:row>
                    <xdr:rowOff>30480</xdr:rowOff>
                  </to>
                </anchor>
              </controlPr>
            </control>
          </mc:Choice>
        </mc:AlternateContent>
        <mc:AlternateContent xmlns:mc="http://schemas.openxmlformats.org/markup-compatibility/2006">
          <mc:Choice Requires="x14">
            <control shapeId="21112" r:id="rId1029" name="チェック49">
              <controlPr defaultSize="0" autoFill="0" autoLine="0" autoPict="0">
                <anchor moveWithCells="1">
                  <from>
                    <xdr:col>384</xdr:col>
                    <xdr:colOff>190500</xdr:colOff>
                    <xdr:row>12</xdr:row>
                    <xdr:rowOff>160020</xdr:rowOff>
                  </from>
                  <to>
                    <xdr:col>385</xdr:col>
                    <xdr:colOff>190500</xdr:colOff>
                    <xdr:row>14</xdr:row>
                    <xdr:rowOff>30480</xdr:rowOff>
                  </to>
                </anchor>
              </controlPr>
            </control>
          </mc:Choice>
        </mc:AlternateContent>
        <mc:AlternateContent xmlns:mc="http://schemas.openxmlformats.org/markup-compatibility/2006">
          <mc:Choice Requires="x14">
            <control shapeId="21113" r:id="rId1030" name="チェック50">
              <controlPr defaultSize="0" autoFill="0" autoLine="0" autoPict="0">
                <anchor moveWithCells="1">
                  <from>
                    <xdr:col>384</xdr:col>
                    <xdr:colOff>190500</xdr:colOff>
                    <xdr:row>13</xdr:row>
                    <xdr:rowOff>182880</xdr:rowOff>
                  </from>
                  <to>
                    <xdr:col>385</xdr:col>
                    <xdr:colOff>152400</xdr:colOff>
                    <xdr:row>14</xdr:row>
                    <xdr:rowOff>251460</xdr:rowOff>
                  </to>
                </anchor>
              </controlPr>
            </control>
          </mc:Choice>
        </mc:AlternateContent>
        <mc:AlternateContent xmlns:mc="http://schemas.openxmlformats.org/markup-compatibility/2006">
          <mc:Choice Requires="x14">
            <control shapeId="21114" r:id="rId1031" name="チェック51">
              <controlPr defaultSize="0" autoFill="0" autoLine="0" autoPict="0">
                <anchor moveWithCells="1">
                  <from>
                    <xdr:col>384</xdr:col>
                    <xdr:colOff>190500</xdr:colOff>
                    <xdr:row>14</xdr:row>
                    <xdr:rowOff>373380</xdr:rowOff>
                  </from>
                  <to>
                    <xdr:col>385</xdr:col>
                    <xdr:colOff>190500</xdr:colOff>
                    <xdr:row>16</xdr:row>
                    <xdr:rowOff>45720</xdr:rowOff>
                  </to>
                </anchor>
              </controlPr>
            </control>
          </mc:Choice>
        </mc:AlternateContent>
        <mc:AlternateContent xmlns:mc="http://schemas.openxmlformats.org/markup-compatibility/2006">
          <mc:Choice Requires="x14">
            <control shapeId="21115" r:id="rId1032" name="チェック52">
              <controlPr defaultSize="0" autoFill="0" autoLine="0" autoPict="0">
                <anchor moveWithCells="1">
                  <from>
                    <xdr:col>384</xdr:col>
                    <xdr:colOff>190500</xdr:colOff>
                    <xdr:row>15</xdr:row>
                    <xdr:rowOff>160020</xdr:rowOff>
                  </from>
                  <to>
                    <xdr:col>385</xdr:col>
                    <xdr:colOff>182880</xdr:colOff>
                    <xdr:row>17</xdr:row>
                    <xdr:rowOff>30480</xdr:rowOff>
                  </to>
                </anchor>
              </controlPr>
            </control>
          </mc:Choice>
        </mc:AlternateContent>
        <mc:AlternateContent xmlns:mc="http://schemas.openxmlformats.org/markup-compatibility/2006">
          <mc:Choice Requires="x14">
            <control shapeId="21116" r:id="rId1033" name="チェック53">
              <controlPr defaultSize="0" autoFill="0" autoLine="0" autoPict="0">
                <anchor moveWithCells="1">
                  <from>
                    <xdr:col>384</xdr:col>
                    <xdr:colOff>190500</xdr:colOff>
                    <xdr:row>16</xdr:row>
                    <xdr:rowOff>175260</xdr:rowOff>
                  </from>
                  <to>
                    <xdr:col>385</xdr:col>
                    <xdr:colOff>198120</xdr:colOff>
                    <xdr:row>18</xdr:row>
                    <xdr:rowOff>38100</xdr:rowOff>
                  </to>
                </anchor>
              </controlPr>
            </control>
          </mc:Choice>
        </mc:AlternateContent>
        <mc:AlternateContent xmlns:mc="http://schemas.openxmlformats.org/markup-compatibility/2006">
          <mc:Choice Requires="x14">
            <control shapeId="21117" r:id="rId1034" name="チェック54">
              <controlPr defaultSize="0" autoFill="0" autoLine="0" autoPict="0">
                <anchor moveWithCells="1">
                  <from>
                    <xdr:col>384</xdr:col>
                    <xdr:colOff>190500</xdr:colOff>
                    <xdr:row>17</xdr:row>
                    <xdr:rowOff>152400</xdr:rowOff>
                  </from>
                  <to>
                    <xdr:col>385</xdr:col>
                    <xdr:colOff>213360</xdr:colOff>
                    <xdr:row>19</xdr:row>
                    <xdr:rowOff>30480</xdr:rowOff>
                  </to>
                </anchor>
              </controlPr>
            </control>
          </mc:Choice>
        </mc:AlternateContent>
        <mc:AlternateContent xmlns:mc="http://schemas.openxmlformats.org/markup-compatibility/2006">
          <mc:Choice Requires="x14">
            <control shapeId="21118" r:id="rId1035" name="チェック55">
              <controlPr defaultSize="0" autoFill="0" autoLine="0" autoPict="0">
                <anchor moveWithCells="1">
                  <from>
                    <xdr:col>384</xdr:col>
                    <xdr:colOff>190500</xdr:colOff>
                    <xdr:row>18</xdr:row>
                    <xdr:rowOff>152400</xdr:rowOff>
                  </from>
                  <to>
                    <xdr:col>385</xdr:col>
                    <xdr:colOff>198120</xdr:colOff>
                    <xdr:row>20</xdr:row>
                    <xdr:rowOff>30480</xdr:rowOff>
                  </to>
                </anchor>
              </controlPr>
            </control>
          </mc:Choice>
        </mc:AlternateContent>
        <mc:AlternateContent xmlns:mc="http://schemas.openxmlformats.org/markup-compatibility/2006">
          <mc:Choice Requires="x14">
            <control shapeId="21119" r:id="rId1036" name="チェック56">
              <controlPr defaultSize="0" autoFill="0" autoLine="0" autoPict="0">
                <anchor moveWithCells="1">
                  <from>
                    <xdr:col>384</xdr:col>
                    <xdr:colOff>190500</xdr:colOff>
                    <xdr:row>19</xdr:row>
                    <xdr:rowOff>152400</xdr:rowOff>
                  </from>
                  <to>
                    <xdr:col>385</xdr:col>
                    <xdr:colOff>190500</xdr:colOff>
                    <xdr:row>21</xdr:row>
                    <xdr:rowOff>30480</xdr:rowOff>
                  </to>
                </anchor>
              </controlPr>
            </control>
          </mc:Choice>
        </mc:AlternateContent>
        <mc:AlternateContent xmlns:mc="http://schemas.openxmlformats.org/markup-compatibility/2006">
          <mc:Choice Requires="x14">
            <control shapeId="21120" r:id="rId1037" name="チェック57">
              <controlPr defaultSize="0" autoFill="0" autoLine="0" autoPict="0">
                <anchor moveWithCells="1">
                  <from>
                    <xdr:col>384</xdr:col>
                    <xdr:colOff>190500</xdr:colOff>
                    <xdr:row>20</xdr:row>
                    <xdr:rowOff>152400</xdr:rowOff>
                  </from>
                  <to>
                    <xdr:col>386</xdr:col>
                    <xdr:colOff>0</xdr:colOff>
                    <xdr:row>22</xdr:row>
                    <xdr:rowOff>30480</xdr:rowOff>
                  </to>
                </anchor>
              </controlPr>
            </control>
          </mc:Choice>
        </mc:AlternateContent>
        <mc:AlternateContent xmlns:mc="http://schemas.openxmlformats.org/markup-compatibility/2006">
          <mc:Choice Requires="x14">
            <control shapeId="21121" r:id="rId1038" name="チェック58">
              <controlPr defaultSize="0" autoFill="0" autoLine="0" autoPict="0">
                <anchor moveWithCells="1">
                  <from>
                    <xdr:col>384</xdr:col>
                    <xdr:colOff>190500</xdr:colOff>
                    <xdr:row>21</xdr:row>
                    <xdr:rowOff>152400</xdr:rowOff>
                  </from>
                  <to>
                    <xdr:col>385</xdr:col>
                    <xdr:colOff>175260</xdr:colOff>
                    <xdr:row>23</xdr:row>
                    <xdr:rowOff>30480</xdr:rowOff>
                  </to>
                </anchor>
              </controlPr>
            </control>
          </mc:Choice>
        </mc:AlternateContent>
        <mc:AlternateContent xmlns:mc="http://schemas.openxmlformats.org/markup-compatibility/2006">
          <mc:Choice Requires="x14">
            <control shapeId="21122" r:id="rId1039" name="チェック59">
              <controlPr defaultSize="0" autoFill="0" autoLine="0" autoPict="0">
                <anchor moveWithCells="1">
                  <from>
                    <xdr:col>384</xdr:col>
                    <xdr:colOff>190500</xdr:colOff>
                    <xdr:row>22</xdr:row>
                    <xdr:rowOff>182880</xdr:rowOff>
                  </from>
                  <to>
                    <xdr:col>385</xdr:col>
                    <xdr:colOff>190500</xdr:colOff>
                    <xdr:row>24</xdr:row>
                    <xdr:rowOff>60960</xdr:rowOff>
                  </to>
                </anchor>
              </controlPr>
            </control>
          </mc:Choice>
        </mc:AlternateContent>
        <mc:AlternateContent xmlns:mc="http://schemas.openxmlformats.org/markup-compatibility/2006">
          <mc:Choice Requires="x14">
            <control shapeId="21123" r:id="rId1040" name="チェック60">
              <controlPr defaultSize="0" autoFill="0" autoLine="0" autoPict="0">
                <anchor moveWithCells="1">
                  <from>
                    <xdr:col>384</xdr:col>
                    <xdr:colOff>190500</xdr:colOff>
                    <xdr:row>23</xdr:row>
                    <xdr:rowOff>160020</xdr:rowOff>
                  </from>
                  <to>
                    <xdr:col>385</xdr:col>
                    <xdr:colOff>198120</xdr:colOff>
                    <xdr:row>25</xdr:row>
                    <xdr:rowOff>30480</xdr:rowOff>
                  </to>
                </anchor>
              </controlPr>
            </control>
          </mc:Choice>
        </mc:AlternateContent>
        <mc:AlternateContent xmlns:mc="http://schemas.openxmlformats.org/markup-compatibility/2006">
          <mc:Choice Requires="x14">
            <control shapeId="21124" r:id="rId1041" name="チェック61">
              <controlPr defaultSize="0" autoFill="0" autoLine="0" autoPict="0">
                <anchor moveWithCells="1">
                  <from>
                    <xdr:col>384</xdr:col>
                    <xdr:colOff>190500</xdr:colOff>
                    <xdr:row>24</xdr:row>
                    <xdr:rowOff>160020</xdr:rowOff>
                  </from>
                  <to>
                    <xdr:col>385</xdr:col>
                    <xdr:colOff>190500</xdr:colOff>
                    <xdr:row>26</xdr:row>
                    <xdr:rowOff>30480</xdr:rowOff>
                  </to>
                </anchor>
              </controlPr>
            </control>
          </mc:Choice>
        </mc:AlternateContent>
        <mc:AlternateContent xmlns:mc="http://schemas.openxmlformats.org/markup-compatibility/2006">
          <mc:Choice Requires="x14">
            <control shapeId="21125" r:id="rId1042" name="チェック62">
              <controlPr defaultSize="0" autoFill="0" autoLine="0" autoPict="0">
                <anchor moveWithCells="1">
                  <from>
                    <xdr:col>384</xdr:col>
                    <xdr:colOff>190500</xdr:colOff>
                    <xdr:row>25</xdr:row>
                    <xdr:rowOff>152400</xdr:rowOff>
                  </from>
                  <to>
                    <xdr:col>385</xdr:col>
                    <xdr:colOff>182880</xdr:colOff>
                    <xdr:row>27</xdr:row>
                    <xdr:rowOff>30480</xdr:rowOff>
                  </to>
                </anchor>
              </controlPr>
            </control>
          </mc:Choice>
        </mc:AlternateContent>
        <mc:AlternateContent xmlns:mc="http://schemas.openxmlformats.org/markup-compatibility/2006">
          <mc:Choice Requires="x14">
            <control shapeId="21126" r:id="rId1043" name="チェック63">
              <controlPr defaultSize="0" autoFill="0" autoLine="0" autoPict="0">
                <anchor moveWithCells="1">
                  <from>
                    <xdr:col>374</xdr:col>
                    <xdr:colOff>198120</xdr:colOff>
                    <xdr:row>39</xdr:row>
                    <xdr:rowOff>160020</xdr:rowOff>
                  </from>
                  <to>
                    <xdr:col>375</xdr:col>
                    <xdr:colOff>190500</xdr:colOff>
                    <xdr:row>41</xdr:row>
                    <xdr:rowOff>30480</xdr:rowOff>
                  </to>
                </anchor>
              </controlPr>
            </control>
          </mc:Choice>
        </mc:AlternateContent>
        <mc:AlternateContent xmlns:mc="http://schemas.openxmlformats.org/markup-compatibility/2006">
          <mc:Choice Requires="x14">
            <control shapeId="21127" r:id="rId1044" name="チェック64">
              <controlPr defaultSize="0" autoFill="0" autoLine="0" autoPict="0">
                <anchor moveWithCells="1">
                  <from>
                    <xdr:col>377</xdr:col>
                    <xdr:colOff>182880</xdr:colOff>
                    <xdr:row>39</xdr:row>
                    <xdr:rowOff>160020</xdr:rowOff>
                  </from>
                  <to>
                    <xdr:col>378</xdr:col>
                    <xdr:colOff>182880</xdr:colOff>
                    <xdr:row>41</xdr:row>
                    <xdr:rowOff>30480</xdr:rowOff>
                  </to>
                </anchor>
              </controlPr>
            </control>
          </mc:Choice>
        </mc:AlternateContent>
        <mc:AlternateContent xmlns:mc="http://schemas.openxmlformats.org/markup-compatibility/2006">
          <mc:Choice Requires="x14">
            <control shapeId="21128" r:id="rId1045" name="チェック65">
              <controlPr defaultSize="0" autoFill="0" autoLine="0" autoPict="0">
                <anchor moveWithCells="1">
                  <from>
                    <xdr:col>380</xdr:col>
                    <xdr:colOff>190500</xdr:colOff>
                    <xdr:row>39</xdr:row>
                    <xdr:rowOff>160020</xdr:rowOff>
                  </from>
                  <to>
                    <xdr:col>381</xdr:col>
                    <xdr:colOff>198120</xdr:colOff>
                    <xdr:row>41</xdr:row>
                    <xdr:rowOff>38100</xdr:rowOff>
                  </to>
                </anchor>
              </controlPr>
            </control>
          </mc:Choice>
        </mc:AlternateContent>
        <mc:AlternateContent xmlns:mc="http://schemas.openxmlformats.org/markup-compatibility/2006">
          <mc:Choice Requires="x14">
            <control shapeId="21129" r:id="rId1046" name="チェック66">
              <controlPr defaultSize="0" autoFill="0" autoLine="0" autoPict="0">
                <anchor moveWithCells="1">
                  <from>
                    <xdr:col>377</xdr:col>
                    <xdr:colOff>182880</xdr:colOff>
                    <xdr:row>40</xdr:row>
                    <xdr:rowOff>160020</xdr:rowOff>
                  </from>
                  <to>
                    <xdr:col>378</xdr:col>
                    <xdr:colOff>175260</xdr:colOff>
                    <xdr:row>42</xdr:row>
                    <xdr:rowOff>30480</xdr:rowOff>
                  </to>
                </anchor>
              </controlPr>
            </control>
          </mc:Choice>
        </mc:AlternateContent>
        <mc:AlternateContent xmlns:mc="http://schemas.openxmlformats.org/markup-compatibility/2006">
          <mc:Choice Requires="x14">
            <control shapeId="21130" r:id="rId1047" name="チェック67">
              <controlPr defaultSize="0" autoFill="0" autoLine="0" autoPict="0">
                <anchor moveWithCells="1">
                  <from>
                    <xdr:col>380</xdr:col>
                    <xdr:colOff>190500</xdr:colOff>
                    <xdr:row>40</xdr:row>
                    <xdr:rowOff>152400</xdr:rowOff>
                  </from>
                  <to>
                    <xdr:col>381</xdr:col>
                    <xdr:colOff>175260</xdr:colOff>
                    <xdr:row>42</xdr:row>
                    <xdr:rowOff>30480</xdr:rowOff>
                  </to>
                </anchor>
              </controlPr>
            </control>
          </mc:Choice>
        </mc:AlternateContent>
        <mc:AlternateContent xmlns:mc="http://schemas.openxmlformats.org/markup-compatibility/2006">
          <mc:Choice Requires="x14">
            <control shapeId="21131" r:id="rId1048" name="チェック68">
              <controlPr defaultSize="0" autoFill="0" autoLine="0" autoPict="0">
                <anchor moveWithCells="1">
                  <from>
                    <xdr:col>366</xdr:col>
                    <xdr:colOff>213360</xdr:colOff>
                    <xdr:row>41</xdr:row>
                    <xdr:rowOff>160020</xdr:rowOff>
                  </from>
                  <to>
                    <xdr:col>367</xdr:col>
                    <xdr:colOff>213360</xdr:colOff>
                    <xdr:row>43</xdr:row>
                    <xdr:rowOff>30480</xdr:rowOff>
                  </to>
                </anchor>
              </controlPr>
            </control>
          </mc:Choice>
        </mc:AlternateContent>
        <mc:AlternateContent xmlns:mc="http://schemas.openxmlformats.org/markup-compatibility/2006">
          <mc:Choice Requires="x14">
            <control shapeId="21132" r:id="rId1049" name="チェック69">
              <controlPr defaultSize="0" autoFill="0" autoLine="0" autoPict="0">
                <anchor moveWithCells="1">
                  <from>
                    <xdr:col>374</xdr:col>
                    <xdr:colOff>190500</xdr:colOff>
                    <xdr:row>41</xdr:row>
                    <xdr:rowOff>160020</xdr:rowOff>
                  </from>
                  <to>
                    <xdr:col>375</xdr:col>
                    <xdr:colOff>175260</xdr:colOff>
                    <xdr:row>43</xdr:row>
                    <xdr:rowOff>30480</xdr:rowOff>
                  </to>
                </anchor>
              </controlPr>
            </control>
          </mc:Choice>
        </mc:AlternateContent>
        <mc:AlternateContent xmlns:mc="http://schemas.openxmlformats.org/markup-compatibility/2006">
          <mc:Choice Requires="x14">
            <control shapeId="21133" r:id="rId1050" name="チェック70">
              <controlPr defaultSize="0" autoFill="0" autoLine="0" autoPict="0">
                <anchor moveWithCells="1">
                  <from>
                    <xdr:col>381</xdr:col>
                    <xdr:colOff>198120</xdr:colOff>
                    <xdr:row>41</xdr:row>
                    <xdr:rowOff>160020</xdr:rowOff>
                  </from>
                  <to>
                    <xdr:col>382</xdr:col>
                    <xdr:colOff>190500</xdr:colOff>
                    <xdr:row>43</xdr:row>
                    <xdr:rowOff>30480</xdr:rowOff>
                  </to>
                </anchor>
              </controlPr>
            </control>
          </mc:Choice>
        </mc:AlternateContent>
        <mc:AlternateContent xmlns:mc="http://schemas.openxmlformats.org/markup-compatibility/2006">
          <mc:Choice Requires="x14">
            <control shapeId="21134" r:id="rId1051" name="チェック71">
              <controlPr defaultSize="0" autoFill="0" autoLine="0" autoPict="0">
                <anchor moveWithCells="1">
                  <from>
                    <xdr:col>366</xdr:col>
                    <xdr:colOff>213360</xdr:colOff>
                    <xdr:row>42</xdr:row>
                    <xdr:rowOff>160020</xdr:rowOff>
                  </from>
                  <to>
                    <xdr:col>367</xdr:col>
                    <xdr:colOff>190500</xdr:colOff>
                    <xdr:row>44</xdr:row>
                    <xdr:rowOff>30480</xdr:rowOff>
                  </to>
                </anchor>
              </controlPr>
            </control>
          </mc:Choice>
        </mc:AlternateContent>
        <mc:AlternateContent xmlns:mc="http://schemas.openxmlformats.org/markup-compatibility/2006">
          <mc:Choice Requires="x14">
            <control shapeId="21135" r:id="rId1052" name="チェック72">
              <controlPr defaultSize="0" autoFill="0" autoLine="0" autoPict="0">
                <anchor moveWithCells="1">
                  <from>
                    <xdr:col>376</xdr:col>
                    <xdr:colOff>198120</xdr:colOff>
                    <xdr:row>42</xdr:row>
                    <xdr:rowOff>175260</xdr:rowOff>
                  </from>
                  <to>
                    <xdr:col>377</xdr:col>
                    <xdr:colOff>198120</xdr:colOff>
                    <xdr:row>44</xdr:row>
                    <xdr:rowOff>38100</xdr:rowOff>
                  </to>
                </anchor>
              </controlPr>
            </control>
          </mc:Choice>
        </mc:AlternateContent>
        <mc:AlternateContent xmlns:mc="http://schemas.openxmlformats.org/markup-compatibility/2006">
          <mc:Choice Requires="x14">
            <control shapeId="21136" r:id="rId1053" name="チェック73">
              <controlPr defaultSize="0" autoFill="0" autoLine="0" autoPict="0">
                <anchor moveWithCells="1">
                  <from>
                    <xdr:col>366</xdr:col>
                    <xdr:colOff>213360</xdr:colOff>
                    <xdr:row>43</xdr:row>
                    <xdr:rowOff>175260</xdr:rowOff>
                  </from>
                  <to>
                    <xdr:col>367</xdr:col>
                    <xdr:colOff>213360</xdr:colOff>
                    <xdr:row>45</xdr:row>
                    <xdr:rowOff>38100</xdr:rowOff>
                  </to>
                </anchor>
              </controlPr>
            </control>
          </mc:Choice>
        </mc:AlternateContent>
        <mc:AlternateContent xmlns:mc="http://schemas.openxmlformats.org/markup-compatibility/2006">
          <mc:Choice Requires="x14">
            <control shapeId="21137" r:id="rId1054" name="チェック74">
              <controlPr defaultSize="0" autoFill="0" autoLine="0" autoPict="0">
                <anchor moveWithCells="1">
                  <from>
                    <xdr:col>372</xdr:col>
                    <xdr:colOff>198120</xdr:colOff>
                    <xdr:row>43</xdr:row>
                    <xdr:rowOff>160020</xdr:rowOff>
                  </from>
                  <to>
                    <xdr:col>373</xdr:col>
                    <xdr:colOff>198120</xdr:colOff>
                    <xdr:row>45</xdr:row>
                    <xdr:rowOff>30480</xdr:rowOff>
                  </to>
                </anchor>
              </controlPr>
            </control>
          </mc:Choice>
        </mc:AlternateContent>
        <mc:AlternateContent xmlns:mc="http://schemas.openxmlformats.org/markup-compatibility/2006">
          <mc:Choice Requires="x14">
            <control shapeId="21138" r:id="rId1055" name="チェック75">
              <controlPr defaultSize="0" autoFill="0" autoLine="0" autoPict="0">
                <anchor moveWithCells="1">
                  <from>
                    <xdr:col>379</xdr:col>
                    <xdr:colOff>198120</xdr:colOff>
                    <xdr:row>43</xdr:row>
                    <xdr:rowOff>152400</xdr:rowOff>
                  </from>
                  <to>
                    <xdr:col>381</xdr:col>
                    <xdr:colOff>22860</xdr:colOff>
                    <xdr:row>45</xdr:row>
                    <xdr:rowOff>30480</xdr:rowOff>
                  </to>
                </anchor>
              </controlPr>
            </control>
          </mc:Choice>
        </mc:AlternateContent>
        <mc:AlternateContent xmlns:mc="http://schemas.openxmlformats.org/markup-compatibility/2006">
          <mc:Choice Requires="x14">
            <control shapeId="21139" r:id="rId1056" name="チェック76">
              <controlPr defaultSize="0" autoFill="0" autoLine="0" autoPict="0">
                <anchor moveWithCells="1">
                  <from>
                    <xdr:col>366</xdr:col>
                    <xdr:colOff>213360</xdr:colOff>
                    <xdr:row>44</xdr:row>
                    <xdr:rowOff>160020</xdr:rowOff>
                  </from>
                  <to>
                    <xdr:col>367</xdr:col>
                    <xdr:colOff>198120</xdr:colOff>
                    <xdr:row>46</xdr:row>
                    <xdr:rowOff>30480</xdr:rowOff>
                  </to>
                </anchor>
              </controlPr>
            </control>
          </mc:Choice>
        </mc:AlternateContent>
        <mc:AlternateContent xmlns:mc="http://schemas.openxmlformats.org/markup-compatibility/2006">
          <mc:Choice Requires="x14">
            <control shapeId="21140" r:id="rId1057" name="チェック77">
              <controlPr defaultSize="0" autoFill="0" autoLine="0" autoPict="0">
                <anchor moveWithCells="1">
                  <from>
                    <xdr:col>372</xdr:col>
                    <xdr:colOff>198120</xdr:colOff>
                    <xdr:row>44</xdr:row>
                    <xdr:rowOff>160020</xdr:rowOff>
                  </from>
                  <to>
                    <xdr:col>373</xdr:col>
                    <xdr:colOff>182880</xdr:colOff>
                    <xdr:row>46</xdr:row>
                    <xdr:rowOff>30480</xdr:rowOff>
                  </to>
                </anchor>
              </controlPr>
            </control>
          </mc:Choice>
        </mc:AlternateContent>
        <mc:AlternateContent xmlns:mc="http://schemas.openxmlformats.org/markup-compatibility/2006">
          <mc:Choice Requires="x14">
            <control shapeId="21141" r:id="rId1058" name="チェック78">
              <controlPr defaultSize="0" autoFill="0" autoLine="0" autoPict="0">
                <anchor moveWithCells="1">
                  <from>
                    <xdr:col>379</xdr:col>
                    <xdr:colOff>198120</xdr:colOff>
                    <xdr:row>44</xdr:row>
                    <xdr:rowOff>160020</xdr:rowOff>
                  </from>
                  <to>
                    <xdr:col>380</xdr:col>
                    <xdr:colOff>182880</xdr:colOff>
                    <xdr:row>46</xdr:row>
                    <xdr:rowOff>30480</xdr:rowOff>
                  </to>
                </anchor>
              </controlPr>
            </control>
          </mc:Choice>
        </mc:AlternateContent>
        <mc:AlternateContent xmlns:mc="http://schemas.openxmlformats.org/markup-compatibility/2006">
          <mc:Choice Requires="x14">
            <control shapeId="21142" r:id="rId1059" name="チェック79">
              <controlPr defaultSize="0" autoFill="0" autoLine="0" autoPict="0">
                <anchor moveWithCells="1">
                  <from>
                    <xdr:col>366</xdr:col>
                    <xdr:colOff>213360</xdr:colOff>
                    <xdr:row>45</xdr:row>
                    <xdr:rowOff>152400</xdr:rowOff>
                  </from>
                  <to>
                    <xdr:col>367</xdr:col>
                    <xdr:colOff>198120</xdr:colOff>
                    <xdr:row>47</xdr:row>
                    <xdr:rowOff>30480</xdr:rowOff>
                  </to>
                </anchor>
              </controlPr>
            </control>
          </mc:Choice>
        </mc:AlternateContent>
        <mc:AlternateContent xmlns:mc="http://schemas.openxmlformats.org/markup-compatibility/2006">
          <mc:Choice Requires="x14">
            <control shapeId="21143" r:id="rId1060" name="チェック80">
              <controlPr defaultSize="0" autoFill="0" autoLine="0" autoPict="0">
                <anchor moveWithCells="1">
                  <from>
                    <xdr:col>372</xdr:col>
                    <xdr:colOff>198120</xdr:colOff>
                    <xdr:row>45</xdr:row>
                    <xdr:rowOff>144780</xdr:rowOff>
                  </from>
                  <to>
                    <xdr:col>373</xdr:col>
                    <xdr:colOff>175260</xdr:colOff>
                    <xdr:row>47</xdr:row>
                    <xdr:rowOff>60960</xdr:rowOff>
                  </to>
                </anchor>
              </controlPr>
            </control>
          </mc:Choice>
        </mc:AlternateContent>
        <mc:AlternateContent xmlns:mc="http://schemas.openxmlformats.org/markup-compatibility/2006">
          <mc:Choice Requires="x14">
            <control shapeId="21144" r:id="rId1061" name="チェック81">
              <controlPr defaultSize="0" autoFill="0" autoLine="0" autoPict="0">
                <anchor moveWithCells="1">
                  <from>
                    <xdr:col>379</xdr:col>
                    <xdr:colOff>198120</xdr:colOff>
                    <xdr:row>45</xdr:row>
                    <xdr:rowOff>152400</xdr:rowOff>
                  </from>
                  <to>
                    <xdr:col>380</xdr:col>
                    <xdr:colOff>190500</xdr:colOff>
                    <xdr:row>47</xdr:row>
                    <xdr:rowOff>30480</xdr:rowOff>
                  </to>
                </anchor>
              </controlPr>
            </control>
          </mc:Choice>
        </mc:AlternateContent>
        <mc:AlternateContent xmlns:mc="http://schemas.openxmlformats.org/markup-compatibility/2006">
          <mc:Choice Requires="x14">
            <control shapeId="21145" r:id="rId1062" name="チェック82">
              <controlPr defaultSize="0" autoFill="0" autoLine="0" autoPict="0">
                <anchor moveWithCells="1">
                  <from>
                    <xdr:col>366</xdr:col>
                    <xdr:colOff>213360</xdr:colOff>
                    <xdr:row>46</xdr:row>
                    <xdr:rowOff>160020</xdr:rowOff>
                  </from>
                  <to>
                    <xdr:col>367</xdr:col>
                    <xdr:colOff>213360</xdr:colOff>
                    <xdr:row>48</xdr:row>
                    <xdr:rowOff>30480</xdr:rowOff>
                  </to>
                </anchor>
              </controlPr>
            </control>
          </mc:Choice>
        </mc:AlternateContent>
        <mc:AlternateContent xmlns:mc="http://schemas.openxmlformats.org/markup-compatibility/2006">
          <mc:Choice Requires="x14">
            <control shapeId="21146" r:id="rId1063" name="チェック83">
              <controlPr defaultSize="0" autoFill="0" autoLine="0" autoPict="0">
                <anchor moveWithCells="1">
                  <from>
                    <xdr:col>372</xdr:col>
                    <xdr:colOff>198120</xdr:colOff>
                    <xdr:row>46</xdr:row>
                    <xdr:rowOff>160020</xdr:rowOff>
                  </from>
                  <to>
                    <xdr:col>373</xdr:col>
                    <xdr:colOff>182880</xdr:colOff>
                    <xdr:row>48</xdr:row>
                    <xdr:rowOff>30480</xdr:rowOff>
                  </to>
                </anchor>
              </controlPr>
            </control>
          </mc:Choice>
        </mc:AlternateContent>
        <mc:AlternateContent xmlns:mc="http://schemas.openxmlformats.org/markup-compatibility/2006">
          <mc:Choice Requires="x14">
            <control shapeId="21147" r:id="rId1064" name="チェック84">
              <controlPr defaultSize="0" autoFill="0" autoLine="0" autoPict="0">
                <anchor moveWithCells="1">
                  <from>
                    <xdr:col>379</xdr:col>
                    <xdr:colOff>198120</xdr:colOff>
                    <xdr:row>46</xdr:row>
                    <xdr:rowOff>152400</xdr:rowOff>
                  </from>
                  <to>
                    <xdr:col>380</xdr:col>
                    <xdr:colOff>198120</xdr:colOff>
                    <xdr:row>48</xdr:row>
                    <xdr:rowOff>30480</xdr:rowOff>
                  </to>
                </anchor>
              </controlPr>
            </control>
          </mc:Choice>
        </mc:AlternateContent>
        <mc:AlternateContent xmlns:mc="http://schemas.openxmlformats.org/markup-compatibility/2006">
          <mc:Choice Requires="x14">
            <control shapeId="21148" r:id="rId1065" name="チェック85">
              <controlPr defaultSize="0" autoFill="0" autoLine="0" autoPict="0">
                <anchor moveWithCells="1">
                  <from>
                    <xdr:col>386</xdr:col>
                    <xdr:colOff>190500</xdr:colOff>
                    <xdr:row>46</xdr:row>
                    <xdr:rowOff>160020</xdr:rowOff>
                  </from>
                  <to>
                    <xdr:col>387</xdr:col>
                    <xdr:colOff>190500</xdr:colOff>
                    <xdr:row>48</xdr:row>
                    <xdr:rowOff>30480</xdr:rowOff>
                  </to>
                </anchor>
              </controlPr>
            </control>
          </mc:Choice>
        </mc:AlternateContent>
        <mc:AlternateContent xmlns:mc="http://schemas.openxmlformats.org/markup-compatibility/2006">
          <mc:Choice Requires="x14">
            <control shapeId="21149" r:id="rId1066" name="Check Box 2717">
              <controlPr defaultSize="0" autoFill="0" autoLine="0" autoPict="0">
                <anchor moveWithCells="1">
                  <from>
                    <xdr:col>374</xdr:col>
                    <xdr:colOff>198120</xdr:colOff>
                    <xdr:row>52</xdr:row>
                    <xdr:rowOff>175260</xdr:rowOff>
                  </from>
                  <to>
                    <xdr:col>375</xdr:col>
                    <xdr:colOff>190500</xdr:colOff>
                    <xdr:row>54</xdr:row>
                    <xdr:rowOff>38100</xdr:rowOff>
                  </to>
                </anchor>
              </controlPr>
            </control>
          </mc:Choice>
        </mc:AlternateContent>
        <mc:AlternateContent xmlns:mc="http://schemas.openxmlformats.org/markup-compatibility/2006">
          <mc:Choice Requires="x14">
            <control shapeId="21150" r:id="rId1067" name="Check Box 2718">
              <controlPr defaultSize="0" autoFill="0" autoLine="0" autoPict="0">
                <anchor moveWithCells="1">
                  <from>
                    <xdr:col>377</xdr:col>
                    <xdr:colOff>182880</xdr:colOff>
                    <xdr:row>52</xdr:row>
                    <xdr:rowOff>175260</xdr:rowOff>
                  </from>
                  <to>
                    <xdr:col>378</xdr:col>
                    <xdr:colOff>182880</xdr:colOff>
                    <xdr:row>54</xdr:row>
                    <xdr:rowOff>38100</xdr:rowOff>
                  </to>
                </anchor>
              </controlPr>
            </control>
          </mc:Choice>
        </mc:AlternateContent>
        <mc:AlternateContent xmlns:mc="http://schemas.openxmlformats.org/markup-compatibility/2006">
          <mc:Choice Requires="x14">
            <control shapeId="21151" r:id="rId1068" name="Check Box 2719">
              <controlPr defaultSize="0" autoFill="0" autoLine="0" autoPict="0">
                <anchor moveWithCells="1">
                  <from>
                    <xdr:col>380</xdr:col>
                    <xdr:colOff>190500</xdr:colOff>
                    <xdr:row>52</xdr:row>
                    <xdr:rowOff>152400</xdr:rowOff>
                  </from>
                  <to>
                    <xdr:col>381</xdr:col>
                    <xdr:colOff>198120</xdr:colOff>
                    <xdr:row>54</xdr:row>
                    <xdr:rowOff>30480</xdr:rowOff>
                  </to>
                </anchor>
              </controlPr>
            </control>
          </mc:Choice>
        </mc:AlternateContent>
        <mc:AlternateContent xmlns:mc="http://schemas.openxmlformats.org/markup-compatibility/2006">
          <mc:Choice Requires="x14">
            <control shapeId="21152" r:id="rId1069" name="Check Box 2720">
              <controlPr defaultSize="0" autoFill="0" autoLine="0" autoPict="0">
                <anchor moveWithCells="1">
                  <from>
                    <xdr:col>377</xdr:col>
                    <xdr:colOff>182880</xdr:colOff>
                    <xdr:row>53</xdr:row>
                    <xdr:rowOff>160020</xdr:rowOff>
                  </from>
                  <to>
                    <xdr:col>378</xdr:col>
                    <xdr:colOff>175260</xdr:colOff>
                    <xdr:row>55</xdr:row>
                    <xdr:rowOff>30480</xdr:rowOff>
                  </to>
                </anchor>
              </controlPr>
            </control>
          </mc:Choice>
        </mc:AlternateContent>
        <mc:AlternateContent xmlns:mc="http://schemas.openxmlformats.org/markup-compatibility/2006">
          <mc:Choice Requires="x14">
            <control shapeId="21153" r:id="rId1070" name="Check Box 2721">
              <controlPr defaultSize="0" autoFill="0" autoLine="0" autoPict="0">
                <anchor moveWithCells="1">
                  <from>
                    <xdr:col>380</xdr:col>
                    <xdr:colOff>190500</xdr:colOff>
                    <xdr:row>53</xdr:row>
                    <xdr:rowOff>152400</xdr:rowOff>
                  </from>
                  <to>
                    <xdr:col>381</xdr:col>
                    <xdr:colOff>175260</xdr:colOff>
                    <xdr:row>55</xdr:row>
                    <xdr:rowOff>30480</xdr:rowOff>
                  </to>
                </anchor>
              </controlPr>
            </control>
          </mc:Choice>
        </mc:AlternateContent>
        <mc:AlternateContent xmlns:mc="http://schemas.openxmlformats.org/markup-compatibility/2006">
          <mc:Choice Requires="x14">
            <control shapeId="21154" r:id="rId1071" name="Check Box 2722">
              <controlPr defaultSize="0" autoFill="0" autoLine="0" autoPict="0">
                <anchor moveWithCells="1">
                  <from>
                    <xdr:col>366</xdr:col>
                    <xdr:colOff>213360</xdr:colOff>
                    <xdr:row>54</xdr:row>
                    <xdr:rowOff>160020</xdr:rowOff>
                  </from>
                  <to>
                    <xdr:col>367</xdr:col>
                    <xdr:colOff>213360</xdr:colOff>
                    <xdr:row>56</xdr:row>
                    <xdr:rowOff>30480</xdr:rowOff>
                  </to>
                </anchor>
              </controlPr>
            </control>
          </mc:Choice>
        </mc:AlternateContent>
        <mc:AlternateContent xmlns:mc="http://schemas.openxmlformats.org/markup-compatibility/2006">
          <mc:Choice Requires="x14">
            <control shapeId="21155" r:id="rId1072" name="Check Box 2723">
              <controlPr defaultSize="0" autoFill="0" autoLine="0" autoPict="0">
                <anchor moveWithCells="1">
                  <from>
                    <xdr:col>374</xdr:col>
                    <xdr:colOff>190500</xdr:colOff>
                    <xdr:row>54</xdr:row>
                    <xdr:rowOff>160020</xdr:rowOff>
                  </from>
                  <to>
                    <xdr:col>375</xdr:col>
                    <xdr:colOff>175260</xdr:colOff>
                    <xdr:row>56</xdr:row>
                    <xdr:rowOff>30480</xdr:rowOff>
                  </to>
                </anchor>
              </controlPr>
            </control>
          </mc:Choice>
        </mc:AlternateContent>
        <mc:AlternateContent xmlns:mc="http://schemas.openxmlformats.org/markup-compatibility/2006">
          <mc:Choice Requires="x14">
            <control shapeId="21156" r:id="rId1073" name="Check Box 2724">
              <controlPr defaultSize="0" autoFill="0" autoLine="0" autoPict="0">
                <anchor moveWithCells="1">
                  <from>
                    <xdr:col>381</xdr:col>
                    <xdr:colOff>198120</xdr:colOff>
                    <xdr:row>54</xdr:row>
                    <xdr:rowOff>160020</xdr:rowOff>
                  </from>
                  <to>
                    <xdr:col>382</xdr:col>
                    <xdr:colOff>190500</xdr:colOff>
                    <xdr:row>56</xdr:row>
                    <xdr:rowOff>30480</xdr:rowOff>
                  </to>
                </anchor>
              </controlPr>
            </control>
          </mc:Choice>
        </mc:AlternateContent>
        <mc:AlternateContent xmlns:mc="http://schemas.openxmlformats.org/markup-compatibility/2006">
          <mc:Choice Requires="x14">
            <control shapeId="21157" r:id="rId1074" name="Check Box 2725">
              <controlPr defaultSize="0" autoFill="0" autoLine="0" autoPict="0">
                <anchor moveWithCells="1">
                  <from>
                    <xdr:col>366</xdr:col>
                    <xdr:colOff>213360</xdr:colOff>
                    <xdr:row>55</xdr:row>
                    <xdr:rowOff>160020</xdr:rowOff>
                  </from>
                  <to>
                    <xdr:col>367</xdr:col>
                    <xdr:colOff>190500</xdr:colOff>
                    <xdr:row>57</xdr:row>
                    <xdr:rowOff>30480</xdr:rowOff>
                  </to>
                </anchor>
              </controlPr>
            </control>
          </mc:Choice>
        </mc:AlternateContent>
        <mc:AlternateContent xmlns:mc="http://schemas.openxmlformats.org/markup-compatibility/2006">
          <mc:Choice Requires="x14">
            <control shapeId="21158" r:id="rId1075" name="Check Box 2726">
              <controlPr defaultSize="0" autoFill="0" autoLine="0" autoPict="0">
                <anchor moveWithCells="1">
                  <from>
                    <xdr:col>376</xdr:col>
                    <xdr:colOff>198120</xdr:colOff>
                    <xdr:row>55</xdr:row>
                    <xdr:rowOff>175260</xdr:rowOff>
                  </from>
                  <to>
                    <xdr:col>377</xdr:col>
                    <xdr:colOff>198120</xdr:colOff>
                    <xdr:row>57</xdr:row>
                    <xdr:rowOff>38100</xdr:rowOff>
                  </to>
                </anchor>
              </controlPr>
            </control>
          </mc:Choice>
        </mc:AlternateContent>
        <mc:AlternateContent xmlns:mc="http://schemas.openxmlformats.org/markup-compatibility/2006">
          <mc:Choice Requires="x14">
            <control shapeId="21159" r:id="rId1076" name="Check Box 2727">
              <controlPr defaultSize="0" autoFill="0" autoLine="0" autoPict="0">
                <anchor moveWithCells="1">
                  <from>
                    <xdr:col>366</xdr:col>
                    <xdr:colOff>213360</xdr:colOff>
                    <xdr:row>56</xdr:row>
                    <xdr:rowOff>175260</xdr:rowOff>
                  </from>
                  <to>
                    <xdr:col>367</xdr:col>
                    <xdr:colOff>213360</xdr:colOff>
                    <xdr:row>58</xdr:row>
                    <xdr:rowOff>38100</xdr:rowOff>
                  </to>
                </anchor>
              </controlPr>
            </control>
          </mc:Choice>
        </mc:AlternateContent>
        <mc:AlternateContent xmlns:mc="http://schemas.openxmlformats.org/markup-compatibility/2006">
          <mc:Choice Requires="x14">
            <control shapeId="21160" r:id="rId1077" name="Check Box 2728">
              <controlPr defaultSize="0" autoFill="0" autoLine="0" autoPict="0">
                <anchor moveWithCells="1">
                  <from>
                    <xdr:col>372</xdr:col>
                    <xdr:colOff>198120</xdr:colOff>
                    <xdr:row>56</xdr:row>
                    <xdr:rowOff>160020</xdr:rowOff>
                  </from>
                  <to>
                    <xdr:col>373</xdr:col>
                    <xdr:colOff>198120</xdr:colOff>
                    <xdr:row>58</xdr:row>
                    <xdr:rowOff>30480</xdr:rowOff>
                  </to>
                </anchor>
              </controlPr>
            </control>
          </mc:Choice>
        </mc:AlternateContent>
        <mc:AlternateContent xmlns:mc="http://schemas.openxmlformats.org/markup-compatibility/2006">
          <mc:Choice Requires="x14">
            <control shapeId="21161" r:id="rId1078" name="Check Box 2729">
              <controlPr defaultSize="0" autoFill="0" autoLine="0" autoPict="0">
                <anchor moveWithCells="1">
                  <from>
                    <xdr:col>379</xdr:col>
                    <xdr:colOff>198120</xdr:colOff>
                    <xdr:row>56</xdr:row>
                    <xdr:rowOff>152400</xdr:rowOff>
                  </from>
                  <to>
                    <xdr:col>381</xdr:col>
                    <xdr:colOff>22860</xdr:colOff>
                    <xdr:row>58</xdr:row>
                    <xdr:rowOff>30480</xdr:rowOff>
                  </to>
                </anchor>
              </controlPr>
            </control>
          </mc:Choice>
        </mc:AlternateContent>
        <mc:AlternateContent xmlns:mc="http://schemas.openxmlformats.org/markup-compatibility/2006">
          <mc:Choice Requires="x14">
            <control shapeId="21162" r:id="rId1079" name="Check Box 2730">
              <controlPr defaultSize="0" autoFill="0" autoLine="0" autoPict="0">
                <anchor moveWithCells="1">
                  <from>
                    <xdr:col>366</xdr:col>
                    <xdr:colOff>213360</xdr:colOff>
                    <xdr:row>57</xdr:row>
                    <xdr:rowOff>160020</xdr:rowOff>
                  </from>
                  <to>
                    <xdr:col>367</xdr:col>
                    <xdr:colOff>198120</xdr:colOff>
                    <xdr:row>59</xdr:row>
                    <xdr:rowOff>30480</xdr:rowOff>
                  </to>
                </anchor>
              </controlPr>
            </control>
          </mc:Choice>
        </mc:AlternateContent>
        <mc:AlternateContent xmlns:mc="http://schemas.openxmlformats.org/markup-compatibility/2006">
          <mc:Choice Requires="x14">
            <control shapeId="21163" r:id="rId1080" name="Check Box 2731">
              <controlPr defaultSize="0" autoFill="0" autoLine="0" autoPict="0">
                <anchor moveWithCells="1">
                  <from>
                    <xdr:col>372</xdr:col>
                    <xdr:colOff>198120</xdr:colOff>
                    <xdr:row>57</xdr:row>
                    <xdr:rowOff>160020</xdr:rowOff>
                  </from>
                  <to>
                    <xdr:col>373</xdr:col>
                    <xdr:colOff>182880</xdr:colOff>
                    <xdr:row>59</xdr:row>
                    <xdr:rowOff>30480</xdr:rowOff>
                  </to>
                </anchor>
              </controlPr>
            </control>
          </mc:Choice>
        </mc:AlternateContent>
        <mc:AlternateContent xmlns:mc="http://schemas.openxmlformats.org/markup-compatibility/2006">
          <mc:Choice Requires="x14">
            <control shapeId="21164" r:id="rId1081" name="Check Box 2732">
              <controlPr defaultSize="0" autoFill="0" autoLine="0" autoPict="0">
                <anchor moveWithCells="1">
                  <from>
                    <xdr:col>379</xdr:col>
                    <xdr:colOff>198120</xdr:colOff>
                    <xdr:row>57</xdr:row>
                    <xdr:rowOff>160020</xdr:rowOff>
                  </from>
                  <to>
                    <xdr:col>380</xdr:col>
                    <xdr:colOff>182880</xdr:colOff>
                    <xdr:row>59</xdr:row>
                    <xdr:rowOff>30480</xdr:rowOff>
                  </to>
                </anchor>
              </controlPr>
            </control>
          </mc:Choice>
        </mc:AlternateContent>
        <mc:AlternateContent xmlns:mc="http://schemas.openxmlformats.org/markup-compatibility/2006">
          <mc:Choice Requires="x14">
            <control shapeId="21165" r:id="rId1082" name="Check Box 2733">
              <controlPr defaultSize="0" autoFill="0" autoLine="0" autoPict="0">
                <anchor moveWithCells="1">
                  <from>
                    <xdr:col>366</xdr:col>
                    <xdr:colOff>213360</xdr:colOff>
                    <xdr:row>58</xdr:row>
                    <xdr:rowOff>152400</xdr:rowOff>
                  </from>
                  <to>
                    <xdr:col>367</xdr:col>
                    <xdr:colOff>198120</xdr:colOff>
                    <xdr:row>60</xdr:row>
                    <xdr:rowOff>30480</xdr:rowOff>
                  </to>
                </anchor>
              </controlPr>
            </control>
          </mc:Choice>
        </mc:AlternateContent>
        <mc:AlternateContent xmlns:mc="http://schemas.openxmlformats.org/markup-compatibility/2006">
          <mc:Choice Requires="x14">
            <control shapeId="21166" r:id="rId1083" name="Check Box 2734">
              <controlPr defaultSize="0" autoFill="0" autoLine="0" autoPict="0">
                <anchor moveWithCells="1">
                  <from>
                    <xdr:col>372</xdr:col>
                    <xdr:colOff>198120</xdr:colOff>
                    <xdr:row>58</xdr:row>
                    <xdr:rowOff>144780</xdr:rowOff>
                  </from>
                  <to>
                    <xdr:col>373</xdr:col>
                    <xdr:colOff>175260</xdr:colOff>
                    <xdr:row>60</xdr:row>
                    <xdr:rowOff>60960</xdr:rowOff>
                  </to>
                </anchor>
              </controlPr>
            </control>
          </mc:Choice>
        </mc:AlternateContent>
        <mc:AlternateContent xmlns:mc="http://schemas.openxmlformats.org/markup-compatibility/2006">
          <mc:Choice Requires="x14">
            <control shapeId="21167" r:id="rId1084" name="Check Box 2735">
              <controlPr defaultSize="0" autoFill="0" autoLine="0" autoPict="0">
                <anchor moveWithCells="1">
                  <from>
                    <xdr:col>379</xdr:col>
                    <xdr:colOff>198120</xdr:colOff>
                    <xdr:row>58</xdr:row>
                    <xdr:rowOff>152400</xdr:rowOff>
                  </from>
                  <to>
                    <xdr:col>380</xdr:col>
                    <xdr:colOff>190500</xdr:colOff>
                    <xdr:row>60</xdr:row>
                    <xdr:rowOff>30480</xdr:rowOff>
                  </to>
                </anchor>
              </controlPr>
            </control>
          </mc:Choice>
        </mc:AlternateContent>
        <mc:AlternateContent xmlns:mc="http://schemas.openxmlformats.org/markup-compatibility/2006">
          <mc:Choice Requires="x14">
            <control shapeId="21168" r:id="rId1085" name="Check Box 2736">
              <controlPr defaultSize="0" autoFill="0" autoLine="0" autoPict="0">
                <anchor moveWithCells="1">
                  <from>
                    <xdr:col>366</xdr:col>
                    <xdr:colOff>213360</xdr:colOff>
                    <xdr:row>59</xdr:row>
                    <xdr:rowOff>160020</xdr:rowOff>
                  </from>
                  <to>
                    <xdr:col>367</xdr:col>
                    <xdr:colOff>213360</xdr:colOff>
                    <xdr:row>61</xdr:row>
                    <xdr:rowOff>30480</xdr:rowOff>
                  </to>
                </anchor>
              </controlPr>
            </control>
          </mc:Choice>
        </mc:AlternateContent>
        <mc:AlternateContent xmlns:mc="http://schemas.openxmlformats.org/markup-compatibility/2006">
          <mc:Choice Requires="x14">
            <control shapeId="21169" r:id="rId1086" name="Check Box 2737">
              <controlPr defaultSize="0" autoFill="0" autoLine="0" autoPict="0">
                <anchor moveWithCells="1">
                  <from>
                    <xdr:col>372</xdr:col>
                    <xdr:colOff>198120</xdr:colOff>
                    <xdr:row>59</xdr:row>
                    <xdr:rowOff>160020</xdr:rowOff>
                  </from>
                  <to>
                    <xdr:col>373</xdr:col>
                    <xdr:colOff>182880</xdr:colOff>
                    <xdr:row>61</xdr:row>
                    <xdr:rowOff>30480</xdr:rowOff>
                  </to>
                </anchor>
              </controlPr>
            </control>
          </mc:Choice>
        </mc:AlternateContent>
        <mc:AlternateContent xmlns:mc="http://schemas.openxmlformats.org/markup-compatibility/2006">
          <mc:Choice Requires="x14">
            <control shapeId="21170" r:id="rId1087" name="Check Box 2738">
              <controlPr defaultSize="0" autoFill="0" autoLine="0" autoPict="0">
                <anchor moveWithCells="1">
                  <from>
                    <xdr:col>379</xdr:col>
                    <xdr:colOff>198120</xdr:colOff>
                    <xdr:row>59</xdr:row>
                    <xdr:rowOff>152400</xdr:rowOff>
                  </from>
                  <to>
                    <xdr:col>380</xdr:col>
                    <xdr:colOff>198120</xdr:colOff>
                    <xdr:row>61</xdr:row>
                    <xdr:rowOff>30480</xdr:rowOff>
                  </to>
                </anchor>
              </controlPr>
            </control>
          </mc:Choice>
        </mc:AlternateContent>
        <mc:AlternateContent xmlns:mc="http://schemas.openxmlformats.org/markup-compatibility/2006">
          <mc:Choice Requires="x14">
            <control shapeId="21171" r:id="rId1088" name="Check Box 2739">
              <controlPr defaultSize="0" autoFill="0" autoLine="0" autoPict="0">
                <anchor moveWithCells="1">
                  <from>
                    <xdr:col>386</xdr:col>
                    <xdr:colOff>190500</xdr:colOff>
                    <xdr:row>59</xdr:row>
                    <xdr:rowOff>160020</xdr:rowOff>
                  </from>
                  <to>
                    <xdr:col>387</xdr:col>
                    <xdr:colOff>190500</xdr:colOff>
                    <xdr:row>61</xdr:row>
                    <xdr:rowOff>30480</xdr:rowOff>
                  </to>
                </anchor>
              </controlPr>
            </control>
          </mc:Choice>
        </mc:AlternateContent>
        <mc:AlternateContent xmlns:mc="http://schemas.openxmlformats.org/markup-compatibility/2006">
          <mc:Choice Requires="x14">
            <control shapeId="21172" r:id="rId1089" name="Check Box 2740">
              <controlPr defaultSize="0" autoFill="0" autoLine="0" autoPict="0">
                <anchor moveWithCells="1">
                  <from>
                    <xdr:col>374</xdr:col>
                    <xdr:colOff>198120</xdr:colOff>
                    <xdr:row>65</xdr:row>
                    <xdr:rowOff>175260</xdr:rowOff>
                  </from>
                  <to>
                    <xdr:col>375</xdr:col>
                    <xdr:colOff>190500</xdr:colOff>
                    <xdr:row>67</xdr:row>
                    <xdr:rowOff>38100</xdr:rowOff>
                  </to>
                </anchor>
              </controlPr>
            </control>
          </mc:Choice>
        </mc:AlternateContent>
        <mc:AlternateContent xmlns:mc="http://schemas.openxmlformats.org/markup-compatibility/2006">
          <mc:Choice Requires="x14">
            <control shapeId="21173" r:id="rId1090" name="Check Box 2741">
              <controlPr defaultSize="0" autoFill="0" autoLine="0" autoPict="0">
                <anchor moveWithCells="1">
                  <from>
                    <xdr:col>377</xdr:col>
                    <xdr:colOff>190500</xdr:colOff>
                    <xdr:row>65</xdr:row>
                    <xdr:rowOff>175260</xdr:rowOff>
                  </from>
                  <to>
                    <xdr:col>378</xdr:col>
                    <xdr:colOff>190500</xdr:colOff>
                    <xdr:row>67</xdr:row>
                    <xdr:rowOff>38100</xdr:rowOff>
                  </to>
                </anchor>
              </controlPr>
            </control>
          </mc:Choice>
        </mc:AlternateContent>
        <mc:AlternateContent xmlns:mc="http://schemas.openxmlformats.org/markup-compatibility/2006">
          <mc:Choice Requires="x14">
            <control shapeId="21174" r:id="rId1091" name="Check Box 2742">
              <controlPr defaultSize="0" autoFill="0" autoLine="0" autoPict="0">
                <anchor moveWithCells="1">
                  <from>
                    <xdr:col>380</xdr:col>
                    <xdr:colOff>190500</xdr:colOff>
                    <xdr:row>65</xdr:row>
                    <xdr:rowOff>152400</xdr:rowOff>
                  </from>
                  <to>
                    <xdr:col>381</xdr:col>
                    <xdr:colOff>198120</xdr:colOff>
                    <xdr:row>67</xdr:row>
                    <xdr:rowOff>30480</xdr:rowOff>
                  </to>
                </anchor>
              </controlPr>
            </control>
          </mc:Choice>
        </mc:AlternateContent>
        <mc:AlternateContent xmlns:mc="http://schemas.openxmlformats.org/markup-compatibility/2006">
          <mc:Choice Requires="x14">
            <control shapeId="21175" r:id="rId1092" name="Check Box 2743">
              <controlPr defaultSize="0" autoFill="0" autoLine="0" autoPict="0">
                <anchor moveWithCells="1">
                  <from>
                    <xdr:col>377</xdr:col>
                    <xdr:colOff>182880</xdr:colOff>
                    <xdr:row>66</xdr:row>
                    <xdr:rowOff>160020</xdr:rowOff>
                  </from>
                  <to>
                    <xdr:col>378</xdr:col>
                    <xdr:colOff>175260</xdr:colOff>
                    <xdr:row>68</xdr:row>
                    <xdr:rowOff>30480</xdr:rowOff>
                  </to>
                </anchor>
              </controlPr>
            </control>
          </mc:Choice>
        </mc:AlternateContent>
        <mc:AlternateContent xmlns:mc="http://schemas.openxmlformats.org/markup-compatibility/2006">
          <mc:Choice Requires="x14">
            <control shapeId="21176" r:id="rId1093" name="Check Box 2744">
              <controlPr defaultSize="0" autoFill="0" autoLine="0" autoPict="0">
                <anchor moveWithCells="1">
                  <from>
                    <xdr:col>380</xdr:col>
                    <xdr:colOff>190500</xdr:colOff>
                    <xdr:row>66</xdr:row>
                    <xdr:rowOff>152400</xdr:rowOff>
                  </from>
                  <to>
                    <xdr:col>381</xdr:col>
                    <xdr:colOff>175260</xdr:colOff>
                    <xdr:row>68</xdr:row>
                    <xdr:rowOff>30480</xdr:rowOff>
                  </to>
                </anchor>
              </controlPr>
            </control>
          </mc:Choice>
        </mc:AlternateContent>
        <mc:AlternateContent xmlns:mc="http://schemas.openxmlformats.org/markup-compatibility/2006">
          <mc:Choice Requires="x14">
            <control shapeId="21177" r:id="rId1094" name="Check Box 2745">
              <controlPr defaultSize="0" autoFill="0" autoLine="0" autoPict="0">
                <anchor moveWithCells="1">
                  <from>
                    <xdr:col>366</xdr:col>
                    <xdr:colOff>213360</xdr:colOff>
                    <xdr:row>67</xdr:row>
                    <xdr:rowOff>160020</xdr:rowOff>
                  </from>
                  <to>
                    <xdr:col>367</xdr:col>
                    <xdr:colOff>213360</xdr:colOff>
                    <xdr:row>69</xdr:row>
                    <xdr:rowOff>30480</xdr:rowOff>
                  </to>
                </anchor>
              </controlPr>
            </control>
          </mc:Choice>
        </mc:AlternateContent>
        <mc:AlternateContent xmlns:mc="http://schemas.openxmlformats.org/markup-compatibility/2006">
          <mc:Choice Requires="x14">
            <control shapeId="21178" r:id="rId1095" name="Check Box 2746">
              <controlPr defaultSize="0" autoFill="0" autoLine="0" autoPict="0">
                <anchor moveWithCells="1">
                  <from>
                    <xdr:col>374</xdr:col>
                    <xdr:colOff>190500</xdr:colOff>
                    <xdr:row>67</xdr:row>
                    <xdr:rowOff>160020</xdr:rowOff>
                  </from>
                  <to>
                    <xdr:col>375</xdr:col>
                    <xdr:colOff>175260</xdr:colOff>
                    <xdr:row>69</xdr:row>
                    <xdr:rowOff>30480</xdr:rowOff>
                  </to>
                </anchor>
              </controlPr>
            </control>
          </mc:Choice>
        </mc:AlternateContent>
        <mc:AlternateContent xmlns:mc="http://schemas.openxmlformats.org/markup-compatibility/2006">
          <mc:Choice Requires="x14">
            <control shapeId="21179" r:id="rId1096" name="Check Box 2747">
              <controlPr defaultSize="0" autoFill="0" autoLine="0" autoPict="0">
                <anchor moveWithCells="1">
                  <from>
                    <xdr:col>381</xdr:col>
                    <xdr:colOff>198120</xdr:colOff>
                    <xdr:row>67</xdr:row>
                    <xdr:rowOff>160020</xdr:rowOff>
                  </from>
                  <to>
                    <xdr:col>382</xdr:col>
                    <xdr:colOff>190500</xdr:colOff>
                    <xdr:row>69</xdr:row>
                    <xdr:rowOff>30480</xdr:rowOff>
                  </to>
                </anchor>
              </controlPr>
            </control>
          </mc:Choice>
        </mc:AlternateContent>
        <mc:AlternateContent xmlns:mc="http://schemas.openxmlformats.org/markup-compatibility/2006">
          <mc:Choice Requires="x14">
            <control shapeId="21180" r:id="rId1097" name="Check Box 2748">
              <controlPr defaultSize="0" autoFill="0" autoLine="0" autoPict="0">
                <anchor moveWithCells="1">
                  <from>
                    <xdr:col>366</xdr:col>
                    <xdr:colOff>213360</xdr:colOff>
                    <xdr:row>68</xdr:row>
                    <xdr:rowOff>160020</xdr:rowOff>
                  </from>
                  <to>
                    <xdr:col>367</xdr:col>
                    <xdr:colOff>190500</xdr:colOff>
                    <xdr:row>70</xdr:row>
                    <xdr:rowOff>30480</xdr:rowOff>
                  </to>
                </anchor>
              </controlPr>
            </control>
          </mc:Choice>
        </mc:AlternateContent>
        <mc:AlternateContent xmlns:mc="http://schemas.openxmlformats.org/markup-compatibility/2006">
          <mc:Choice Requires="x14">
            <control shapeId="21181" r:id="rId1098" name="Check Box 2749">
              <controlPr defaultSize="0" autoFill="0" autoLine="0" autoPict="0">
                <anchor moveWithCells="1">
                  <from>
                    <xdr:col>376</xdr:col>
                    <xdr:colOff>198120</xdr:colOff>
                    <xdr:row>68</xdr:row>
                    <xdr:rowOff>175260</xdr:rowOff>
                  </from>
                  <to>
                    <xdr:col>377</xdr:col>
                    <xdr:colOff>198120</xdr:colOff>
                    <xdr:row>70</xdr:row>
                    <xdr:rowOff>38100</xdr:rowOff>
                  </to>
                </anchor>
              </controlPr>
            </control>
          </mc:Choice>
        </mc:AlternateContent>
        <mc:AlternateContent xmlns:mc="http://schemas.openxmlformats.org/markup-compatibility/2006">
          <mc:Choice Requires="x14">
            <control shapeId="21182" r:id="rId1099" name="Check Box 2750">
              <controlPr defaultSize="0" autoFill="0" autoLine="0" autoPict="0">
                <anchor moveWithCells="1">
                  <from>
                    <xdr:col>366</xdr:col>
                    <xdr:colOff>213360</xdr:colOff>
                    <xdr:row>69</xdr:row>
                    <xdr:rowOff>175260</xdr:rowOff>
                  </from>
                  <to>
                    <xdr:col>367</xdr:col>
                    <xdr:colOff>213360</xdr:colOff>
                    <xdr:row>71</xdr:row>
                    <xdr:rowOff>38100</xdr:rowOff>
                  </to>
                </anchor>
              </controlPr>
            </control>
          </mc:Choice>
        </mc:AlternateContent>
        <mc:AlternateContent xmlns:mc="http://schemas.openxmlformats.org/markup-compatibility/2006">
          <mc:Choice Requires="x14">
            <control shapeId="21183" r:id="rId1100" name="Check Box 2751">
              <controlPr defaultSize="0" autoFill="0" autoLine="0" autoPict="0">
                <anchor moveWithCells="1">
                  <from>
                    <xdr:col>372</xdr:col>
                    <xdr:colOff>198120</xdr:colOff>
                    <xdr:row>69</xdr:row>
                    <xdr:rowOff>160020</xdr:rowOff>
                  </from>
                  <to>
                    <xdr:col>373</xdr:col>
                    <xdr:colOff>198120</xdr:colOff>
                    <xdr:row>71</xdr:row>
                    <xdr:rowOff>30480</xdr:rowOff>
                  </to>
                </anchor>
              </controlPr>
            </control>
          </mc:Choice>
        </mc:AlternateContent>
        <mc:AlternateContent xmlns:mc="http://schemas.openxmlformats.org/markup-compatibility/2006">
          <mc:Choice Requires="x14">
            <control shapeId="21184" r:id="rId1101" name="Check Box 2752">
              <controlPr defaultSize="0" autoFill="0" autoLine="0" autoPict="0">
                <anchor moveWithCells="1">
                  <from>
                    <xdr:col>379</xdr:col>
                    <xdr:colOff>198120</xdr:colOff>
                    <xdr:row>69</xdr:row>
                    <xdr:rowOff>152400</xdr:rowOff>
                  </from>
                  <to>
                    <xdr:col>381</xdr:col>
                    <xdr:colOff>22860</xdr:colOff>
                    <xdr:row>71</xdr:row>
                    <xdr:rowOff>30480</xdr:rowOff>
                  </to>
                </anchor>
              </controlPr>
            </control>
          </mc:Choice>
        </mc:AlternateContent>
        <mc:AlternateContent xmlns:mc="http://schemas.openxmlformats.org/markup-compatibility/2006">
          <mc:Choice Requires="x14">
            <control shapeId="21185" r:id="rId1102" name="Check Box 2753">
              <controlPr defaultSize="0" autoFill="0" autoLine="0" autoPict="0">
                <anchor moveWithCells="1">
                  <from>
                    <xdr:col>366</xdr:col>
                    <xdr:colOff>213360</xdr:colOff>
                    <xdr:row>70</xdr:row>
                    <xdr:rowOff>160020</xdr:rowOff>
                  </from>
                  <to>
                    <xdr:col>367</xdr:col>
                    <xdr:colOff>198120</xdr:colOff>
                    <xdr:row>72</xdr:row>
                    <xdr:rowOff>30480</xdr:rowOff>
                  </to>
                </anchor>
              </controlPr>
            </control>
          </mc:Choice>
        </mc:AlternateContent>
        <mc:AlternateContent xmlns:mc="http://schemas.openxmlformats.org/markup-compatibility/2006">
          <mc:Choice Requires="x14">
            <control shapeId="21186" r:id="rId1103" name="Check Box 2754">
              <controlPr defaultSize="0" autoFill="0" autoLine="0" autoPict="0">
                <anchor moveWithCells="1">
                  <from>
                    <xdr:col>372</xdr:col>
                    <xdr:colOff>198120</xdr:colOff>
                    <xdr:row>70</xdr:row>
                    <xdr:rowOff>160020</xdr:rowOff>
                  </from>
                  <to>
                    <xdr:col>373</xdr:col>
                    <xdr:colOff>182880</xdr:colOff>
                    <xdr:row>72</xdr:row>
                    <xdr:rowOff>30480</xdr:rowOff>
                  </to>
                </anchor>
              </controlPr>
            </control>
          </mc:Choice>
        </mc:AlternateContent>
        <mc:AlternateContent xmlns:mc="http://schemas.openxmlformats.org/markup-compatibility/2006">
          <mc:Choice Requires="x14">
            <control shapeId="21187" r:id="rId1104" name="Check Box 2755">
              <controlPr defaultSize="0" autoFill="0" autoLine="0" autoPict="0">
                <anchor moveWithCells="1">
                  <from>
                    <xdr:col>379</xdr:col>
                    <xdr:colOff>198120</xdr:colOff>
                    <xdr:row>70</xdr:row>
                    <xdr:rowOff>160020</xdr:rowOff>
                  </from>
                  <to>
                    <xdr:col>380</xdr:col>
                    <xdr:colOff>182880</xdr:colOff>
                    <xdr:row>72</xdr:row>
                    <xdr:rowOff>30480</xdr:rowOff>
                  </to>
                </anchor>
              </controlPr>
            </control>
          </mc:Choice>
        </mc:AlternateContent>
        <mc:AlternateContent xmlns:mc="http://schemas.openxmlformats.org/markup-compatibility/2006">
          <mc:Choice Requires="x14">
            <control shapeId="21188" r:id="rId1105" name="Check Box 2756">
              <controlPr defaultSize="0" autoFill="0" autoLine="0" autoPict="0">
                <anchor moveWithCells="1">
                  <from>
                    <xdr:col>366</xdr:col>
                    <xdr:colOff>213360</xdr:colOff>
                    <xdr:row>71</xdr:row>
                    <xdr:rowOff>152400</xdr:rowOff>
                  </from>
                  <to>
                    <xdr:col>367</xdr:col>
                    <xdr:colOff>198120</xdr:colOff>
                    <xdr:row>73</xdr:row>
                    <xdr:rowOff>30480</xdr:rowOff>
                  </to>
                </anchor>
              </controlPr>
            </control>
          </mc:Choice>
        </mc:AlternateContent>
        <mc:AlternateContent xmlns:mc="http://schemas.openxmlformats.org/markup-compatibility/2006">
          <mc:Choice Requires="x14">
            <control shapeId="21189" r:id="rId1106" name="Check Box 2757">
              <controlPr defaultSize="0" autoFill="0" autoLine="0" autoPict="0">
                <anchor moveWithCells="1">
                  <from>
                    <xdr:col>372</xdr:col>
                    <xdr:colOff>198120</xdr:colOff>
                    <xdr:row>71</xdr:row>
                    <xdr:rowOff>144780</xdr:rowOff>
                  </from>
                  <to>
                    <xdr:col>373</xdr:col>
                    <xdr:colOff>175260</xdr:colOff>
                    <xdr:row>73</xdr:row>
                    <xdr:rowOff>60960</xdr:rowOff>
                  </to>
                </anchor>
              </controlPr>
            </control>
          </mc:Choice>
        </mc:AlternateContent>
        <mc:AlternateContent xmlns:mc="http://schemas.openxmlformats.org/markup-compatibility/2006">
          <mc:Choice Requires="x14">
            <control shapeId="21190" r:id="rId1107" name="Check Box 2758">
              <controlPr defaultSize="0" autoFill="0" autoLine="0" autoPict="0">
                <anchor moveWithCells="1">
                  <from>
                    <xdr:col>379</xdr:col>
                    <xdr:colOff>198120</xdr:colOff>
                    <xdr:row>71</xdr:row>
                    <xdr:rowOff>152400</xdr:rowOff>
                  </from>
                  <to>
                    <xdr:col>380</xdr:col>
                    <xdr:colOff>190500</xdr:colOff>
                    <xdr:row>73</xdr:row>
                    <xdr:rowOff>30480</xdr:rowOff>
                  </to>
                </anchor>
              </controlPr>
            </control>
          </mc:Choice>
        </mc:AlternateContent>
        <mc:AlternateContent xmlns:mc="http://schemas.openxmlformats.org/markup-compatibility/2006">
          <mc:Choice Requires="x14">
            <control shapeId="21191" r:id="rId1108" name="Check Box 2759">
              <controlPr defaultSize="0" autoFill="0" autoLine="0" autoPict="0">
                <anchor moveWithCells="1">
                  <from>
                    <xdr:col>366</xdr:col>
                    <xdr:colOff>213360</xdr:colOff>
                    <xdr:row>72</xdr:row>
                    <xdr:rowOff>160020</xdr:rowOff>
                  </from>
                  <to>
                    <xdr:col>367</xdr:col>
                    <xdr:colOff>213360</xdr:colOff>
                    <xdr:row>74</xdr:row>
                    <xdr:rowOff>30480</xdr:rowOff>
                  </to>
                </anchor>
              </controlPr>
            </control>
          </mc:Choice>
        </mc:AlternateContent>
        <mc:AlternateContent xmlns:mc="http://schemas.openxmlformats.org/markup-compatibility/2006">
          <mc:Choice Requires="x14">
            <control shapeId="21192" r:id="rId1109" name="Check Box 2760">
              <controlPr defaultSize="0" autoFill="0" autoLine="0" autoPict="0">
                <anchor moveWithCells="1">
                  <from>
                    <xdr:col>372</xdr:col>
                    <xdr:colOff>198120</xdr:colOff>
                    <xdr:row>72</xdr:row>
                    <xdr:rowOff>160020</xdr:rowOff>
                  </from>
                  <to>
                    <xdr:col>373</xdr:col>
                    <xdr:colOff>182880</xdr:colOff>
                    <xdr:row>74</xdr:row>
                    <xdr:rowOff>30480</xdr:rowOff>
                  </to>
                </anchor>
              </controlPr>
            </control>
          </mc:Choice>
        </mc:AlternateContent>
        <mc:AlternateContent xmlns:mc="http://schemas.openxmlformats.org/markup-compatibility/2006">
          <mc:Choice Requires="x14">
            <control shapeId="21193" r:id="rId1110" name="Check Box 2761">
              <controlPr defaultSize="0" autoFill="0" autoLine="0" autoPict="0">
                <anchor moveWithCells="1">
                  <from>
                    <xdr:col>379</xdr:col>
                    <xdr:colOff>198120</xdr:colOff>
                    <xdr:row>72</xdr:row>
                    <xdr:rowOff>152400</xdr:rowOff>
                  </from>
                  <to>
                    <xdr:col>380</xdr:col>
                    <xdr:colOff>198120</xdr:colOff>
                    <xdr:row>74</xdr:row>
                    <xdr:rowOff>30480</xdr:rowOff>
                  </to>
                </anchor>
              </controlPr>
            </control>
          </mc:Choice>
        </mc:AlternateContent>
        <mc:AlternateContent xmlns:mc="http://schemas.openxmlformats.org/markup-compatibility/2006">
          <mc:Choice Requires="x14">
            <control shapeId="21194" r:id="rId1111" name="Check Box 2762">
              <controlPr defaultSize="0" autoFill="0" autoLine="0" autoPict="0">
                <anchor moveWithCells="1">
                  <from>
                    <xdr:col>386</xdr:col>
                    <xdr:colOff>190500</xdr:colOff>
                    <xdr:row>72</xdr:row>
                    <xdr:rowOff>160020</xdr:rowOff>
                  </from>
                  <to>
                    <xdr:col>387</xdr:col>
                    <xdr:colOff>190500</xdr:colOff>
                    <xdr:row>74</xdr:row>
                    <xdr:rowOff>30480</xdr:rowOff>
                  </to>
                </anchor>
              </controlPr>
            </control>
          </mc:Choice>
        </mc:AlternateContent>
        <mc:AlternateContent xmlns:mc="http://schemas.openxmlformats.org/markup-compatibility/2006">
          <mc:Choice Requires="x14">
            <control shapeId="21223" r:id="rId1112" name="チェック73">
              <controlPr defaultSize="0" autoFill="0" autoLine="0" autoPict="0">
                <anchor moveWithCells="1">
                  <from>
                    <xdr:col>8</xdr:col>
                    <xdr:colOff>213360</xdr:colOff>
                    <xdr:row>56</xdr:row>
                    <xdr:rowOff>175260</xdr:rowOff>
                  </from>
                  <to>
                    <xdr:col>10</xdr:col>
                    <xdr:colOff>22860</xdr:colOff>
                    <xdr:row>58</xdr:row>
                    <xdr:rowOff>38100</xdr:rowOff>
                  </to>
                </anchor>
              </controlPr>
            </control>
          </mc:Choice>
        </mc:AlternateContent>
        <mc:AlternateContent xmlns:mc="http://schemas.openxmlformats.org/markup-compatibility/2006">
          <mc:Choice Requires="x14">
            <control shapeId="21224" r:id="rId1113" name="チェック74">
              <controlPr defaultSize="0" autoFill="0" autoLine="0" autoPict="0">
                <anchor moveWithCells="1">
                  <from>
                    <xdr:col>14</xdr:col>
                    <xdr:colOff>198120</xdr:colOff>
                    <xdr:row>56</xdr:row>
                    <xdr:rowOff>160020</xdr:rowOff>
                  </from>
                  <to>
                    <xdr:col>16</xdr:col>
                    <xdr:colOff>38100</xdr:colOff>
                    <xdr:row>58</xdr:row>
                    <xdr:rowOff>30480</xdr:rowOff>
                  </to>
                </anchor>
              </controlPr>
            </control>
          </mc:Choice>
        </mc:AlternateContent>
        <mc:AlternateContent xmlns:mc="http://schemas.openxmlformats.org/markup-compatibility/2006">
          <mc:Choice Requires="x14">
            <control shapeId="21225" r:id="rId1114" name="チェック75">
              <controlPr defaultSize="0" autoFill="0" autoLine="0" autoPict="0">
                <anchor moveWithCells="1">
                  <from>
                    <xdr:col>21</xdr:col>
                    <xdr:colOff>198120</xdr:colOff>
                    <xdr:row>56</xdr:row>
                    <xdr:rowOff>152400</xdr:rowOff>
                  </from>
                  <to>
                    <xdr:col>23</xdr:col>
                    <xdr:colOff>83820</xdr:colOff>
                    <xdr:row>58</xdr:row>
                    <xdr:rowOff>30480</xdr:rowOff>
                  </to>
                </anchor>
              </controlPr>
            </control>
          </mc:Choice>
        </mc:AlternateContent>
        <mc:AlternateContent xmlns:mc="http://schemas.openxmlformats.org/markup-compatibility/2006">
          <mc:Choice Requires="x14">
            <control shapeId="21352" r:id="rId1115" name="チェック21">
              <controlPr defaultSize="0" autoFill="0" autoLine="0" autoPict="0">
                <anchor moveWithCells="1">
                  <from>
                    <xdr:col>51</xdr:col>
                    <xdr:colOff>213360</xdr:colOff>
                    <xdr:row>12</xdr:row>
                    <xdr:rowOff>160020</xdr:rowOff>
                  </from>
                  <to>
                    <xdr:col>53</xdr:col>
                    <xdr:colOff>22860</xdr:colOff>
                    <xdr:row>14</xdr:row>
                    <xdr:rowOff>30480</xdr:rowOff>
                  </to>
                </anchor>
              </controlPr>
            </control>
          </mc:Choice>
        </mc:AlternateContent>
        <mc:AlternateContent xmlns:mc="http://schemas.openxmlformats.org/markup-compatibility/2006">
          <mc:Choice Requires="x14">
            <control shapeId="21353" r:id="rId1116" name="チェック22">
              <controlPr defaultSize="0" autoFill="0" autoLine="0" autoPict="0">
                <anchor moveWithCells="1">
                  <from>
                    <xdr:col>51</xdr:col>
                    <xdr:colOff>213360</xdr:colOff>
                    <xdr:row>14</xdr:row>
                    <xdr:rowOff>30480</xdr:rowOff>
                  </from>
                  <to>
                    <xdr:col>52</xdr:col>
                    <xdr:colOff>213360</xdr:colOff>
                    <xdr:row>14</xdr:row>
                    <xdr:rowOff>274320</xdr:rowOff>
                  </to>
                </anchor>
              </controlPr>
            </control>
          </mc:Choice>
        </mc:AlternateContent>
        <mc:AlternateContent xmlns:mc="http://schemas.openxmlformats.org/markup-compatibility/2006">
          <mc:Choice Requires="x14">
            <control shapeId="21354" r:id="rId1117" name="チェック23">
              <controlPr defaultSize="0" autoFill="0" autoLine="0" autoPict="0">
                <anchor moveWithCells="1">
                  <from>
                    <xdr:col>51</xdr:col>
                    <xdr:colOff>213360</xdr:colOff>
                    <xdr:row>14</xdr:row>
                    <xdr:rowOff>365760</xdr:rowOff>
                  </from>
                  <to>
                    <xdr:col>53</xdr:col>
                    <xdr:colOff>22860</xdr:colOff>
                    <xdr:row>16</xdr:row>
                    <xdr:rowOff>30480</xdr:rowOff>
                  </to>
                </anchor>
              </controlPr>
            </control>
          </mc:Choice>
        </mc:AlternateContent>
        <mc:AlternateContent xmlns:mc="http://schemas.openxmlformats.org/markup-compatibility/2006">
          <mc:Choice Requires="x14">
            <control shapeId="21355" r:id="rId1118" name="チェック24">
              <controlPr defaultSize="0" autoFill="0" autoLine="0" autoPict="0">
                <anchor moveWithCells="1">
                  <from>
                    <xdr:col>51</xdr:col>
                    <xdr:colOff>213360</xdr:colOff>
                    <xdr:row>15</xdr:row>
                    <xdr:rowOff>160020</xdr:rowOff>
                  </from>
                  <to>
                    <xdr:col>53</xdr:col>
                    <xdr:colOff>22860</xdr:colOff>
                    <xdr:row>17</xdr:row>
                    <xdr:rowOff>30480</xdr:rowOff>
                  </to>
                </anchor>
              </controlPr>
            </control>
          </mc:Choice>
        </mc:AlternateContent>
        <mc:AlternateContent xmlns:mc="http://schemas.openxmlformats.org/markup-compatibility/2006">
          <mc:Choice Requires="x14">
            <control shapeId="21356" r:id="rId1119" name="チェック25">
              <controlPr defaultSize="0" autoFill="0" autoLine="0" autoPict="0">
                <anchor moveWithCells="1">
                  <from>
                    <xdr:col>51</xdr:col>
                    <xdr:colOff>213360</xdr:colOff>
                    <xdr:row>16</xdr:row>
                    <xdr:rowOff>175260</xdr:rowOff>
                  </from>
                  <to>
                    <xdr:col>53</xdr:col>
                    <xdr:colOff>7620</xdr:colOff>
                    <xdr:row>18</xdr:row>
                    <xdr:rowOff>38100</xdr:rowOff>
                  </to>
                </anchor>
              </controlPr>
            </control>
          </mc:Choice>
        </mc:AlternateContent>
        <mc:AlternateContent xmlns:mc="http://schemas.openxmlformats.org/markup-compatibility/2006">
          <mc:Choice Requires="x14">
            <control shapeId="21357" r:id="rId1120" name="チェック26">
              <controlPr defaultSize="0" autoFill="0" autoLine="0" autoPict="0">
                <anchor moveWithCells="1">
                  <from>
                    <xdr:col>51</xdr:col>
                    <xdr:colOff>213360</xdr:colOff>
                    <xdr:row>17</xdr:row>
                    <xdr:rowOff>175260</xdr:rowOff>
                  </from>
                  <to>
                    <xdr:col>52</xdr:col>
                    <xdr:colOff>190500</xdr:colOff>
                    <xdr:row>19</xdr:row>
                    <xdr:rowOff>38100</xdr:rowOff>
                  </to>
                </anchor>
              </controlPr>
            </control>
          </mc:Choice>
        </mc:AlternateContent>
        <mc:AlternateContent xmlns:mc="http://schemas.openxmlformats.org/markup-compatibility/2006">
          <mc:Choice Requires="x14">
            <control shapeId="21358" r:id="rId1121" name="チェック27">
              <controlPr defaultSize="0" autoFill="0" autoLine="0" autoPict="0">
                <anchor moveWithCells="1">
                  <from>
                    <xdr:col>51</xdr:col>
                    <xdr:colOff>213360</xdr:colOff>
                    <xdr:row>18</xdr:row>
                    <xdr:rowOff>175260</xdr:rowOff>
                  </from>
                  <to>
                    <xdr:col>53</xdr:col>
                    <xdr:colOff>30480</xdr:colOff>
                    <xdr:row>20</xdr:row>
                    <xdr:rowOff>38100</xdr:rowOff>
                  </to>
                </anchor>
              </controlPr>
            </control>
          </mc:Choice>
        </mc:AlternateContent>
        <mc:AlternateContent xmlns:mc="http://schemas.openxmlformats.org/markup-compatibility/2006">
          <mc:Choice Requires="x14">
            <control shapeId="21359" r:id="rId1122" name="チェック28">
              <controlPr defaultSize="0" autoFill="0" autoLine="0" autoPict="0">
                <anchor moveWithCells="1">
                  <from>
                    <xdr:col>51</xdr:col>
                    <xdr:colOff>213360</xdr:colOff>
                    <xdr:row>19</xdr:row>
                    <xdr:rowOff>175260</xdr:rowOff>
                  </from>
                  <to>
                    <xdr:col>53</xdr:col>
                    <xdr:colOff>0</xdr:colOff>
                    <xdr:row>21</xdr:row>
                    <xdr:rowOff>38100</xdr:rowOff>
                  </to>
                </anchor>
              </controlPr>
            </control>
          </mc:Choice>
        </mc:AlternateContent>
        <mc:AlternateContent xmlns:mc="http://schemas.openxmlformats.org/markup-compatibility/2006">
          <mc:Choice Requires="x14">
            <control shapeId="21360" r:id="rId1123" name="チェック29">
              <controlPr defaultSize="0" autoFill="0" autoLine="0" autoPict="0">
                <anchor moveWithCells="1">
                  <from>
                    <xdr:col>51</xdr:col>
                    <xdr:colOff>213360</xdr:colOff>
                    <xdr:row>20</xdr:row>
                    <xdr:rowOff>175260</xdr:rowOff>
                  </from>
                  <to>
                    <xdr:col>53</xdr:col>
                    <xdr:colOff>22860</xdr:colOff>
                    <xdr:row>22</xdr:row>
                    <xdr:rowOff>38100</xdr:rowOff>
                  </to>
                </anchor>
              </controlPr>
            </control>
          </mc:Choice>
        </mc:AlternateContent>
        <mc:AlternateContent xmlns:mc="http://schemas.openxmlformats.org/markup-compatibility/2006">
          <mc:Choice Requires="x14">
            <control shapeId="21361" r:id="rId1124" name="チェック30">
              <controlPr defaultSize="0" autoFill="0" autoLine="0" autoPict="0">
                <anchor moveWithCells="1">
                  <from>
                    <xdr:col>51</xdr:col>
                    <xdr:colOff>213360</xdr:colOff>
                    <xdr:row>21</xdr:row>
                    <xdr:rowOff>160020</xdr:rowOff>
                  </from>
                  <to>
                    <xdr:col>53</xdr:col>
                    <xdr:colOff>22860</xdr:colOff>
                    <xdr:row>23</xdr:row>
                    <xdr:rowOff>30480</xdr:rowOff>
                  </to>
                </anchor>
              </controlPr>
            </control>
          </mc:Choice>
        </mc:AlternateContent>
        <mc:AlternateContent xmlns:mc="http://schemas.openxmlformats.org/markup-compatibility/2006">
          <mc:Choice Requires="x14">
            <control shapeId="21362" r:id="rId1125" name="チェック31">
              <controlPr defaultSize="0" autoFill="0" autoLine="0" autoPict="0">
                <anchor moveWithCells="1">
                  <from>
                    <xdr:col>51</xdr:col>
                    <xdr:colOff>213360</xdr:colOff>
                    <xdr:row>22</xdr:row>
                    <xdr:rowOff>160020</xdr:rowOff>
                  </from>
                  <to>
                    <xdr:col>53</xdr:col>
                    <xdr:colOff>22860</xdr:colOff>
                    <xdr:row>24</xdr:row>
                    <xdr:rowOff>30480</xdr:rowOff>
                  </to>
                </anchor>
              </controlPr>
            </control>
          </mc:Choice>
        </mc:AlternateContent>
        <mc:AlternateContent xmlns:mc="http://schemas.openxmlformats.org/markup-compatibility/2006">
          <mc:Choice Requires="x14">
            <control shapeId="21363" r:id="rId1126" name="チェック32">
              <controlPr defaultSize="0" autoFill="0" autoLine="0" autoPict="0">
                <anchor moveWithCells="1">
                  <from>
                    <xdr:col>51</xdr:col>
                    <xdr:colOff>213360</xdr:colOff>
                    <xdr:row>23</xdr:row>
                    <xdr:rowOff>160020</xdr:rowOff>
                  </from>
                  <to>
                    <xdr:col>53</xdr:col>
                    <xdr:colOff>22860</xdr:colOff>
                    <xdr:row>25</xdr:row>
                    <xdr:rowOff>30480</xdr:rowOff>
                  </to>
                </anchor>
              </controlPr>
            </control>
          </mc:Choice>
        </mc:AlternateContent>
        <mc:AlternateContent xmlns:mc="http://schemas.openxmlformats.org/markup-compatibility/2006">
          <mc:Choice Requires="x14">
            <control shapeId="21364" r:id="rId1127" name="チェック33">
              <controlPr defaultSize="0" autoFill="0" autoLine="0" autoPict="0">
                <anchor moveWithCells="1">
                  <from>
                    <xdr:col>51</xdr:col>
                    <xdr:colOff>213360</xdr:colOff>
                    <xdr:row>24</xdr:row>
                    <xdr:rowOff>160020</xdr:rowOff>
                  </from>
                  <to>
                    <xdr:col>52</xdr:col>
                    <xdr:colOff>213360</xdr:colOff>
                    <xdr:row>26</xdr:row>
                    <xdr:rowOff>30480</xdr:rowOff>
                  </to>
                </anchor>
              </controlPr>
            </control>
          </mc:Choice>
        </mc:AlternateContent>
        <mc:AlternateContent xmlns:mc="http://schemas.openxmlformats.org/markup-compatibility/2006">
          <mc:Choice Requires="x14">
            <control shapeId="21365" r:id="rId1128" name="チェック34">
              <controlPr defaultSize="0" autoFill="0" autoLine="0" autoPict="0">
                <anchor moveWithCells="1">
                  <from>
                    <xdr:col>51</xdr:col>
                    <xdr:colOff>213360</xdr:colOff>
                    <xdr:row>25</xdr:row>
                    <xdr:rowOff>160020</xdr:rowOff>
                  </from>
                  <to>
                    <xdr:col>53</xdr:col>
                    <xdr:colOff>22860</xdr:colOff>
                    <xdr:row>27</xdr:row>
                    <xdr:rowOff>30480</xdr:rowOff>
                  </to>
                </anchor>
              </controlPr>
            </control>
          </mc:Choice>
        </mc:AlternateContent>
        <mc:AlternateContent xmlns:mc="http://schemas.openxmlformats.org/markup-compatibility/2006">
          <mc:Choice Requires="x14">
            <control shapeId="21366" r:id="rId1129" name="チェック35">
              <controlPr defaultSize="0" autoFill="0" autoLine="0" autoPict="0">
                <anchor moveWithCells="1">
                  <from>
                    <xdr:col>60</xdr:col>
                    <xdr:colOff>190500</xdr:colOff>
                    <xdr:row>12</xdr:row>
                    <xdr:rowOff>160020</xdr:rowOff>
                  </from>
                  <to>
                    <xdr:col>62</xdr:col>
                    <xdr:colOff>0</xdr:colOff>
                    <xdr:row>14</xdr:row>
                    <xdr:rowOff>30480</xdr:rowOff>
                  </to>
                </anchor>
              </controlPr>
            </control>
          </mc:Choice>
        </mc:AlternateContent>
        <mc:AlternateContent xmlns:mc="http://schemas.openxmlformats.org/markup-compatibility/2006">
          <mc:Choice Requires="x14">
            <control shapeId="21367" r:id="rId1130" name="チェック36">
              <controlPr defaultSize="0" autoFill="0" autoLine="0" autoPict="0">
                <anchor moveWithCells="1">
                  <from>
                    <xdr:col>60</xdr:col>
                    <xdr:colOff>190500</xdr:colOff>
                    <xdr:row>13</xdr:row>
                    <xdr:rowOff>182880</xdr:rowOff>
                  </from>
                  <to>
                    <xdr:col>61</xdr:col>
                    <xdr:colOff>213360</xdr:colOff>
                    <xdr:row>14</xdr:row>
                    <xdr:rowOff>251460</xdr:rowOff>
                  </to>
                </anchor>
              </controlPr>
            </control>
          </mc:Choice>
        </mc:AlternateContent>
        <mc:AlternateContent xmlns:mc="http://schemas.openxmlformats.org/markup-compatibility/2006">
          <mc:Choice Requires="x14">
            <control shapeId="21368" r:id="rId1131" name="チェック37">
              <controlPr defaultSize="0" autoFill="0" autoLine="0" autoPict="0">
                <anchor moveWithCells="1">
                  <from>
                    <xdr:col>60</xdr:col>
                    <xdr:colOff>190500</xdr:colOff>
                    <xdr:row>14</xdr:row>
                    <xdr:rowOff>373380</xdr:rowOff>
                  </from>
                  <to>
                    <xdr:col>62</xdr:col>
                    <xdr:colOff>7620</xdr:colOff>
                    <xdr:row>16</xdr:row>
                    <xdr:rowOff>30480</xdr:rowOff>
                  </to>
                </anchor>
              </controlPr>
            </control>
          </mc:Choice>
        </mc:AlternateContent>
        <mc:AlternateContent xmlns:mc="http://schemas.openxmlformats.org/markup-compatibility/2006">
          <mc:Choice Requires="x14">
            <control shapeId="21369" r:id="rId1132" name="チェック38">
              <controlPr defaultSize="0" autoFill="0" autoLine="0" autoPict="0">
                <anchor moveWithCells="1">
                  <from>
                    <xdr:col>60</xdr:col>
                    <xdr:colOff>190500</xdr:colOff>
                    <xdr:row>15</xdr:row>
                    <xdr:rowOff>160020</xdr:rowOff>
                  </from>
                  <to>
                    <xdr:col>61</xdr:col>
                    <xdr:colOff>213360</xdr:colOff>
                    <xdr:row>17</xdr:row>
                    <xdr:rowOff>30480</xdr:rowOff>
                  </to>
                </anchor>
              </controlPr>
            </control>
          </mc:Choice>
        </mc:AlternateContent>
        <mc:AlternateContent xmlns:mc="http://schemas.openxmlformats.org/markup-compatibility/2006">
          <mc:Choice Requires="x14">
            <control shapeId="21370" r:id="rId1133" name="チェック39">
              <controlPr defaultSize="0" autoFill="0" autoLine="0" autoPict="0">
                <anchor moveWithCells="1">
                  <from>
                    <xdr:col>60</xdr:col>
                    <xdr:colOff>190500</xdr:colOff>
                    <xdr:row>16</xdr:row>
                    <xdr:rowOff>160020</xdr:rowOff>
                  </from>
                  <to>
                    <xdr:col>61</xdr:col>
                    <xdr:colOff>190500</xdr:colOff>
                    <xdr:row>18</xdr:row>
                    <xdr:rowOff>30480</xdr:rowOff>
                  </to>
                </anchor>
              </controlPr>
            </control>
          </mc:Choice>
        </mc:AlternateContent>
        <mc:AlternateContent xmlns:mc="http://schemas.openxmlformats.org/markup-compatibility/2006">
          <mc:Choice Requires="x14">
            <control shapeId="21371" r:id="rId1134" name="チェック40">
              <controlPr defaultSize="0" autoFill="0" autoLine="0" autoPict="0">
                <anchor moveWithCells="1">
                  <from>
                    <xdr:col>60</xdr:col>
                    <xdr:colOff>190500</xdr:colOff>
                    <xdr:row>17</xdr:row>
                    <xdr:rowOff>152400</xdr:rowOff>
                  </from>
                  <to>
                    <xdr:col>62</xdr:col>
                    <xdr:colOff>7620</xdr:colOff>
                    <xdr:row>19</xdr:row>
                    <xdr:rowOff>30480</xdr:rowOff>
                  </to>
                </anchor>
              </controlPr>
            </control>
          </mc:Choice>
        </mc:AlternateContent>
        <mc:AlternateContent xmlns:mc="http://schemas.openxmlformats.org/markup-compatibility/2006">
          <mc:Choice Requires="x14">
            <control shapeId="21372" r:id="rId1135" name="チェック41">
              <controlPr defaultSize="0" autoFill="0" autoLine="0" autoPict="0">
                <anchor moveWithCells="1">
                  <from>
                    <xdr:col>60</xdr:col>
                    <xdr:colOff>190500</xdr:colOff>
                    <xdr:row>18</xdr:row>
                    <xdr:rowOff>160020</xdr:rowOff>
                  </from>
                  <to>
                    <xdr:col>61</xdr:col>
                    <xdr:colOff>213360</xdr:colOff>
                    <xdr:row>20</xdr:row>
                    <xdr:rowOff>30480</xdr:rowOff>
                  </to>
                </anchor>
              </controlPr>
            </control>
          </mc:Choice>
        </mc:AlternateContent>
        <mc:AlternateContent xmlns:mc="http://schemas.openxmlformats.org/markup-compatibility/2006">
          <mc:Choice Requires="x14">
            <control shapeId="21373" r:id="rId1136" name="チェック42">
              <controlPr defaultSize="0" autoFill="0" autoLine="0" autoPict="0">
                <anchor moveWithCells="1">
                  <from>
                    <xdr:col>60</xdr:col>
                    <xdr:colOff>190500</xdr:colOff>
                    <xdr:row>19</xdr:row>
                    <xdr:rowOff>160020</xdr:rowOff>
                  </from>
                  <to>
                    <xdr:col>61</xdr:col>
                    <xdr:colOff>190500</xdr:colOff>
                    <xdr:row>21</xdr:row>
                    <xdr:rowOff>30480</xdr:rowOff>
                  </to>
                </anchor>
              </controlPr>
            </control>
          </mc:Choice>
        </mc:AlternateContent>
        <mc:AlternateContent xmlns:mc="http://schemas.openxmlformats.org/markup-compatibility/2006">
          <mc:Choice Requires="x14">
            <control shapeId="21374" r:id="rId1137" name="チェック43">
              <controlPr defaultSize="0" autoFill="0" autoLine="0" autoPict="0">
                <anchor moveWithCells="1">
                  <from>
                    <xdr:col>60</xdr:col>
                    <xdr:colOff>190500</xdr:colOff>
                    <xdr:row>20</xdr:row>
                    <xdr:rowOff>175260</xdr:rowOff>
                  </from>
                  <to>
                    <xdr:col>62</xdr:col>
                    <xdr:colOff>7620</xdr:colOff>
                    <xdr:row>22</xdr:row>
                    <xdr:rowOff>38100</xdr:rowOff>
                  </to>
                </anchor>
              </controlPr>
            </control>
          </mc:Choice>
        </mc:AlternateContent>
        <mc:AlternateContent xmlns:mc="http://schemas.openxmlformats.org/markup-compatibility/2006">
          <mc:Choice Requires="x14">
            <control shapeId="21375" r:id="rId1138" name="チェック44">
              <controlPr defaultSize="0" autoFill="0" autoLine="0" autoPict="0">
                <anchor moveWithCells="1">
                  <from>
                    <xdr:col>60</xdr:col>
                    <xdr:colOff>190500</xdr:colOff>
                    <xdr:row>21</xdr:row>
                    <xdr:rowOff>160020</xdr:rowOff>
                  </from>
                  <to>
                    <xdr:col>62</xdr:col>
                    <xdr:colOff>7620</xdr:colOff>
                    <xdr:row>23</xdr:row>
                    <xdr:rowOff>30480</xdr:rowOff>
                  </to>
                </anchor>
              </controlPr>
            </control>
          </mc:Choice>
        </mc:AlternateContent>
        <mc:AlternateContent xmlns:mc="http://schemas.openxmlformats.org/markup-compatibility/2006">
          <mc:Choice Requires="x14">
            <control shapeId="21376" r:id="rId1139" name="チェック45">
              <controlPr defaultSize="0" autoFill="0" autoLine="0" autoPict="0">
                <anchor moveWithCells="1">
                  <from>
                    <xdr:col>60</xdr:col>
                    <xdr:colOff>190500</xdr:colOff>
                    <xdr:row>22</xdr:row>
                    <xdr:rowOff>160020</xdr:rowOff>
                  </from>
                  <to>
                    <xdr:col>62</xdr:col>
                    <xdr:colOff>0</xdr:colOff>
                    <xdr:row>24</xdr:row>
                    <xdr:rowOff>30480</xdr:rowOff>
                  </to>
                </anchor>
              </controlPr>
            </control>
          </mc:Choice>
        </mc:AlternateContent>
        <mc:AlternateContent xmlns:mc="http://schemas.openxmlformats.org/markup-compatibility/2006">
          <mc:Choice Requires="x14">
            <control shapeId="21377" r:id="rId1140" name="チェック46">
              <controlPr defaultSize="0" autoFill="0" autoLine="0" autoPict="0">
                <anchor moveWithCells="1">
                  <from>
                    <xdr:col>60</xdr:col>
                    <xdr:colOff>190500</xdr:colOff>
                    <xdr:row>23</xdr:row>
                    <xdr:rowOff>152400</xdr:rowOff>
                  </from>
                  <to>
                    <xdr:col>62</xdr:col>
                    <xdr:colOff>0</xdr:colOff>
                    <xdr:row>25</xdr:row>
                    <xdr:rowOff>30480</xdr:rowOff>
                  </to>
                </anchor>
              </controlPr>
            </control>
          </mc:Choice>
        </mc:AlternateContent>
        <mc:AlternateContent xmlns:mc="http://schemas.openxmlformats.org/markup-compatibility/2006">
          <mc:Choice Requires="x14">
            <control shapeId="21378" r:id="rId1141" name="チェック47">
              <controlPr defaultSize="0" autoFill="0" autoLine="0" autoPict="0">
                <anchor moveWithCells="1">
                  <from>
                    <xdr:col>60</xdr:col>
                    <xdr:colOff>190500</xdr:colOff>
                    <xdr:row>24</xdr:row>
                    <xdr:rowOff>160020</xdr:rowOff>
                  </from>
                  <to>
                    <xdr:col>62</xdr:col>
                    <xdr:colOff>0</xdr:colOff>
                    <xdr:row>26</xdr:row>
                    <xdr:rowOff>30480</xdr:rowOff>
                  </to>
                </anchor>
              </controlPr>
            </control>
          </mc:Choice>
        </mc:AlternateContent>
        <mc:AlternateContent xmlns:mc="http://schemas.openxmlformats.org/markup-compatibility/2006">
          <mc:Choice Requires="x14">
            <control shapeId="21379" r:id="rId1142" name="チェック48">
              <controlPr defaultSize="0" autoFill="0" autoLine="0" autoPict="0">
                <anchor moveWithCells="1">
                  <from>
                    <xdr:col>60</xdr:col>
                    <xdr:colOff>190500</xdr:colOff>
                    <xdr:row>25</xdr:row>
                    <xdr:rowOff>160020</xdr:rowOff>
                  </from>
                  <to>
                    <xdr:col>62</xdr:col>
                    <xdr:colOff>0</xdr:colOff>
                    <xdr:row>27</xdr:row>
                    <xdr:rowOff>30480</xdr:rowOff>
                  </to>
                </anchor>
              </controlPr>
            </control>
          </mc:Choice>
        </mc:AlternateContent>
        <mc:AlternateContent xmlns:mc="http://schemas.openxmlformats.org/markup-compatibility/2006">
          <mc:Choice Requires="x14">
            <control shapeId="21380" r:id="rId1143" name="チェック49">
              <controlPr defaultSize="0" autoFill="0" autoLine="0" autoPict="0">
                <anchor moveWithCells="1">
                  <from>
                    <xdr:col>69</xdr:col>
                    <xdr:colOff>190500</xdr:colOff>
                    <xdr:row>12</xdr:row>
                    <xdr:rowOff>160020</xdr:rowOff>
                  </from>
                  <to>
                    <xdr:col>71</xdr:col>
                    <xdr:colOff>0</xdr:colOff>
                    <xdr:row>14</xdr:row>
                    <xdr:rowOff>30480</xdr:rowOff>
                  </to>
                </anchor>
              </controlPr>
            </control>
          </mc:Choice>
        </mc:AlternateContent>
        <mc:AlternateContent xmlns:mc="http://schemas.openxmlformats.org/markup-compatibility/2006">
          <mc:Choice Requires="x14">
            <control shapeId="21381" r:id="rId1144" name="チェック50">
              <controlPr defaultSize="0" autoFill="0" autoLine="0" autoPict="0">
                <anchor moveWithCells="1">
                  <from>
                    <xdr:col>69</xdr:col>
                    <xdr:colOff>190500</xdr:colOff>
                    <xdr:row>13</xdr:row>
                    <xdr:rowOff>182880</xdr:rowOff>
                  </from>
                  <to>
                    <xdr:col>70</xdr:col>
                    <xdr:colOff>175260</xdr:colOff>
                    <xdr:row>14</xdr:row>
                    <xdr:rowOff>251460</xdr:rowOff>
                  </to>
                </anchor>
              </controlPr>
            </control>
          </mc:Choice>
        </mc:AlternateContent>
        <mc:AlternateContent xmlns:mc="http://schemas.openxmlformats.org/markup-compatibility/2006">
          <mc:Choice Requires="x14">
            <control shapeId="21382" r:id="rId1145" name="チェック51">
              <controlPr defaultSize="0" autoFill="0" autoLine="0" autoPict="0">
                <anchor moveWithCells="1">
                  <from>
                    <xdr:col>69</xdr:col>
                    <xdr:colOff>190500</xdr:colOff>
                    <xdr:row>14</xdr:row>
                    <xdr:rowOff>373380</xdr:rowOff>
                  </from>
                  <to>
                    <xdr:col>71</xdr:col>
                    <xdr:colOff>0</xdr:colOff>
                    <xdr:row>16</xdr:row>
                    <xdr:rowOff>30480</xdr:rowOff>
                  </to>
                </anchor>
              </controlPr>
            </control>
          </mc:Choice>
        </mc:AlternateContent>
        <mc:AlternateContent xmlns:mc="http://schemas.openxmlformats.org/markup-compatibility/2006">
          <mc:Choice Requires="x14">
            <control shapeId="21383" r:id="rId1146" name="チェック52">
              <controlPr defaultSize="0" autoFill="0" autoLine="0" autoPict="0">
                <anchor moveWithCells="1">
                  <from>
                    <xdr:col>69</xdr:col>
                    <xdr:colOff>190500</xdr:colOff>
                    <xdr:row>15</xdr:row>
                    <xdr:rowOff>160020</xdr:rowOff>
                  </from>
                  <to>
                    <xdr:col>70</xdr:col>
                    <xdr:colOff>213360</xdr:colOff>
                    <xdr:row>17</xdr:row>
                    <xdr:rowOff>30480</xdr:rowOff>
                  </to>
                </anchor>
              </controlPr>
            </control>
          </mc:Choice>
        </mc:AlternateContent>
        <mc:AlternateContent xmlns:mc="http://schemas.openxmlformats.org/markup-compatibility/2006">
          <mc:Choice Requires="x14">
            <control shapeId="21384" r:id="rId1147" name="チェック53">
              <controlPr defaultSize="0" autoFill="0" autoLine="0" autoPict="0">
                <anchor moveWithCells="1">
                  <from>
                    <xdr:col>69</xdr:col>
                    <xdr:colOff>190500</xdr:colOff>
                    <xdr:row>16</xdr:row>
                    <xdr:rowOff>175260</xdr:rowOff>
                  </from>
                  <to>
                    <xdr:col>71</xdr:col>
                    <xdr:colOff>7620</xdr:colOff>
                    <xdr:row>18</xdr:row>
                    <xdr:rowOff>38100</xdr:rowOff>
                  </to>
                </anchor>
              </controlPr>
            </control>
          </mc:Choice>
        </mc:AlternateContent>
        <mc:AlternateContent xmlns:mc="http://schemas.openxmlformats.org/markup-compatibility/2006">
          <mc:Choice Requires="x14">
            <control shapeId="21385" r:id="rId1148" name="チェック54">
              <controlPr defaultSize="0" autoFill="0" autoLine="0" autoPict="0">
                <anchor moveWithCells="1">
                  <from>
                    <xdr:col>69</xdr:col>
                    <xdr:colOff>190500</xdr:colOff>
                    <xdr:row>17</xdr:row>
                    <xdr:rowOff>152400</xdr:rowOff>
                  </from>
                  <to>
                    <xdr:col>71</xdr:col>
                    <xdr:colOff>22860</xdr:colOff>
                    <xdr:row>19</xdr:row>
                    <xdr:rowOff>30480</xdr:rowOff>
                  </to>
                </anchor>
              </controlPr>
            </control>
          </mc:Choice>
        </mc:AlternateContent>
        <mc:AlternateContent xmlns:mc="http://schemas.openxmlformats.org/markup-compatibility/2006">
          <mc:Choice Requires="x14">
            <control shapeId="21386" r:id="rId1149" name="チェック55">
              <controlPr defaultSize="0" autoFill="0" autoLine="0" autoPict="0">
                <anchor moveWithCells="1">
                  <from>
                    <xdr:col>69</xdr:col>
                    <xdr:colOff>190500</xdr:colOff>
                    <xdr:row>18</xdr:row>
                    <xdr:rowOff>152400</xdr:rowOff>
                  </from>
                  <to>
                    <xdr:col>71</xdr:col>
                    <xdr:colOff>7620</xdr:colOff>
                    <xdr:row>20</xdr:row>
                    <xdr:rowOff>30480</xdr:rowOff>
                  </to>
                </anchor>
              </controlPr>
            </control>
          </mc:Choice>
        </mc:AlternateContent>
        <mc:AlternateContent xmlns:mc="http://schemas.openxmlformats.org/markup-compatibility/2006">
          <mc:Choice Requires="x14">
            <control shapeId="21387" r:id="rId1150" name="チェック56">
              <controlPr defaultSize="0" autoFill="0" autoLine="0" autoPict="0">
                <anchor moveWithCells="1">
                  <from>
                    <xdr:col>69</xdr:col>
                    <xdr:colOff>190500</xdr:colOff>
                    <xdr:row>19</xdr:row>
                    <xdr:rowOff>152400</xdr:rowOff>
                  </from>
                  <to>
                    <xdr:col>71</xdr:col>
                    <xdr:colOff>0</xdr:colOff>
                    <xdr:row>21</xdr:row>
                    <xdr:rowOff>30480</xdr:rowOff>
                  </to>
                </anchor>
              </controlPr>
            </control>
          </mc:Choice>
        </mc:AlternateContent>
        <mc:AlternateContent xmlns:mc="http://schemas.openxmlformats.org/markup-compatibility/2006">
          <mc:Choice Requires="x14">
            <control shapeId="21388" r:id="rId1151" name="チェック57">
              <controlPr defaultSize="0" autoFill="0" autoLine="0" autoPict="0">
                <anchor moveWithCells="1">
                  <from>
                    <xdr:col>69</xdr:col>
                    <xdr:colOff>190500</xdr:colOff>
                    <xdr:row>20</xdr:row>
                    <xdr:rowOff>152400</xdr:rowOff>
                  </from>
                  <to>
                    <xdr:col>71</xdr:col>
                    <xdr:colOff>30480</xdr:colOff>
                    <xdr:row>22</xdr:row>
                    <xdr:rowOff>30480</xdr:rowOff>
                  </to>
                </anchor>
              </controlPr>
            </control>
          </mc:Choice>
        </mc:AlternateContent>
        <mc:AlternateContent xmlns:mc="http://schemas.openxmlformats.org/markup-compatibility/2006">
          <mc:Choice Requires="x14">
            <control shapeId="21389" r:id="rId1152" name="チェック58">
              <controlPr defaultSize="0" autoFill="0" autoLine="0" autoPict="0">
                <anchor moveWithCells="1">
                  <from>
                    <xdr:col>69</xdr:col>
                    <xdr:colOff>190500</xdr:colOff>
                    <xdr:row>21</xdr:row>
                    <xdr:rowOff>152400</xdr:rowOff>
                  </from>
                  <to>
                    <xdr:col>70</xdr:col>
                    <xdr:colOff>198120</xdr:colOff>
                    <xdr:row>23</xdr:row>
                    <xdr:rowOff>30480</xdr:rowOff>
                  </to>
                </anchor>
              </controlPr>
            </control>
          </mc:Choice>
        </mc:AlternateContent>
        <mc:AlternateContent xmlns:mc="http://schemas.openxmlformats.org/markup-compatibility/2006">
          <mc:Choice Requires="x14">
            <control shapeId="21390" r:id="rId1153" name="チェック59">
              <controlPr defaultSize="0" autoFill="0" autoLine="0" autoPict="0">
                <anchor moveWithCells="1">
                  <from>
                    <xdr:col>69</xdr:col>
                    <xdr:colOff>190500</xdr:colOff>
                    <xdr:row>22</xdr:row>
                    <xdr:rowOff>182880</xdr:rowOff>
                  </from>
                  <to>
                    <xdr:col>71</xdr:col>
                    <xdr:colOff>0</xdr:colOff>
                    <xdr:row>24</xdr:row>
                    <xdr:rowOff>60960</xdr:rowOff>
                  </to>
                </anchor>
              </controlPr>
            </control>
          </mc:Choice>
        </mc:AlternateContent>
        <mc:AlternateContent xmlns:mc="http://schemas.openxmlformats.org/markup-compatibility/2006">
          <mc:Choice Requires="x14">
            <control shapeId="21391" r:id="rId1154" name="チェック60">
              <controlPr defaultSize="0" autoFill="0" autoLine="0" autoPict="0">
                <anchor moveWithCells="1">
                  <from>
                    <xdr:col>69</xdr:col>
                    <xdr:colOff>190500</xdr:colOff>
                    <xdr:row>23</xdr:row>
                    <xdr:rowOff>160020</xdr:rowOff>
                  </from>
                  <to>
                    <xdr:col>71</xdr:col>
                    <xdr:colOff>7620</xdr:colOff>
                    <xdr:row>25</xdr:row>
                    <xdr:rowOff>30480</xdr:rowOff>
                  </to>
                </anchor>
              </controlPr>
            </control>
          </mc:Choice>
        </mc:AlternateContent>
        <mc:AlternateContent xmlns:mc="http://schemas.openxmlformats.org/markup-compatibility/2006">
          <mc:Choice Requires="x14">
            <control shapeId="21392" r:id="rId1155" name="チェック61">
              <controlPr defaultSize="0" autoFill="0" autoLine="0" autoPict="0">
                <anchor moveWithCells="1">
                  <from>
                    <xdr:col>69</xdr:col>
                    <xdr:colOff>190500</xdr:colOff>
                    <xdr:row>24</xdr:row>
                    <xdr:rowOff>160020</xdr:rowOff>
                  </from>
                  <to>
                    <xdr:col>71</xdr:col>
                    <xdr:colOff>0</xdr:colOff>
                    <xdr:row>26</xdr:row>
                    <xdr:rowOff>30480</xdr:rowOff>
                  </to>
                </anchor>
              </controlPr>
            </control>
          </mc:Choice>
        </mc:AlternateContent>
        <mc:AlternateContent xmlns:mc="http://schemas.openxmlformats.org/markup-compatibility/2006">
          <mc:Choice Requires="x14">
            <control shapeId="21393" r:id="rId1156" name="チェック62">
              <controlPr defaultSize="0" autoFill="0" autoLine="0" autoPict="0">
                <anchor moveWithCells="1">
                  <from>
                    <xdr:col>69</xdr:col>
                    <xdr:colOff>190500</xdr:colOff>
                    <xdr:row>25</xdr:row>
                    <xdr:rowOff>152400</xdr:rowOff>
                  </from>
                  <to>
                    <xdr:col>70</xdr:col>
                    <xdr:colOff>213360</xdr:colOff>
                    <xdr:row>27</xdr:row>
                    <xdr:rowOff>30480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tint="0.499984740745262"/>
  </sheetPr>
  <dimension ref="A1:FF65"/>
  <sheetViews>
    <sheetView view="pageBreakPreview" topLeftCell="C4" zoomScale="89" zoomScaleNormal="100" zoomScaleSheetLayoutView="89" workbookViewId="0">
      <pane ySplit="2" topLeftCell="A6" activePane="bottomLeft" state="frozen"/>
      <selection activeCell="C4" sqref="C4"/>
      <selection pane="bottomLeft" activeCell="G4" sqref="G1:H1048576"/>
    </sheetView>
  </sheetViews>
  <sheetFormatPr defaultColWidth="19.33203125" defaultRowHeight="13.2"/>
  <cols>
    <col min="1" max="2" width="3.77734375" style="2" hidden="1" customWidth="1"/>
    <col min="3" max="31" width="12.6640625" style="2" customWidth="1"/>
    <col min="32" max="36" width="1.77734375" style="2" customWidth="1"/>
    <col min="37" max="43" width="3.6640625" style="2" customWidth="1"/>
    <col min="44" max="44" width="3.6640625" style="2" customWidth="1" collapsed="1"/>
    <col min="45" max="50" width="3.6640625" style="2" customWidth="1"/>
    <col min="51" max="51" width="3.6640625" style="2" customWidth="1" collapsed="1"/>
    <col min="52" max="56" width="3.6640625" style="2" customWidth="1"/>
    <col min="57" max="57" width="3.6640625" style="2" customWidth="1" collapsed="1"/>
    <col min="58" max="60" width="3.6640625" style="2" customWidth="1"/>
    <col min="61" max="61" width="3.6640625" style="2" customWidth="1" collapsed="1"/>
    <col min="62" max="63" width="3.6640625" style="2" customWidth="1"/>
    <col min="64" max="65" width="3.6640625" style="2" customWidth="1" collapsed="1"/>
    <col min="66" max="67" width="3.6640625" style="2" customWidth="1"/>
    <col min="68" max="68" width="3.44140625" style="2" customWidth="1"/>
    <col min="69" max="69" width="3.6640625" style="2" customWidth="1" collapsed="1"/>
    <col min="70" max="76" width="3.6640625" style="2" customWidth="1"/>
    <col min="77" max="77" width="3.6640625" style="2" customWidth="1" collapsed="1"/>
    <col min="78" max="83" width="3.6640625" style="2" customWidth="1"/>
    <col min="84" max="84" width="3.6640625" style="2" customWidth="1" collapsed="1"/>
    <col min="85" max="88" width="3.6640625" style="2" customWidth="1"/>
    <col min="89" max="89" width="3.6640625" style="2" hidden="1" customWidth="1"/>
    <col min="90" max="94" width="3.6640625" style="2" customWidth="1"/>
    <col min="95" max="95" width="3.6640625" style="2" customWidth="1" collapsed="1"/>
    <col min="96" max="102" width="3.6640625" style="2" customWidth="1"/>
    <col min="103" max="103" width="3.6640625" style="2" customWidth="1" collapsed="1"/>
    <col min="104" max="109" width="3.6640625" style="2" customWidth="1"/>
    <col min="110" max="110" width="3.6640625" style="2" customWidth="1" collapsed="1"/>
    <col min="111" max="115" width="3.6640625" style="2" customWidth="1"/>
    <col min="116" max="116" width="3.6640625" style="2" hidden="1" customWidth="1"/>
    <col min="117" max="117" width="3.6640625" style="2" customWidth="1" collapsed="1"/>
    <col min="118" max="135" width="3.6640625" style="2" customWidth="1"/>
    <col min="136" max="137" width="3.6640625" style="2" hidden="1" customWidth="1"/>
    <col min="138" max="142" width="3.6640625" style="2" customWidth="1"/>
    <col min="143" max="143" width="6" style="2" customWidth="1"/>
    <col min="144" max="148" width="3.6640625" style="2" customWidth="1"/>
    <col min="149" max="149" width="3.6640625" style="2" hidden="1" customWidth="1"/>
    <col min="150" max="153" width="3.6640625" style="2" customWidth="1"/>
    <col min="154" max="154" width="3.6640625" style="2" hidden="1" customWidth="1"/>
    <col min="155" max="158" width="3.6640625" style="2" customWidth="1"/>
    <col min="159" max="160" width="19.33203125" style="2" customWidth="1"/>
    <col min="161" max="161" width="18.109375" style="2" customWidth="1"/>
    <col min="162" max="162" width="19.33203125" style="2" customWidth="1"/>
    <col min="163" max="16384" width="19.33203125" style="2"/>
  </cols>
  <sheetData>
    <row r="1" spans="1:162" hidden="1">
      <c r="A1" s="2">
        <v>1</v>
      </c>
      <c r="C1" s="2">
        <v>2</v>
      </c>
      <c r="D1" s="2">
        <v>3</v>
      </c>
      <c r="E1" s="2">
        <v>4</v>
      </c>
      <c r="F1" s="2">
        <v>5</v>
      </c>
      <c r="G1" s="2">
        <v>6</v>
      </c>
      <c r="H1" s="2">
        <v>7</v>
      </c>
      <c r="I1" s="2">
        <v>8</v>
      </c>
      <c r="J1" s="2">
        <v>9</v>
      </c>
      <c r="K1" s="2">
        <v>10</v>
      </c>
      <c r="L1" s="2">
        <v>11</v>
      </c>
      <c r="M1" s="2">
        <v>12</v>
      </c>
      <c r="N1" s="2">
        <v>13</v>
      </c>
      <c r="O1" s="2">
        <v>14</v>
      </c>
      <c r="P1" s="2">
        <v>15</v>
      </c>
      <c r="Q1" s="2">
        <v>16</v>
      </c>
      <c r="R1" s="2">
        <v>17</v>
      </c>
      <c r="S1" s="2">
        <v>18</v>
      </c>
      <c r="T1" s="2">
        <v>19</v>
      </c>
      <c r="U1" s="2">
        <v>20</v>
      </c>
      <c r="V1" s="2">
        <v>21</v>
      </c>
      <c r="W1" s="2">
        <v>22</v>
      </c>
      <c r="X1" s="2">
        <v>23</v>
      </c>
      <c r="Y1" s="2">
        <v>24</v>
      </c>
      <c r="Z1" s="2">
        <v>25</v>
      </c>
      <c r="AA1" s="2">
        <v>26</v>
      </c>
      <c r="AB1" s="2">
        <v>27</v>
      </c>
      <c r="AC1" s="2">
        <v>28</v>
      </c>
      <c r="AD1" s="2">
        <v>29</v>
      </c>
      <c r="AE1" s="2">
        <v>30</v>
      </c>
      <c r="AF1" s="2">
        <v>32</v>
      </c>
      <c r="AG1" s="2">
        <v>32</v>
      </c>
      <c r="AH1" s="2">
        <v>33</v>
      </c>
      <c r="AI1" s="2">
        <v>34</v>
      </c>
      <c r="AJ1" s="2">
        <v>35</v>
      </c>
      <c r="AK1" s="2">
        <v>36</v>
      </c>
      <c r="AL1" s="2">
        <v>37</v>
      </c>
      <c r="AM1" s="2">
        <v>38</v>
      </c>
      <c r="AN1" s="2">
        <v>39</v>
      </c>
      <c r="AO1" s="2">
        <v>40</v>
      </c>
      <c r="AP1" s="2">
        <v>41</v>
      </c>
      <c r="AQ1" s="2">
        <v>43</v>
      </c>
      <c r="AR1" s="2">
        <v>44</v>
      </c>
      <c r="AS1" s="2">
        <v>45</v>
      </c>
      <c r="AT1" s="2">
        <v>46</v>
      </c>
      <c r="AU1" s="2">
        <v>47</v>
      </c>
      <c r="AV1" s="2">
        <v>48</v>
      </c>
      <c r="AW1" s="2">
        <v>49</v>
      </c>
      <c r="AX1" s="2">
        <v>50</v>
      </c>
      <c r="AY1" s="2">
        <v>51</v>
      </c>
      <c r="AZ1" s="2">
        <v>52</v>
      </c>
      <c r="BA1" s="2">
        <v>53</v>
      </c>
      <c r="BB1" s="2">
        <v>54</v>
      </c>
      <c r="BC1" s="2">
        <v>55</v>
      </c>
      <c r="BD1" s="2">
        <v>56</v>
      </c>
      <c r="BE1" s="2">
        <v>57</v>
      </c>
      <c r="BF1" s="2">
        <v>58</v>
      </c>
      <c r="BG1" s="2">
        <v>59</v>
      </c>
      <c r="BH1" s="2">
        <v>60</v>
      </c>
      <c r="BI1" s="2">
        <v>61</v>
      </c>
      <c r="BJ1" s="2">
        <v>62</v>
      </c>
      <c r="BK1" s="2">
        <v>63</v>
      </c>
      <c r="BL1" s="2">
        <v>64</v>
      </c>
      <c r="BM1" s="2">
        <v>65</v>
      </c>
      <c r="BN1" s="2">
        <v>66</v>
      </c>
      <c r="BO1" s="2">
        <v>67</v>
      </c>
      <c r="BP1" s="2">
        <v>68</v>
      </c>
      <c r="BQ1" s="2">
        <v>69</v>
      </c>
      <c r="BR1" s="2">
        <v>70</v>
      </c>
      <c r="BS1" s="2">
        <v>71</v>
      </c>
      <c r="BT1" s="2">
        <v>72</v>
      </c>
      <c r="BU1" s="2">
        <v>73</v>
      </c>
      <c r="BV1" s="2">
        <v>74</v>
      </c>
      <c r="BW1" s="2">
        <v>75</v>
      </c>
      <c r="BX1" s="2">
        <v>76</v>
      </c>
      <c r="BY1" s="2">
        <v>77</v>
      </c>
      <c r="BZ1" s="2">
        <v>78</v>
      </c>
      <c r="CA1" s="2">
        <v>79</v>
      </c>
      <c r="CB1" s="2">
        <v>80</v>
      </c>
      <c r="CC1" s="2">
        <v>81</v>
      </c>
      <c r="CD1" s="2">
        <v>82</v>
      </c>
      <c r="CE1" s="2">
        <v>83</v>
      </c>
      <c r="CF1" s="2">
        <v>84</v>
      </c>
      <c r="CG1" s="2">
        <v>85</v>
      </c>
      <c r="CH1" s="2">
        <v>86</v>
      </c>
      <c r="CI1" s="2">
        <v>88</v>
      </c>
      <c r="CJ1" s="2">
        <v>89</v>
      </c>
      <c r="CK1" s="2">
        <v>90</v>
      </c>
      <c r="CL1" s="2">
        <v>91</v>
      </c>
      <c r="CM1" s="2">
        <v>92</v>
      </c>
      <c r="CN1" s="2">
        <v>93</v>
      </c>
      <c r="CO1" s="2">
        <v>94</v>
      </c>
      <c r="CP1" s="2">
        <v>95</v>
      </c>
      <c r="CQ1" s="2">
        <v>96</v>
      </c>
      <c r="CR1" s="2">
        <v>97</v>
      </c>
      <c r="CS1" s="2">
        <v>98</v>
      </c>
      <c r="CT1" s="2">
        <v>99</v>
      </c>
      <c r="CU1" s="2">
        <v>100</v>
      </c>
      <c r="CV1" s="2">
        <v>101</v>
      </c>
      <c r="CW1" s="2">
        <v>102</v>
      </c>
      <c r="CX1" s="2">
        <v>103</v>
      </c>
      <c r="CY1" s="2">
        <v>104</v>
      </c>
      <c r="CZ1" s="2">
        <v>105</v>
      </c>
      <c r="DA1" s="2">
        <v>106</v>
      </c>
      <c r="DB1" s="2">
        <v>107</v>
      </c>
      <c r="DC1" s="2">
        <v>108</v>
      </c>
      <c r="DD1" s="2">
        <v>109</v>
      </c>
      <c r="DE1" s="2">
        <v>110</v>
      </c>
      <c r="DF1" s="2">
        <v>111</v>
      </c>
      <c r="DG1" s="2">
        <v>112</v>
      </c>
      <c r="DH1" s="2">
        <v>113</v>
      </c>
      <c r="DI1" s="2">
        <v>114</v>
      </c>
      <c r="DJ1" s="2">
        <v>115</v>
      </c>
      <c r="DK1" s="2">
        <v>116</v>
      </c>
      <c r="DM1" s="2">
        <v>117</v>
      </c>
      <c r="DN1" s="2">
        <v>118</v>
      </c>
      <c r="DO1" s="2">
        <v>119</v>
      </c>
      <c r="DP1" s="2">
        <v>120</v>
      </c>
      <c r="DQ1" s="2">
        <v>121</v>
      </c>
      <c r="DR1" s="2">
        <v>122</v>
      </c>
      <c r="DS1" s="2">
        <v>123</v>
      </c>
      <c r="DT1" s="2">
        <v>124</v>
      </c>
      <c r="DU1" s="2">
        <v>125</v>
      </c>
      <c r="DV1" s="2">
        <v>126</v>
      </c>
      <c r="DW1" s="2">
        <v>127</v>
      </c>
      <c r="DX1" s="2">
        <v>128</v>
      </c>
      <c r="DY1" s="2">
        <v>129</v>
      </c>
      <c r="DZ1" s="2">
        <v>130</v>
      </c>
      <c r="EA1" s="2">
        <v>131</v>
      </c>
      <c r="EB1" s="2">
        <v>132</v>
      </c>
      <c r="EC1" s="2">
        <v>133</v>
      </c>
      <c r="ED1" s="2">
        <v>134</v>
      </c>
      <c r="EE1" s="2">
        <v>135</v>
      </c>
      <c r="EH1" s="2">
        <v>136</v>
      </c>
      <c r="EI1" s="2">
        <v>137</v>
      </c>
      <c r="EJ1" s="2">
        <v>138</v>
      </c>
      <c r="EK1" s="2">
        <v>139</v>
      </c>
      <c r="EL1" s="2">
        <v>140</v>
      </c>
      <c r="EM1" s="2">
        <v>141</v>
      </c>
      <c r="EN1" s="2">
        <v>142</v>
      </c>
      <c r="EO1" s="2">
        <v>143</v>
      </c>
      <c r="EP1" s="2">
        <v>144</v>
      </c>
      <c r="EQ1" s="2">
        <v>145</v>
      </c>
      <c r="ER1" s="2">
        <v>146</v>
      </c>
      <c r="ET1" s="2">
        <v>147</v>
      </c>
      <c r="EU1" s="2">
        <v>148</v>
      </c>
      <c r="EV1" s="2">
        <v>149</v>
      </c>
      <c r="EW1" s="2">
        <v>151</v>
      </c>
      <c r="EY1" s="2">
        <v>152</v>
      </c>
      <c r="EZ1" s="2">
        <v>153</v>
      </c>
      <c r="FA1" s="2">
        <v>154</v>
      </c>
      <c r="FB1" s="2">
        <v>157</v>
      </c>
    </row>
    <row r="2" spans="1:162" s="1" customFormat="1" ht="46.5" hidden="1" customHeight="1">
      <c r="U2" s="18"/>
    </row>
    <row r="3" spans="1:162" ht="13.8" hidden="1" thickBot="1">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row>
    <row r="4" spans="1:162" s="31" customFormat="1" ht="176.25" customHeight="1" thickBot="1">
      <c r="A4" s="31" t="s">
        <v>263</v>
      </c>
      <c r="C4" s="276" t="s">
        <v>2245</v>
      </c>
      <c r="D4" s="276" t="s">
        <v>2247</v>
      </c>
      <c r="E4" s="276" t="s">
        <v>2248</v>
      </c>
      <c r="F4" s="276" t="s">
        <v>2246</v>
      </c>
      <c r="G4" s="276" t="s">
        <v>2249</v>
      </c>
      <c r="H4" s="276" t="s">
        <v>2250</v>
      </c>
      <c r="I4" s="276" t="s">
        <v>2251</v>
      </c>
      <c r="J4" s="276" t="s">
        <v>2252</v>
      </c>
      <c r="K4" s="276" t="s">
        <v>2253</v>
      </c>
      <c r="L4" s="276" t="s">
        <v>2254</v>
      </c>
      <c r="M4" s="276" t="s">
        <v>2255</v>
      </c>
      <c r="N4" s="276" t="s">
        <v>2256</v>
      </c>
      <c r="O4" s="276" t="s">
        <v>2257</v>
      </c>
      <c r="P4" s="276" t="s">
        <v>2258</v>
      </c>
      <c r="Q4" s="276" t="s">
        <v>2259</v>
      </c>
      <c r="R4" s="276" t="s">
        <v>2260</v>
      </c>
      <c r="S4" s="276" t="s">
        <v>2261</v>
      </c>
      <c r="T4" s="276" t="s">
        <v>2300</v>
      </c>
      <c r="U4" s="276" t="s">
        <v>2301</v>
      </c>
      <c r="V4" s="276" t="s">
        <v>2328</v>
      </c>
      <c r="W4" s="276" t="s">
        <v>2303</v>
      </c>
      <c r="X4" s="276" t="s">
        <v>2304</v>
      </c>
      <c r="Y4" s="276" t="s">
        <v>2305</v>
      </c>
      <c r="Z4" s="276" t="s">
        <v>2306</v>
      </c>
      <c r="AA4" s="276" t="s">
        <v>2307</v>
      </c>
      <c r="AB4" s="276" t="s">
        <v>2308</v>
      </c>
      <c r="AC4" s="276" t="s">
        <v>2309</v>
      </c>
      <c r="AD4" s="276" t="s">
        <v>2310</v>
      </c>
      <c r="AE4" s="276" t="s">
        <v>2311</v>
      </c>
      <c r="AF4" s="277"/>
      <c r="AG4" s="277"/>
      <c r="AH4" s="277"/>
      <c r="AI4" s="278"/>
      <c r="AJ4" s="278"/>
      <c r="AK4" s="354" t="s">
        <v>2248</v>
      </c>
      <c r="AL4" s="355"/>
      <c r="AM4" s="279" t="s">
        <v>2249</v>
      </c>
      <c r="AN4" s="279" t="s">
        <v>2275</v>
      </c>
      <c r="AO4" s="354" t="s">
        <v>2251</v>
      </c>
      <c r="AP4" s="355"/>
      <c r="AQ4" s="355"/>
      <c r="AR4" s="355"/>
      <c r="AS4" s="354" t="s">
        <v>2252</v>
      </c>
      <c r="AT4" s="355"/>
      <c r="AU4" s="355"/>
      <c r="AV4" s="355"/>
      <c r="AW4" s="354" t="s">
        <v>2253</v>
      </c>
      <c r="AX4" s="355"/>
      <c r="AY4" s="355"/>
      <c r="AZ4" s="354" t="s">
        <v>2258</v>
      </c>
      <c r="BA4" s="355"/>
      <c r="BB4" s="355"/>
      <c r="BC4" s="355"/>
      <c r="BD4" s="355"/>
      <c r="BE4" s="351" t="s">
        <v>2254</v>
      </c>
      <c r="BF4" s="351"/>
      <c r="BG4" s="351"/>
      <c r="BH4" s="351"/>
      <c r="BI4" s="351" t="s">
        <v>2255</v>
      </c>
      <c r="BJ4" s="351"/>
      <c r="BK4" s="351"/>
      <c r="BL4" s="280" t="s">
        <v>2251</v>
      </c>
      <c r="BM4" s="352" t="s">
        <v>2267</v>
      </c>
      <c r="BN4" s="352"/>
      <c r="BO4" s="352" t="s">
        <v>2256</v>
      </c>
      <c r="BP4" s="352"/>
      <c r="BQ4" s="352" t="s">
        <v>2257</v>
      </c>
      <c r="BR4" s="352"/>
      <c r="BS4" s="352"/>
      <c r="BT4" s="352"/>
      <c r="BU4" s="352"/>
      <c r="BV4" s="352"/>
      <c r="BW4" s="352"/>
      <c r="BX4" s="352"/>
      <c r="BY4" s="351" t="s">
        <v>2259</v>
      </c>
      <c r="BZ4" s="351"/>
      <c r="CA4" s="351"/>
      <c r="CB4" s="351"/>
      <c r="CC4" s="351"/>
      <c r="CD4" s="351"/>
      <c r="CE4" s="351"/>
      <c r="CF4" s="351" t="s">
        <v>2260</v>
      </c>
      <c r="CG4" s="351"/>
      <c r="CH4" s="351"/>
      <c r="CI4" s="351" t="s">
        <v>2312</v>
      </c>
      <c r="CJ4" s="351"/>
      <c r="CK4" s="281" t="s">
        <v>2184</v>
      </c>
      <c r="CL4" s="353" t="s">
        <v>2276</v>
      </c>
      <c r="CM4" s="352"/>
      <c r="CN4" s="352"/>
      <c r="CO4" s="352"/>
      <c r="CP4" s="352"/>
      <c r="CQ4" s="353" t="s">
        <v>2312</v>
      </c>
      <c r="CR4" s="353"/>
      <c r="CS4" s="353"/>
      <c r="CT4" s="353"/>
      <c r="CU4" s="353" t="s">
        <v>2300</v>
      </c>
      <c r="CV4" s="352"/>
      <c r="CW4" s="353" t="s">
        <v>2313</v>
      </c>
      <c r="CX4" s="352"/>
      <c r="CY4" s="353" t="s">
        <v>2301</v>
      </c>
      <c r="CZ4" s="353"/>
      <c r="DA4" s="353"/>
      <c r="DB4" s="353"/>
      <c r="DC4" s="353"/>
      <c r="DD4" s="353" t="s">
        <v>2205</v>
      </c>
      <c r="DE4" s="353"/>
      <c r="DF4" s="353" t="s">
        <v>2302</v>
      </c>
      <c r="DG4" s="353"/>
      <c r="DH4" s="353"/>
      <c r="DI4" s="353"/>
      <c r="DJ4" s="353"/>
      <c r="DK4" s="353"/>
      <c r="DL4" s="284" t="s">
        <v>2329</v>
      </c>
      <c r="DM4" s="353" t="s">
        <v>2303</v>
      </c>
      <c r="DN4" s="353"/>
      <c r="DO4" s="353"/>
      <c r="DP4" s="353" t="s">
        <v>2304</v>
      </c>
      <c r="DQ4" s="353"/>
      <c r="DR4" s="353"/>
      <c r="DS4" s="353" t="s">
        <v>2307</v>
      </c>
      <c r="DT4" s="353"/>
      <c r="DU4" s="356" t="s">
        <v>2305</v>
      </c>
      <c r="DV4" s="357"/>
      <c r="DW4" s="358"/>
      <c r="DX4" s="353" t="s">
        <v>2303</v>
      </c>
      <c r="DY4" s="353"/>
      <c r="DZ4" s="353" t="s">
        <v>2306</v>
      </c>
      <c r="EA4" s="353"/>
      <c r="EB4" s="353"/>
      <c r="EC4" s="353"/>
      <c r="ED4" s="353"/>
      <c r="EE4" s="353"/>
      <c r="EF4" s="282" t="s">
        <v>2294</v>
      </c>
      <c r="EG4" s="283" t="s">
        <v>2297</v>
      </c>
      <c r="EH4" s="352" t="s">
        <v>2308</v>
      </c>
      <c r="EI4" s="352"/>
      <c r="EJ4" s="352"/>
      <c r="EK4" s="353" t="s">
        <v>2309</v>
      </c>
      <c r="EL4" s="353"/>
      <c r="EM4" s="280" t="s">
        <v>2310</v>
      </c>
      <c r="EN4" s="353" t="s">
        <v>2311</v>
      </c>
      <c r="EO4" s="353"/>
      <c r="EP4" s="353"/>
      <c r="EQ4" s="353"/>
      <c r="ER4" s="353"/>
      <c r="ES4" s="282" t="s">
        <v>2295</v>
      </c>
      <c r="ET4" s="353" t="s">
        <v>2249</v>
      </c>
      <c r="EU4" s="353"/>
      <c r="EV4" s="353"/>
      <c r="EW4" s="353"/>
      <c r="EX4" s="282" t="s">
        <v>2298</v>
      </c>
      <c r="EY4" s="351" t="s">
        <v>2250</v>
      </c>
      <c r="EZ4" s="351"/>
      <c r="FA4" s="351"/>
      <c r="FB4" s="351"/>
    </row>
    <row r="5" spans="1:162" s="31" customFormat="1" ht="20.25" hidden="1" customHeight="1">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45"/>
      <c r="AG5" s="45"/>
      <c r="AH5" s="45"/>
      <c r="AJ5" s="69" t="s">
        <v>2204</v>
      </c>
      <c r="AK5" s="69">
        <f t="shared" ref="AK5:BH5" si="0">COUNT(AK6:AK17)</f>
        <v>12</v>
      </c>
      <c r="AL5" s="69">
        <f t="shared" si="0"/>
        <v>12</v>
      </c>
      <c r="AM5" s="69">
        <f t="shared" si="0"/>
        <v>0</v>
      </c>
      <c r="AN5" s="69">
        <f t="shared" si="0"/>
        <v>0</v>
      </c>
      <c r="AO5" s="69">
        <f t="shared" si="0"/>
        <v>0</v>
      </c>
      <c r="AP5" s="69">
        <f t="shared" si="0"/>
        <v>0</v>
      </c>
      <c r="AQ5" s="69">
        <f t="shared" si="0"/>
        <v>0</v>
      </c>
      <c r="AR5" s="69">
        <f t="shared" ca="1"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COUNT(BI7:BI65)</f>
        <v>0</v>
      </c>
      <c r="BJ5" s="69">
        <f t="shared" ref="BJ5:CJ5" si="1">COUNT(BJ6:BJ17)</f>
        <v>0</v>
      </c>
      <c r="BK5" s="69">
        <f t="shared" si="1"/>
        <v>0</v>
      </c>
      <c r="BL5" s="69">
        <f t="shared" si="1"/>
        <v>0</v>
      </c>
      <c r="BM5" s="69">
        <f t="shared" si="1"/>
        <v>0</v>
      </c>
      <c r="BN5" s="69">
        <f t="shared" si="1"/>
        <v>0</v>
      </c>
      <c r="BO5" s="69">
        <f t="shared" si="1"/>
        <v>0</v>
      </c>
      <c r="BP5" s="69">
        <f t="shared" si="1"/>
        <v>0</v>
      </c>
      <c r="BQ5" s="69">
        <f t="shared" si="1"/>
        <v>0</v>
      </c>
      <c r="BR5" s="69">
        <f t="shared" si="1"/>
        <v>0</v>
      </c>
      <c r="BS5" s="69">
        <f t="shared" si="1"/>
        <v>0</v>
      </c>
      <c r="BT5" s="69">
        <f t="shared" si="1"/>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ca="1" si="1"/>
        <v>0</v>
      </c>
      <c r="CE5" s="69">
        <f t="shared" si="1"/>
        <v>0</v>
      </c>
      <c r="CF5" s="69">
        <f t="shared" si="1"/>
        <v>0</v>
      </c>
      <c r="CG5" s="69">
        <f t="shared" si="1"/>
        <v>0</v>
      </c>
      <c r="CH5" s="69">
        <f t="shared" si="1"/>
        <v>0</v>
      </c>
      <c r="CI5" s="69">
        <f t="shared" si="1"/>
        <v>0</v>
      </c>
      <c r="CJ5" s="69">
        <f t="shared" si="1"/>
        <v>0</v>
      </c>
      <c r="CK5" s="69"/>
      <c r="CL5" s="69">
        <f t="shared" ref="CL5:EE5" si="2">COUNT(CL6:CL17)</f>
        <v>0</v>
      </c>
      <c r="CM5" s="69">
        <f t="shared" si="2"/>
        <v>0</v>
      </c>
      <c r="CN5" s="69">
        <f t="shared" si="2"/>
        <v>0</v>
      </c>
      <c r="CO5" s="69">
        <f t="shared" si="2"/>
        <v>0</v>
      </c>
      <c r="CP5" s="69">
        <f t="shared" si="2"/>
        <v>0</v>
      </c>
      <c r="CQ5" s="69">
        <f t="shared" si="2"/>
        <v>0</v>
      </c>
      <c r="CR5" s="69">
        <f t="shared" si="2"/>
        <v>0</v>
      </c>
      <c r="CS5" s="69">
        <f t="shared" si="2"/>
        <v>0</v>
      </c>
      <c r="CT5" s="69">
        <f t="shared" si="2"/>
        <v>0</v>
      </c>
      <c r="CU5" s="69">
        <f t="shared" si="2"/>
        <v>0</v>
      </c>
      <c r="CV5" s="69">
        <f t="shared" si="2"/>
        <v>0</v>
      </c>
      <c r="CW5" s="69">
        <f t="shared" si="2"/>
        <v>0</v>
      </c>
      <c r="CX5" s="69">
        <f t="shared" si="2"/>
        <v>0</v>
      </c>
      <c r="CY5" s="69">
        <f t="shared" si="2"/>
        <v>0</v>
      </c>
      <c r="CZ5" s="69">
        <f t="shared" si="2"/>
        <v>0</v>
      </c>
      <c r="DA5" s="69">
        <f t="shared" si="2"/>
        <v>0</v>
      </c>
      <c r="DB5" s="69">
        <f t="shared" si="2"/>
        <v>0</v>
      </c>
      <c r="DC5" s="69">
        <f t="shared" si="2"/>
        <v>0</v>
      </c>
      <c r="DD5" s="69">
        <f t="shared" si="2"/>
        <v>0</v>
      </c>
      <c r="DE5" s="69">
        <f t="shared" si="2"/>
        <v>0</v>
      </c>
      <c r="DF5" s="69">
        <f t="shared" si="2"/>
        <v>0</v>
      </c>
      <c r="DG5" s="69">
        <f t="shared" si="2"/>
        <v>0</v>
      </c>
      <c r="DH5" s="69">
        <f t="shared" si="2"/>
        <v>0</v>
      </c>
      <c r="DI5" s="69">
        <f t="shared" si="2"/>
        <v>0</v>
      </c>
      <c r="DJ5" s="69">
        <f t="shared" si="2"/>
        <v>0</v>
      </c>
      <c r="DK5" s="69">
        <f t="shared" si="2"/>
        <v>0</v>
      </c>
      <c r="DL5" s="69"/>
      <c r="DM5" s="69">
        <f t="shared" si="2"/>
        <v>0</v>
      </c>
      <c r="DN5" s="69">
        <f t="shared" si="2"/>
        <v>0</v>
      </c>
      <c r="DO5" s="69">
        <f t="shared" si="2"/>
        <v>0</v>
      </c>
      <c r="DP5" s="69">
        <f t="shared" si="2"/>
        <v>0</v>
      </c>
      <c r="DQ5" s="69">
        <f t="shared" si="2"/>
        <v>0</v>
      </c>
      <c r="DR5" s="69">
        <f t="shared" si="2"/>
        <v>0</v>
      </c>
      <c r="DS5" s="69">
        <f t="shared" si="2"/>
        <v>0</v>
      </c>
      <c r="DT5" s="69">
        <f t="shared" si="2"/>
        <v>0</v>
      </c>
      <c r="DU5" s="69">
        <f t="shared" si="2"/>
        <v>0</v>
      </c>
      <c r="DV5" s="69">
        <f t="shared" si="2"/>
        <v>0</v>
      </c>
      <c r="DW5" s="69">
        <f t="shared" si="2"/>
        <v>0</v>
      </c>
      <c r="DX5" s="69">
        <f t="shared" si="2"/>
        <v>0</v>
      </c>
      <c r="DY5" s="69">
        <f t="shared" si="2"/>
        <v>0</v>
      </c>
      <c r="DZ5" s="69">
        <f t="shared" si="2"/>
        <v>0</v>
      </c>
      <c r="EA5" s="69">
        <f t="shared" si="2"/>
        <v>0</v>
      </c>
      <c r="EB5" s="69">
        <f t="shared" si="2"/>
        <v>0</v>
      </c>
      <c r="EC5" s="69">
        <f t="shared" si="2"/>
        <v>0</v>
      </c>
      <c r="ED5" s="69">
        <f t="shared" si="2"/>
        <v>0</v>
      </c>
      <c r="EE5" s="69">
        <f t="shared" si="2"/>
        <v>0</v>
      </c>
      <c r="EF5" s="69"/>
      <c r="EG5" s="69"/>
      <c r="EH5" s="69">
        <f t="shared" ref="EH5:ER5" ca="1" si="3">COUNT(EH6:EH17)</f>
        <v>0</v>
      </c>
      <c r="EI5" s="69">
        <f t="shared" ca="1" si="3"/>
        <v>0</v>
      </c>
      <c r="EJ5" s="69">
        <f t="shared" ca="1" si="3"/>
        <v>0</v>
      </c>
      <c r="EK5" s="69">
        <f t="shared" ca="1" si="3"/>
        <v>0</v>
      </c>
      <c r="EL5" s="69">
        <f t="shared" ca="1" si="3"/>
        <v>0</v>
      </c>
      <c r="EM5" s="69">
        <f t="shared" ca="1" si="3"/>
        <v>0</v>
      </c>
      <c r="EN5" s="69">
        <f t="shared" ca="1" si="3"/>
        <v>0</v>
      </c>
      <c r="EO5" s="69">
        <f t="shared" ca="1" si="3"/>
        <v>0</v>
      </c>
      <c r="EP5" s="69">
        <f t="shared" ca="1" si="3"/>
        <v>0</v>
      </c>
      <c r="EQ5" s="69">
        <f t="shared" ca="1" si="3"/>
        <v>0</v>
      </c>
      <c r="ER5" s="69">
        <f t="shared" ca="1" si="3"/>
        <v>0</v>
      </c>
      <c r="ES5" s="69"/>
      <c r="ET5" s="69">
        <f>COUNT(ET6:ET17)</f>
        <v>0</v>
      </c>
      <c r="EU5" s="69">
        <f>COUNT(EU6:EU17)</f>
        <v>0</v>
      </c>
      <c r="EV5" s="69">
        <f>COUNT(EV6:EV17)</f>
        <v>0</v>
      </c>
      <c r="EW5" s="69">
        <f>COUNT(EW6:EW17)</f>
        <v>0</v>
      </c>
      <c r="EX5" s="69"/>
      <c r="EY5" s="69">
        <f>COUNT(EY6:EY17)</f>
        <v>0</v>
      </c>
      <c r="EZ5" s="69">
        <f>COUNT(EZ6:EZ17)</f>
        <v>0</v>
      </c>
      <c r="FA5" s="69">
        <f>COUNT(FA6:FA17)</f>
        <v>0</v>
      </c>
      <c r="FB5" s="69">
        <f>COUNT(FB6:FB17)</f>
        <v>0</v>
      </c>
      <c r="FC5" s="31">
        <f>'建築工事届（別記第40号様式）'!H82</f>
        <v>0</v>
      </c>
      <c r="FD5" s="31">
        <f>'建築工事届（別記第40号様式）'!O82</f>
        <v>0</v>
      </c>
      <c r="FE5" s="31" t="str">
        <f>FC5&amp;FD5</f>
        <v>00</v>
      </c>
      <c r="FF5" s="31" t="e">
        <f>VLOOKUP(行政集計シート※記入不要です!FE5,'市町村コード (2)'!D:E,2,FALSE)</f>
        <v>#N/A</v>
      </c>
    </row>
    <row r="6" spans="1:162" ht="12.6" customHeight="1">
      <c r="A6" s="27">
        <v>1</v>
      </c>
      <c r="B6" s="27">
        <f>COUNTIF('中間シート (2)'!M:M,行政集計シート※記入不要です!A6)</f>
        <v>0</v>
      </c>
      <c r="C6" s="248" t="str">
        <f>IFERROR(VLOOKUP($A6,'中間シート (2)'!$M$6:$AQ$17,C$1,FALSE),"")</f>
        <v/>
      </c>
      <c r="D6" s="248" t="str">
        <f>IFERROR(VLOOKUP($A6,'中間シート (2)'!$M$6:$AQ$17,D$1,FALSE),"")</f>
        <v/>
      </c>
      <c r="E6" s="248" t="str">
        <f>IFERROR(VLOOKUP($A6,'中間シート (2)'!$M$6:$AQ$17,E$1,FALSE),"")</f>
        <v/>
      </c>
      <c r="F6" s="248"/>
      <c r="G6" s="17" t="str">
        <f>IFERROR(VLOOKUP($A6,'中間シート (2)'!$M$6:$AQ$65,G$1,FALSE),"")</f>
        <v/>
      </c>
      <c r="H6" s="17" t="str">
        <f>IFERROR(VLOOKUP($A6,'中間シート (2)'!$M$6:$AQ$65,H$1,FALSE),"")</f>
        <v/>
      </c>
      <c r="I6" s="17" t="str">
        <f>IFERROR(VLOOKUP($A6,'中間シート (2)'!$M$6:$AQ$65,I$1,FALSE),"")</f>
        <v/>
      </c>
      <c r="J6" s="17" t="str">
        <f>IFERROR(VLOOKUP($A6,'中間シート (2)'!$M$6:$AQ$65,J$1,FALSE),"")</f>
        <v/>
      </c>
      <c r="K6" s="17" t="str">
        <f>IFERROR(VLOOKUP($A6,'中間シート (2)'!$M$6:$AQ$65,K$1,FALSE),"")</f>
        <v/>
      </c>
      <c r="L6" s="17" t="str">
        <f>IFERROR(VLOOKUP($A6,'中間シート (2)'!$M$6:$AQ$65,L$1,FALSE),"")</f>
        <v/>
      </c>
      <c r="M6" s="17" t="str">
        <f>IFERROR(VLOOKUP($A6,'中間シート (2)'!$M$6:$AQ$65,M$1,FALSE),"")</f>
        <v/>
      </c>
      <c r="N6" s="17" t="str">
        <f>IFERROR(VLOOKUP($A6,'中間シート (2)'!$M$6:$AQ$65,N$1,FALSE),"")</f>
        <v/>
      </c>
      <c r="O6" s="17" t="str">
        <f>IFERROR(VLOOKUP($A6,'中間シート (2)'!$M$6:$AQ$65,O$1,FALSE),"")</f>
        <v/>
      </c>
      <c r="P6" s="18" t="str">
        <f>IFERROR(VLOOKUP($A6,'中間シート (2)'!$M$6:$AQ$65,P$1,FALSE),"")</f>
        <v/>
      </c>
      <c r="Q6" s="17" t="str">
        <f>IFERROR(VLOOKUP($A6,'中間シート (2)'!$M$6:$AQ$65,Q$1,FALSE),"")</f>
        <v/>
      </c>
      <c r="R6" s="17" t="str">
        <f>IFERROR(VLOOKUP($A6,'中間シート (2)'!$M$6:$AQ$65,R$1,FALSE),"")</f>
        <v/>
      </c>
      <c r="S6" s="17" t="str">
        <f>IFERROR(VLOOKUP($A6,'中間シート (2)'!$M$6:$AQ$65,S$1,FALSE),"")</f>
        <v/>
      </c>
      <c r="T6" s="17" t="str">
        <f>IFERROR(VLOOKUP($A6,'中間シート (2)'!$M$6:$AQ$65,T$1,FALSE),"")</f>
        <v/>
      </c>
      <c r="U6" s="230" t="str">
        <f>IFERROR(VLOOKUP($A6,'中間シート (2)'!$M$6:$AQ$65,U$1,FALSE),"")</f>
        <v/>
      </c>
      <c r="V6" s="17" t="str">
        <f>IFERROR(VLOOKUP($A6,'中間シート (2)'!$M$6:$AQ$65,V$1,FALSE),"")</f>
        <v/>
      </c>
      <c r="W6" s="17" t="str">
        <f>IFERROR(VLOOKUP($A6,'中間シート (2)'!$M$6:$AQ$65,W$1,FALSE),"")</f>
        <v/>
      </c>
      <c r="X6" s="17" t="str">
        <f>IFERROR(VLOOKUP($A6,'中間シート (2)'!$M$6:$AQ$65,X$1,FALSE),"")</f>
        <v/>
      </c>
      <c r="Y6" s="17" t="str">
        <f>IFERROR(VLOOKUP($A6,'中間シート (2)'!$M$6:$AQ$65,Y$1,FALSE),"")</f>
        <v/>
      </c>
      <c r="Z6" s="17" t="str">
        <f>IFERROR(VLOOKUP($A6,'中間シート (2)'!$M$6:$AQ$65,Z$1,FALSE),"")</f>
        <v/>
      </c>
      <c r="AA6" s="17" t="str">
        <f>IFERROR(VLOOKUP($A6,'中間シート (2)'!$M$6:$AQ$65,AA$1,FALSE),"")</f>
        <v/>
      </c>
      <c r="AB6" s="17" t="str">
        <f>IFERROR(VLOOKUP($A6,'中間シート (2)'!$M$6:$AQ$65,AB$1,FALSE),"")</f>
        <v/>
      </c>
      <c r="AC6" s="17" t="str">
        <f>IFERROR(VLOOKUP($A6,'中間シート (2)'!$M$6:$AQ$65,AC$1,FALSE),"")</f>
        <v/>
      </c>
      <c r="AD6" s="17" t="str">
        <f>IFERROR(VLOOKUP($A6,'中間シート (2)'!$M$6:$AQ$65,AD$1,FALSE),"")</f>
        <v/>
      </c>
      <c r="AE6" s="17" t="str">
        <f>IFERROR(VLOOKUP($A6,'中間シート (2)'!$M$6:$AQ$65,AE$1,FALSE),"")</f>
        <v/>
      </c>
      <c r="AF6" s="45"/>
      <c r="AG6" s="45"/>
      <c r="AH6" s="30"/>
      <c r="AI6" s="30"/>
      <c r="AJ6" s="30"/>
      <c r="AK6" s="75">
        <f>IF(ISNUMBER(E6),"",41)</f>
        <v>41</v>
      </c>
      <c r="AL6" s="75">
        <f>IF(AND(ISNUMBER(E6),E6&gt;=100,E6&lt;=799),"",41)</f>
        <v>41</v>
      </c>
      <c r="AM6" s="75" t="str">
        <f t="shared" ref="AM6" si="4">IF(OR(G6="",AND(G6&gt;=1,G6&lt;=9)),"",43)</f>
        <v/>
      </c>
      <c r="AN6" s="75" t="str">
        <f>IF(OR(H6="",AND(H6&gt;=1,H6&lt;=4)),"",44)</f>
        <v/>
      </c>
      <c r="AO6" s="75" t="str">
        <f>IF(OR($B6=0,AND(H6&gt;=2, H6&lt;=4, I6="")), "",
   IF(OR(I6&lt;1,I6&gt;6,NOT(ISNUMBER(I6))),4,""))</f>
        <v/>
      </c>
      <c r="AP6" s="75" t="str">
        <f>IF(OR(B6=0,AND(H6&gt;=2, H6&lt;=4, I6="")), "",
   IF(AND(H6&gt;=2,H6&lt;=4,I6&lt;&gt;""),4,""))</f>
        <v/>
      </c>
      <c r="AQ6" s="75" t="str">
        <f>IF(OR(B6=0,AND(H6&gt;=2, H6&lt;=4, I6="")), "",
   IF(AND(AA6=1, I6&lt;&gt;6), 22, ""))</f>
        <v/>
      </c>
      <c r="AR6" s="75" t="str">
        <f ca="1">IF(AA6="","",IF(COUNTIF(エラー23シート!$G$5:$G$79, OFFSET(I6,IF(H6="",0,-H6+1),0)*100+OFFSET(W6,IF(H6="",0,-H6+1),0)*10+AA6)&gt;0,23,""))</f>
        <v/>
      </c>
      <c r="AS6" s="75" t="str">
        <f>IF(OR(B6=0,AND(H6&gt;=2, H6&lt;=4, J6="")), "",
   IF(OR(J6="",AND(J6&gt;=1,J6&lt;=5)),"",47))</f>
        <v/>
      </c>
      <c r="AT6" s="75" t="str">
        <f>IF(OR(B6=0,AND(H6&gt;=2, H6&lt;=4, J6="")), "",
  IF(AND(H6&gt;=2, H6&lt;=4, J6&lt;&gt;""),47,""))</f>
        <v/>
      </c>
      <c r="AU6" s="75" t="str">
        <f>IF(OR(B6=0,AND(H6&gt;=2, H6&lt;=4, J6="")), "",
   IF(AND(J6&gt;=1, J6&lt;=5, I6&lt;&gt;4), 47, ""))</f>
        <v/>
      </c>
      <c r="AV6" s="75" t="str">
        <f>IF(OR(B6=0,AND(H6&gt;=2, H6&lt;=4, J6="")), "",
   IF(AND(J6="", I6=4), 47, ""))</f>
        <v/>
      </c>
      <c r="AW6" s="75" t="str">
        <f>IF(OR(B6=0,AND(H6&gt;=2, H6&lt;=4, K6="")), "",
  IF(AND(H6&gt;=2,H6&lt;=4,K6&lt;&gt;""),48,""))</f>
        <v/>
      </c>
      <c r="AX6" s="75" t="str">
        <f>IF(OR(B6=0,AND(H6&gt;=2, H6&lt;=4, K6="")), "",
   IF(K6="", 48, ""))</f>
        <v/>
      </c>
      <c r="AY6" s="75" t="str">
        <f>IF(OR(B6=0,AND(H6&gt;=2, H6&lt;=4, K6="")), "",
   IF(OR(AND(K6&gt;=1, K6&lt;=5), K6=""), "", 48))</f>
        <v/>
      </c>
      <c r="AZ6" s="75" t="str">
        <f>IF(OR(B6=0,AND(H6&gt;=2, H6&lt;=4, P6="")), "",
  IF(AND(H6&gt;=2,H6&lt;=4,P6&lt;&gt;""),3,""))</f>
        <v/>
      </c>
      <c r="BA6" s="75" t="str">
        <f>IF(OR(B6=0,AND(H6&gt;=2, H6&lt;=4, P6="")), "",
   IF(OR(P6=0, P6=""), 3, ""))</f>
        <v/>
      </c>
      <c r="BB6" s="75" t="str">
        <f>IF(OR(B6=0,AND(H6&gt;=2, H6&lt;=4, P6="")), "",
   IF(OR(P6&lt;1, P6&gt;25 ), 3, ""))</f>
        <v/>
      </c>
      <c r="BC6" s="75" t="str">
        <f>IF(OR(B6=0,AND(H6&gt;=2, H6&lt;=4, P6="")), "",
  IF(AND(P6&gt;=13, Q6&lt;=29), 33, ""))</f>
        <v/>
      </c>
      <c r="BD6" s="75" t="str">
        <f>IF(OR(B6=0,AND(H6&gt;=2, H6&lt;=4, P6="")), "",
   IF(AND(P6&lt;=2, Q6&gt;=3000), 33, ""))</f>
        <v/>
      </c>
      <c r="BE6" s="75" t="str">
        <f>IF(OR(B6=0,AND(H6&gt;=2, H6&lt;=4, L6="")), "",
  IF(AND(H6&gt;=2,H6&lt;=4,L6&lt;&gt;0),6,""))</f>
        <v/>
      </c>
      <c r="BF6" s="75" t="str">
        <f>IF(OR(B6=0,AND(H6&gt;=2, H6&lt;=4, L6="")), "",
   IF(L6="", 6, ""))</f>
        <v/>
      </c>
      <c r="BG6" s="75" t="str">
        <f>IF(OR(B6=0,AND(H6&gt;=2, H6&lt;=4, L6="")), "",
  IF(AND(L6&gt;=1,L6&lt;=3),"",6))</f>
        <v/>
      </c>
      <c r="BH6" s="75" t="str">
        <f>IF(OR(B6=0,AND(H6&gt;=2, H6&lt;=4, L6="")), "",
   IF(AND(L6=3,V6&lt;&gt;"",AD6=""),31,""))</f>
        <v/>
      </c>
      <c r="BI6" s="251" t="str">
        <f>IF(OR(B6=0,AND(H6&gt;=2, H6&lt;=4, M6="")), "",
   IF(AND(H6&gt;=2,H6&lt;=4,AND(M6&lt;&gt;"")),32,""))</f>
        <v/>
      </c>
      <c r="BJ6" s="75" t="str">
        <f>IF(OR(B6=0,AND(H6&gt;=2, H6&lt;=4, M6="")), "",
 IF(M6="",32,""))</f>
        <v/>
      </c>
      <c r="BK6" s="75" t="str">
        <f>IF(OR(B6=0,AND(H6&gt;=2, H6&lt;=4, M6="")), "",
 IF(COUNTIF(エラー32シート!$B$5:$J$46,M6)=0,32,""))</f>
        <v/>
      </c>
      <c r="BL6" s="75" t="str">
        <f>IF(AND(I6=1, OR(LEFT(M6,3)="319", LEFT(M6,3)="320", LEFT(M6,3)="321", LEFT(M6,3)="322")), 9, "")</f>
        <v/>
      </c>
      <c r="BM6" s="75" t="str">
        <f>IF(AND(Y6=2, LEFT(M6,1)="3"), 24, "")</f>
        <v/>
      </c>
      <c r="BN6" s="75" t="str">
        <f>IF(AND(Y6=3, OR(LEFT(M6,1)="1", LEFT(M6,1)="2")), 24, "")</f>
        <v/>
      </c>
      <c r="BO6" s="75" t="str">
        <f>IF(OR(B6=0,AND(H6&gt;=2, H6&lt;=4, N6="")), "",
   IF(AND(H6&gt;=2,H6&lt;=4,N6&lt;&gt;""),49,""))</f>
        <v/>
      </c>
      <c r="BP6" s="75" t="str">
        <f>IF(OR(B6=0,AND(H6&gt;=2, H6&lt;=4, N6="")), "",
  IF(AND(N6=1,LEFT(M6,1)="1"), 45, ""))</f>
        <v/>
      </c>
      <c r="BQ6" s="75" t="str">
        <f>IF(OR(B6=0,AND(H6&gt;=2, H6&lt;=4, O6="")), "",
IF(AND(H6&gt;=2, H6&lt;=4, O6&lt;&gt;""), 5, ""))</f>
        <v/>
      </c>
      <c r="BR6" s="75" t="str">
        <f>IF(OR(B6=0,AND(H6&gt;=2, H6&lt;=4, O6="")), "",
IF(O6="",5,""))</f>
        <v/>
      </c>
      <c r="BS6" s="75" t="str">
        <f>IF(OR(B6=0,AND(H6&gt;=2, H6&lt;=4, O6="")), "",
IF(AND(O6&lt;&gt;"", NOT(OR(O6=1, O6=2, O6=3, O6=4, O6=5, O6=6))),5, ""))</f>
        <v/>
      </c>
      <c r="BT6" s="75" t="str">
        <f>IF(OR(B6=0,AND(H6&gt;=2, H6&lt;=4, O6="")), "",
IF(AND(O6=2, X6=2), 16, ""))</f>
        <v/>
      </c>
      <c r="BU6" s="75" t="str">
        <f>IF(OR(B6=0,AND(H6&gt;=2, H6&lt;=4, O6="")), "",
IF(AND(O6=5, X6=2), 16, ""))</f>
        <v/>
      </c>
      <c r="BV6" s="75" t="str">
        <f>IF(OR(B6=0,AND(H6&gt;=2, H6&lt;=4, O6="")), "",
IF(AND(O6=6, X6=2), 16, ""))</f>
        <v/>
      </c>
      <c r="BW6" s="75" t="str">
        <f>IF(OR(B6=0,AND(H6&gt;=2, H6&lt;=4, O6="")), "",
IF(AND(O6&lt;&gt;1, X6=3), 16, ""))</f>
        <v/>
      </c>
      <c r="BX6" s="75" t="str">
        <f>IF(OR(B6=0,AND(H6&gt;=2, H6&lt;=4, O6="")), "",
IF(AND(O6=1, Q6&gt;3000), 21, ""))</f>
        <v/>
      </c>
      <c r="BY6" s="75" t="str">
        <f>IF(OR(B6=0,    AND(H6&gt;=2, H6&lt;=4, Q6="")), "",
IF(AND(H6&gt;=2, H6&lt;=4, Q6&lt;&gt;""), 51, ""))</f>
        <v/>
      </c>
      <c r="BZ6" s="75" t="str">
        <f>IF(OR(B6=0,    AND(H6&gt;=2, H6&lt;=4, Q6="") ), "",
IF(Q6="", 51, ""))</f>
        <v/>
      </c>
      <c r="CA6" s="252" t="str">
        <f>IF(OR(B6=0,    AND(H6&gt;=2, H6&lt;=4, Q6="")), "",
IF(AND(OR(H6="", H6=1), NOT(ISNUMBER(Q6))), 51, ""))</f>
        <v/>
      </c>
      <c r="CB6" s="75" t="str">
        <f>IF(OR(B6=0,    AND(H6&gt;=2, H6&lt;=4, Q6="")), "",
 IF(Q6&lt;=10, 51, ""))</f>
        <v/>
      </c>
      <c r="CC6" s="75" t="str">
        <f>IF(OR(B6=0,    AND(H6&gt;=2, H6&lt;=4, Q6="")), "",
 IF(Q6&lt;IF(AC6="",0,AC6), 29, ""))</f>
        <v/>
      </c>
      <c r="CD6" s="75" t="str">
        <f t="shared" ref="CD6" ca="1" si="5">IF(AND(EF6="1019",OR(H6="",H6=1),Q6&lt;&gt;SUMIF($ES$6:$ES$17,ES6,$AC$6:$AC$17)),58,"")</f>
        <v/>
      </c>
      <c r="CE6" s="75" t="str">
        <f>IF(OR(B6=0,    AND(H6&gt;=2, H6&lt;=4, Q6="")), "",
IF(AND(H6="", LEFT(M6,1)="3", IF(Q6="",0,Q6)/5&lt;IF(AC6="",0,AC6)), 37, ""))</f>
        <v/>
      </c>
      <c r="CF6" s="75" t="str">
        <f>IF(OR(B6=0,AND(H6&gt;=2, H6&lt;=4, R6="")), "",
IF(OR(R6=0,R6=""),52, ""))</f>
        <v/>
      </c>
      <c r="CG6" s="75" t="str">
        <f>IF(OR(B6=0,AND(H6&gt;=2, H6&lt;=4, R6="")), "",
IF(AND(OR(H6=0, H6=1,H6=""), AND(R6&lt;&gt;"",NOT(ISNUMBER(R6)))), 52, ""))</f>
        <v/>
      </c>
      <c r="CH6" s="75" t="str">
        <f>IF(OR(B6=0,AND(H6&gt;=2, H6&lt;=4, R6="")), "",
IF(AND(H6&gt;=2, H6&lt;=4, R6&lt;&gt;""), 52, ""))</f>
        <v/>
      </c>
      <c r="CI6" s="75" t="str">
        <f t="shared" ref="CI6" si="6">IF(OR(B6=0,AND(H6&gt;=2, H6&lt;=4, OR(O6="",Q6=""))), "",
   IF(AND(OR(O6=2, O6=3, O6=4), OR(CK6&lt;10, CK6&gt;700)), 11, ""))</f>
        <v/>
      </c>
      <c r="CJ6" s="75" t="str">
        <f>IF(OR(B6=0,AND(H6&gt;=2, H6&lt;=4, OR(O6="",Q6=""))), "",
  IF(AND(OR(O6=1, O6=5, O6=6), OR(CK6&lt;10, CK6&gt;300)), 11, ""))</f>
        <v/>
      </c>
      <c r="CK6" s="253">
        <f>IF(OR(R6="",Q6=""),0,R6/Q6*10)</f>
        <v>0</v>
      </c>
      <c r="CL6" s="75" t="str">
        <f>IF(OR(AND(H6&gt;=2, H6&lt;=4, S6=""),L6&lt;&gt;1), "",
IF(ISNUMBER(S6),"",7))</f>
        <v/>
      </c>
      <c r="CM6" s="75" t="str">
        <f t="shared" ref="CM6" si="7">IF(OR(B6=0,AND(H6&gt;=2, H6&lt;=4, S6="")), "",
IF(AND(H6&gt;=2,H6&lt;=4,S6&lt;&gt;""), 7, ""))</f>
        <v/>
      </c>
      <c r="CN6" s="75" t="str">
        <f t="shared" ref="CN6" si="8">IF(OR(B6=0,AND(H6&gt;=2, H6&lt;=4, S6="")), "",
IF(AND(L6=1,S6=""),7,""))</f>
        <v/>
      </c>
      <c r="CO6" s="75" t="str">
        <f>IF(OR(B6=0,AND(H6&gt;=2, H6&lt;=4, S6="")), "",
IF(AND(L6&lt;&gt;1,S6&lt;&gt;""),7,""))</f>
        <v/>
      </c>
      <c r="CP6" s="75" t="str">
        <f>IF(OR(B6=0,AND(H6&gt;=2, H6&lt;=4, S6="")), "",
IF(AND(IF(S6="",0,S6)&gt;=6,Q6&lt;401),36,""))</f>
        <v/>
      </c>
      <c r="CQ6" s="75" t="str">
        <f>IF(AND(O6=1,IF(S6="",0,S6)&gt;=4),10,"")</f>
        <v/>
      </c>
      <c r="CR6" s="75" t="str">
        <f>IF(AND(O6&gt;=2,O6&lt;=4,IF(S6="",0,S6)&gt;=50),10,"")</f>
        <v/>
      </c>
      <c r="CS6" s="75" t="str">
        <f>IF(AND(O6=5,IF(S6="",0,S6)&gt;=4),10,"")</f>
        <v/>
      </c>
      <c r="CT6" s="75" t="str">
        <f>IF(AND(O6=6,IF(S6="",0,S6)&gt;=4),10,"")</f>
        <v/>
      </c>
      <c r="CU6" s="75" t="str">
        <f>IF(OR(B6=0,AND(H6&gt;=2, H6&lt;=4, T6="")), "",
 IF(OR(T6=0,T6="",ISNUMBER(T6)),"",77))</f>
        <v/>
      </c>
      <c r="CV6" s="75" t="str">
        <f>IF(OR(B6=0,AND(H6&gt;=2, H6&lt;=4, T6="")), "",
IF(AND(L6&lt;&gt;1, T6&lt;&gt;""), 77, ""))</f>
        <v/>
      </c>
      <c r="CW6" s="75" t="str">
        <f t="shared" ref="CW6" si="9">IF(AND(L6=1, OR(S6="", S6=0), T6&gt;=1), 78, "")</f>
        <v/>
      </c>
      <c r="CX6" s="75" t="str">
        <f t="shared" ref="CX6" si="10">IF(AND(L6=1, AND(OR(S6="",S6=0),OR(T6="", T6=0))), 78, "")</f>
        <v/>
      </c>
      <c r="CY6" s="75" t="str">
        <f>IF(OR(U6="",ISNUMBER(U6)),"",8)</f>
        <v/>
      </c>
      <c r="CZ6" s="75" t="str">
        <f>IF(OR(B6=0,AND(H6&gt;=2, H6&lt;=4, U6="")), "",
 IF(OR(G6="",G6= 1), IF(AND(L6=1, U6=""), 8, ""), ""))</f>
        <v/>
      </c>
      <c r="DA6" s="75" t="str">
        <f>IF(OR(B6=0,AND(H6&gt;=2, H6&lt;=4, U6=""),G6=""), "",
 IF(AND(G6&gt;=2,U6&lt;&gt;""), 8, ""))</f>
        <v/>
      </c>
      <c r="DB6" s="75" t="str">
        <f t="shared" ref="DB6" si="11">IF(OR(B6=0,AND(H6&gt;=2, H6&lt;=4, U6="")), "",
 IF(AND(L6&gt;=2, L6&lt;=3, U6&lt;&gt;""), 8, ""))</f>
        <v/>
      </c>
      <c r="DC6" s="75" t="str">
        <f>IF(OR(B6=0,AND(H6&gt;=2, H6&lt;=4, U6="")), "",
 IF(AND(G6="",IF(U6="",0,U6)&gt;=10000,Q6&lt;=499),89,""))</f>
        <v/>
      </c>
      <c r="DD6" s="75" t="str">
        <f t="shared" ref="DD6" si="12">IF(AND(LEFT(M6,4)="1019",V6="",W6="",X6="",AH6="",AA6="",Y6="",Z6="",AB6="",AC6="",AD6="",AE6=""), 50, "")</f>
        <v/>
      </c>
      <c r="DE6" s="75" t="str">
        <f t="shared" ref="DE6" si="13">IF(M6="","",IF(AND(IF(M6="",FALSE,VALUE(LEFT(M6,2))&gt;=21), VALUE(LEFT(M6,2))&lt;=29), IF(AND(V6="", W6="",X6="", AH6="", AA6="", Y6="", Z6="", AB6="", AC6="", AD6="", AE6=""), 50, ""), ""))</f>
        <v/>
      </c>
      <c r="DF6" s="75" t="str">
        <f>IF(OR(B6=0,
              AND(H6&gt;=2, H6&lt;=4, V6=""),
              AND(V6="", LEFT(M6,1)="3"),
              OR( LEFT(M6,3)="103", LEFT(M6,3)="104", LEFT(M6,3)="105")), "",
IF(AND(V6&lt;&gt;1,V6&lt;&gt;2),55,""))</f>
        <v/>
      </c>
      <c r="DG6" s="75" t="str">
        <f t="shared" ref="DG6" si="14">IF(OR(B6=0,
              AND(H6&gt;=2, H6&lt;=4, V6=""),
              AND(V6="", LEFT(M6,1)="3"),
              OR( LEFT(M6,3)="103", LEFT(M6,3)="104", LEFT(M6,3)="105")), "",
 IF(AND(L6=1,V6&lt;&gt;1),55,""))</f>
        <v/>
      </c>
      <c r="DH6" s="75" t="str">
        <f t="shared" ref="DH6" si="15">IF(OR(B6=0,
              AND(H6&gt;=2, H6&lt;=4, V6=""),
              AND(V6="", LEFT(M6,1)="3"),
              OR( LEFT(M6,3)="103", LEFT(M6,3)="104", LEFT(M6,3)="105")), "",
 IF(AND(H6&gt;=2,H6&lt;=4,V6&lt;&gt;""),55,""))</f>
        <v/>
      </c>
      <c r="DI6" s="75" t="str">
        <f t="shared" ref="DI6" si="16">IF(OR(B6=0,
              AND(H6&gt;=2, H6&lt;=4, V6=""),
              AND(V6="", LEFT(M6,1)="3"),
              OR( LEFT(M6,3)="103", LEFT(M6,3)="104", LEFT(M6,3)="105")), "",
 IF(AND(V6="", LEFT(M6,1)*1&lt;=2), 55, ""))</f>
        <v/>
      </c>
      <c r="DJ6" s="75" t="str">
        <f>IF(OR(B6=0,
              AND(H6&gt;=2, H6&lt;=4, V6=""),
              AND(V6="", LEFT(M6,1)="3"),
              OR( LEFT(M6,3)="103", LEFT(M6,3)="104", LEFT(M6,3)="105")), "",
 IF(AND(V6=1,OR(Y6=1,Y6=3),OR(DL6&lt;11,DL6&gt;1000)), 34, ""))</f>
        <v/>
      </c>
      <c r="DK6" s="75" t="str">
        <f>IF(OR(B6=0,
              AND(H6&gt;=2, H6&lt;=4, V6=""),
              AND(V6="", LEFT(M6,1)="3"),
              OR( LEFT(M6,3)="103", LEFT(M6,3)="104", LEFT(M6,3)="105")), "",
 IF(AND(V6=1, Y6=2, OR(DL6&lt;11,DL6&gt; 1500)), 34, ""))</f>
        <v/>
      </c>
      <c r="DL6" s="75" t="str">
        <f>IF(AND(AC6&lt;&gt;"", AB6&lt;&gt;""), IF(ISNUMBER(AC6/AB6), AC6/AB6, "K"), "")</f>
        <v/>
      </c>
      <c r="DM6" s="75" t="str">
        <f t="shared" ref="DM6" si="17">IF(OR(B6=0,
              AND(H6&gt;=2, H6&lt;=4, W6=""),
              AND(W6="", LEFT(M6,1)="3"),
              OR(LEFT(M6,3)="103", LEFT(M6,3)="104", LEFT(M6,3)="105")), "",
 IF(AND(H6&gt;=2,H6&lt;=4,W6&lt;&gt;""), 14, ""))</f>
        <v/>
      </c>
      <c r="DN6" s="75" t="str">
        <f t="shared" ref="DN6" si="18">IF(OR(B6=0,
              AND(H6&gt;=2, H6&lt;=4, W6=""),
              AND(W6="", LEFT(M6,1)="3"),
              OR(LEFT(M6,3)="103", LEFT(M6,3)="104", LEFT(M6,3)="105")), "",
 IF(AND(V6=1, OR(W6="", NOT(W6&gt;=1), NOT(W6&lt;=5))), 14, ""))</f>
        <v/>
      </c>
      <c r="DO6" s="75" t="str">
        <f>IF(OR(B6=0,
              AND(H6&gt;=2, H6&lt;=4, W6=""),
              AND(W6="", LEFT(M6,1)="3"),
              OR(LEFT(M6,3)="103", LEFT(M6,3)="104", LEFT(M6,3)="105")), "",
 IF(AND(V6=2,W6&lt;&gt;""), 14, ""))</f>
        <v/>
      </c>
      <c r="DP6" s="75" t="str">
        <f>IF(OR(B6=0,
               AND(H6&gt;=2, H6&lt;=4, X6=""),
               AND(X6="", LEFT(M6,1)="3"),
               OR(LEFT(M6,3)="103", LEFT(M6,3)="104", LEFT(M6,3)="105")), "",
IF(AND(H6&gt;=2,H6&lt;=4,X6&lt;&gt;""), 15, ""))</f>
        <v/>
      </c>
      <c r="DQ6" s="75" t="str">
        <f>IF(OR(B6=0,
               AND(H6&gt;=2, H6&lt;=4, X6=""),
               AND(X6="", LEFT(M6,1)="3"),
               OR(LEFT(M6,3)="103", LEFT(M6,3)="104", LEFT(M6,3)="105")), "",
 IF(AND(X6="", LEFT(M6,1)*1&lt;="2"), 15, ""))</f>
        <v/>
      </c>
      <c r="DR6" s="75" t="str">
        <f>IF(OR(B6=0,
               AND(H6&gt;=2, H6&lt;=4, X6=""),
               AND(W6="", LEFT(M6,1)="3"),
               OR(LEFT(M6,3)="103", LEFT(M6,3)="104", LEFT(M6,3)="105")), "",
IF(AND(X6&lt;&gt;"", X6&lt;&gt;1, X6&lt;&gt;2, X6&lt;&gt;3), 15, ""))</f>
        <v/>
      </c>
      <c r="DS6" s="75" t="str">
        <f t="shared" ref="DS6" si="19">IF(OR(AND(AA6="", LEFT(M6,1)="3"),
            OR(LEFT(M6,3)="103",LEFT(M6,3)="104", LEFT(M6,3)="105"),M6=""), "",
IF(AND(LEFT(M6,1)*1&lt;=2, AA6=""), 18, ""))</f>
        <v/>
      </c>
      <c r="DT6" s="75" t="str">
        <f t="shared" ref="DT6" si="20">IF(OR(AND(AA6="", LEFT(M6,1)="3"),
            OR(LEFT(M6,3)="103",LEFT(M6,3)="104", LEFT(M6,3)="105")), "",
IF(AND(AA6&lt;&gt;"", AA6&lt;&gt;1, AA6&lt;&gt;2, AA6&lt;&gt;3, AA6&lt;&gt;4), 18, ""))</f>
        <v/>
      </c>
      <c r="DU6" s="75" t="str">
        <f>IF(OR(B6=0,
              AND(H6&gt;=2, H6&lt;=4, Y6=""),
              AND(Y6="", LEFT(M6,1)="3"),
              OR(LEFT(M6,3)="103", LEFT(M6,3)="104", LEFT(M6,3)="105")), "",
IF(AND(H6&gt;=2,H6&lt;=4,Y6&lt;&gt;""),19,""))</f>
        <v/>
      </c>
      <c r="DV6" s="75" t="str">
        <f t="shared" ref="DV6" si="21">IF(OR(B6=0,
              AND(H6&gt;=2, H6&lt;=4, Y6=""),
              AND(Y6="", LEFT(M6,1)="3"),
              OR(LEFT(M6,3)="103", LEFT(M6,3)="104", LEFT(M6,3)="105")), "",
IF(AND(LEFT(M6,1)&lt;="2", Y6=""), 19, ""))</f>
        <v/>
      </c>
      <c r="DW6" s="75" t="str">
        <f t="shared" ref="DW6" si="22">IF(OR(B6=0,
              AND(H6&gt;=2, H6&lt;=4, Y6=""),
              AND(Y6="", LEFT(M6,1)="3"),
              OR(LEFT(M6,3)="103", LEFT(M6,3)="104", LEFT(M6,3)="105")), "",
IF(AND(Y6&lt;&gt;1, Y6&lt;&gt;2, Y6&lt;&gt;3), 19, ""))</f>
        <v/>
      </c>
      <c r="DX6" s="75" t="str">
        <f>IF(AND(Y6=2,W6=2),28,"")</f>
        <v/>
      </c>
      <c r="DY6" s="75" t="str">
        <f t="shared" ref="DY6" si="23">IF(AND(Y6=3, OR(W6=2, W6=4)), 28, "")</f>
        <v/>
      </c>
      <c r="DZ6" s="75" t="str">
        <f t="shared" ref="DZ6" si="24">IF(OR(B6=0,
              AND(H6&gt;=2, H6&lt;=4, Z6=""),
              AND(Z6="",LEFT(M6,1)="3"),
              OR(LEFT(M6,3)="103", LEFT(M6,3)="104", LEFT(M6,3)="105")), "",
 IF(AND(H6="",L6=1,V6=1,Z6=3,AB6=1),38,""))</f>
        <v/>
      </c>
      <c r="EA6" s="75" t="str">
        <f t="shared" ref="EA6" si="25">IF(OR(B6=0,
              AND(H6&gt;=2, H6&lt;=4, Z6=""),
              AND(Z6="",LEFT(M6,1)="3"),
              OR(LEFT(M6,3)="103", LEFT(M6,3)="104", LEFT(M6,3)="105")), "",
 IF(AND(V6=1,Z6=1,AB6&lt;&gt;1), 39, ""))</f>
        <v/>
      </c>
      <c r="EB6" s="75" t="str">
        <f t="shared" ref="EB6" si="26">IF(OR(B6=0,
              AND(H6&gt;=2, H6&lt;=4, Z6=""),
              AND(Z6="",LEFT(M6,1)="3"),
              OR(LEFT(M6,3)="103", LEFT(M6,3)="104", LEFT(M6,3)="105")), "",
IF(AND(H6&gt;=2, H6&lt;=4, Z6&lt;&gt;" "), 20, ""))</f>
        <v/>
      </c>
      <c r="EC6" s="75" t="str">
        <f t="shared" ref="EC6" si="27">IF(OR(B6=0,
              AND(H6&gt;=2, H6&lt;=4, Z6=""),
              AND(Z6="",LEFT(M6,1)="3"),
              OR(LEFT(M6,3)="103", LEFT(M6,3)="104", LEFT(M6,3)="105")), "",
IF(AND(LEFT(M6,1)&lt;="2", Z6=""), 20, ""))</f>
        <v/>
      </c>
      <c r="ED6" s="75" t="str">
        <f t="shared" ref="ED6" si="28">IF(OR(B6=0,
              AND(H6&gt;=2, H6&lt;=4, Z6=""),
              AND(Z6="",LEFT(M6,1)="3"),
              OR(LEFT(M6,3)="103", LEFT(M6,3)="104", LEFT(M6,3)="105")), "",
IF(AND(Z6&lt;&gt;1, Z6&lt;&gt;2, Z6&lt;&gt;3), 20, ""))</f>
        <v/>
      </c>
      <c r="EE6" s="75" t="str">
        <f t="shared" ref="EE6" si="29">IF(OR(B6=0,
              AND(H6&gt;=2, H6&lt;=4, Z6=""),
              AND(Z6="",LEFT(M6,1)="3"),
              OR(LEFT(M6,3)="103", LEFT(M6,3)="104", LEFT(M6,3)="105")), "",
 IF(AND(Z6=2, AB6&gt;=20), 90, ""))</f>
        <v/>
      </c>
      <c r="EF6" s="253" t="str">
        <f t="shared" ref="EF6" ca="1" si="30">IF(H6="",M6,OFFSET(M6,-H6+1,0))</f>
        <v/>
      </c>
      <c r="EG6" s="253" t="str">
        <f t="shared" ref="EG6" ca="1" si="31">IF(B6=0,"",OFFSET(I6,-EX6+1,0)&amp;OFFSET(W6,-EX6+1,0)&amp;AA6)</f>
        <v/>
      </c>
      <c r="EH6" s="75" t="str">
        <f t="shared" ref="EH6" ca="1" si="32">IF(OR(AND(V6=2, AB6=""),
              AND(AB6="", LEFT(EF6,1)="3"),
              OR(LEFT(EF6,3)="103", LEFT(EF6,3)="104", LEFT(EF6,3)="105")), "",
 IF(AND(V6=1, AB6=""), 57, ""))</f>
        <v/>
      </c>
      <c r="EI6" s="75" t="str">
        <f t="shared" ref="EI6" ca="1" si="33">IF(OR(B6=0,
              AND(V6=2, AB6=""),
              AND(AB6="", LEFT(EF6,1)="3"),
              OR(LEFT(EF6,3)="103", LEFT(EF6,3)="104", LEFT(EF6,3)="105")), "",
IF(OR(ISNUMBER(AB6),AB6= ""), "", 57))</f>
        <v/>
      </c>
      <c r="EJ6" s="75" t="str">
        <f t="shared" ref="EJ6" ca="1" si="34">IF(OR(AND(V6=2, AB6=""),
              AND(AB6="", LEFT(EF6,1)="3"),
              OR(LEFT(EF6,3)="103", LEFT(EF6,3)="104", LEFT(EF6,3)="105")), "",
IF(AND(AB6&gt;=4, AA6=1), 25, ""))</f>
        <v/>
      </c>
      <c r="EK6" s="75" t="str">
        <f t="shared" ref="EK6" ca="1" si="35">IF(OR(B6=0,
              AND(AC6="",LEFT(EF6,1)="3"),
              OR( LEFT(EF6,3)="103", LEFT(EF6,3)="104", LEFT(EF6,3)="105")), "",
IF(AND(LEFT(EF6,1)*1&lt;=2, AC6=""), 58, ""))</f>
        <v/>
      </c>
      <c r="EL6" s="75" t="str">
        <f t="shared" ref="EL6" ca="1" si="36">IF(OR(B6=0,
              AND(AC6="",LEFT(EF6,1)="3"),
              OR( LEFT(EF6,3)="103", LEFT(EF6,3)="104", LEFT(EF6,3)="105")), "",IF(OR(ISNUMBER(AC6),AC6=""), "", 58))</f>
        <v/>
      </c>
      <c r="EM6" s="75" t="str">
        <f t="shared" ref="EM6" ca="1" si="37">IF(OR(AND(AD6="", LEFT(EF6,1)="3"),
             OR( LEFT(EF6,3)="103", LEFT(EF6,3)="104", LEFT(EF6,3)="105")), "",
 IF(OR(ISNUMBER(AD6),AD6=""), "", 59))</f>
        <v/>
      </c>
      <c r="EN6" s="75" t="str">
        <f t="shared" ref="EN6" ca="1" si="38">IF(OR(B6=0,
              AND(AE6="", LEFT(EF6,1)=3),
              OR(LEFT(EF6,3)="103", LEFT(EF6,3)="104", LEFT(EF6,3)="105")), "",
IF(OR(ISNUMBER(AD6),AD6=""), "", 88))</f>
        <v/>
      </c>
      <c r="EO6" s="75" t="str">
        <f ca="1">IF(OR(B6=0,
              AND(AE6="", LEFT(EF6,1)=3),
              OR(LEFT(EF6,3)="103", LEFT(EF6,3)="104", LEFT(EF6,3)="105")), "",
IF(AND(AD6&lt;&gt;1,AD6&lt;&gt;2,AD6&lt;&gt;3,AD6&lt;&gt;""), 88,""))</f>
        <v/>
      </c>
      <c r="EP6" s="75" t="str">
        <f t="shared" ref="EP6" ca="1" si="39">IF(OR(B6=0,
              AND(AE6="", LEFT(EF6,1)=3),
              OR(LEFT(EF6,3)="103", LEFT(EF6,3)="104", LEFT(EF6,3)="105"),M6=""), "",
IF(AND(OR(LEFT(M6,3)="101", LEFT(M6,3)="102",AND(LEFT(M6,2)*1&gt;=21, LEFT(M6,2)*1&lt;=29)),L6=3, AE6=""), 88, ""))</f>
        <v/>
      </c>
      <c r="EQ6" s="75" t="str">
        <f t="shared" ref="EQ6" ca="1" si="40">IF(OR(B6=0,
              AND(AE6="", LEFT(EF6,1)=3),
              OR(LEFT(EF6,3)="103", LEFT(EF6,3)="104", LEFT(EF6,3)="105")), "",
IF(AND(AD6="", AE6&lt;&gt;""), 88, ""))</f>
        <v/>
      </c>
      <c r="ER6" s="75" t="str">
        <f t="shared" ref="ER6" ca="1" si="41">IF(OR(B6=0,
              AND(AE6="", LEFT(EF6,1)=3),
              OR(LEFT(EF6,3)="103", LEFT(EF6,3)="104", LEFT(EF6,3)="105")), "",
IF(AND(AD6&lt;&gt;"", AE6="" ), 88, ""))</f>
        <v/>
      </c>
      <c r="ES6" s="253">
        <f>IF(G6="",1,G6)</f>
        <v>1</v>
      </c>
      <c r="ET6" s="75" t="str">
        <f t="shared" ref="ET6" si="42">IF(AND(G6&lt;&gt;"",G6&lt;&gt;1,G6&lt;&gt;2,G6&lt;&gt;3,G6&lt;&gt;4,G6&lt;&gt;5,G6&lt;&gt;7,G6&lt;&gt;8,G6&lt;&gt;9),70,"")</f>
        <v/>
      </c>
      <c r="EU6" s="75" t="str">
        <f>IF(AND(G6&lt;&gt;"",G6&lt;&gt; 1), 70, "")</f>
        <v/>
      </c>
      <c r="EV6" s="75" t="str">
        <f>IF(AND(G6=1,COUNT(G7:G17)=0), 70, "")</f>
        <v/>
      </c>
      <c r="EW6" s="75" t="str">
        <f t="shared" ref="EW6" si="43">IF(AND(V6=1,AA6=1,AB6&gt;=4),18,"")</f>
        <v/>
      </c>
      <c r="EX6" s="253" t="str">
        <f>IF(B6=0,"",COUNTIF(ES$6:ES6,ES6))</f>
        <v/>
      </c>
      <c r="EY6" s="75" t="str">
        <f>IF(AND(H6&lt;&gt;"",OR(H6&lt;1,H6&gt;4)), 71, "")</f>
        <v/>
      </c>
      <c r="EZ6" s="254" t="str">
        <f t="shared" ref="EZ6" si="44">IF(G6="",IF(A6&lt;&gt;1,"",IF(OR(H6=1,H6=""),"",71)),IF(OR(H6=1,H6=""),"",71))</f>
        <v/>
      </c>
      <c r="FA6" s="75" t="str">
        <f t="shared" ref="FA6" si="45">IF(AND(G6&lt;&gt;"",COUNTIF($ES$6:$ES$17,ES6)=1,H6&lt;&gt;""), 71, "")</f>
        <v/>
      </c>
      <c r="FB6" s="75" t="str">
        <f>(IF(AND(G6=1,G7="",AA6&lt;&gt;""),IF(AA6=AA7,18,IF(G8="",IF(OR(AA7=AA8,AA8=AA6),18,IF(G9="",IF(OR(AA6=AA9,AA7=AA9,AA8=AA9),18,""),"")),"")),""))</f>
        <v/>
      </c>
    </row>
    <row r="7" spans="1:162" ht="19.2">
      <c r="A7" s="27">
        <v>2</v>
      </c>
      <c r="B7" s="27">
        <f>COUNTIF('中間シート (2)'!M:M,行政集計シート※記入不要です!A7)</f>
        <v>0</v>
      </c>
      <c r="C7" s="17" t="str">
        <f>IF(OR(G7&lt;&gt;"",H7&lt;&gt;""),C6,"")</f>
        <v/>
      </c>
      <c r="D7" s="17" t="str">
        <f>IF(OR(G7&lt;&gt;"",H7&lt;&gt;""),D6,"")</f>
        <v/>
      </c>
      <c r="E7" s="17" t="str">
        <f>IF(OR(G7&lt;&gt;"",H7&lt;&gt;""),E6,"")</f>
        <v/>
      </c>
      <c r="F7" s="248"/>
      <c r="G7" s="17" t="str">
        <f>IFERROR(VLOOKUP($A7,'中間シート (2)'!$M$6:$AQ$65,G$1,FALSE),"")</f>
        <v/>
      </c>
      <c r="H7" s="17" t="str">
        <f>IFERROR(VLOOKUP($A7,'中間シート (2)'!$M$6:$AQ$65,H$1,FALSE),"")</f>
        <v/>
      </c>
      <c r="I7" s="17" t="str">
        <f>IFERROR(VLOOKUP($A7,'中間シート (2)'!$M$6:$AQ$65,I$1,FALSE),"")</f>
        <v/>
      </c>
      <c r="J7" s="17" t="str">
        <f>IFERROR(VLOOKUP($A7,'中間シート (2)'!$M$6:$AQ$65,J$1,FALSE),"")</f>
        <v/>
      </c>
      <c r="K7" s="17" t="str">
        <f>IFERROR(VLOOKUP($A7,'中間シート (2)'!$M$6:$AQ$65,K$1,FALSE),"")</f>
        <v/>
      </c>
      <c r="L7" s="17" t="str">
        <f>IFERROR(VLOOKUP($A7,'中間シート (2)'!$M$6:$AQ$65,L$1,FALSE),"")</f>
        <v/>
      </c>
      <c r="M7" s="17" t="str">
        <f>IFERROR(VLOOKUP($A7,'中間シート (2)'!$M$6:$AQ$65,M$1,FALSE),"")</f>
        <v/>
      </c>
      <c r="N7" s="17" t="str">
        <f>IFERROR(VLOOKUP($A7,'中間シート (2)'!$M$6:$AQ$65,N$1,FALSE),"")</f>
        <v/>
      </c>
      <c r="O7" s="17" t="str">
        <f>IFERROR(VLOOKUP($A7,'中間シート (2)'!$M$6:$AQ$65,O$1,FALSE),"")</f>
        <v/>
      </c>
      <c r="P7" s="17" t="str">
        <f>IFERROR(VLOOKUP($A7,'中間シート (2)'!$M$6:$AQ$65,P$1,FALSE),"")</f>
        <v/>
      </c>
      <c r="Q7" s="17" t="str">
        <f>IFERROR(VLOOKUP($A7,'中間シート (2)'!$M$6:$AQ$65,Q$1,FALSE),"")</f>
        <v/>
      </c>
      <c r="R7" s="17" t="str">
        <f>IFERROR(VLOOKUP($A7,'中間シート (2)'!$M$6:$AQ$65,R$1,FALSE),"")</f>
        <v/>
      </c>
      <c r="S7" s="17" t="str">
        <f>IFERROR(VLOOKUP($A7,'中間シート (2)'!$M$6:$AQ$65,S$1,FALSE),"")</f>
        <v/>
      </c>
      <c r="T7" s="17" t="str">
        <f>IFERROR(VLOOKUP($A7,'中間シート (2)'!$M$6:$AQ$65,T$1,FALSE),"")</f>
        <v/>
      </c>
      <c r="U7" s="17"/>
      <c r="V7" s="17" t="str">
        <f>IFERROR(VLOOKUP($A7,'中間シート (2)'!$M$6:$AQ$65,V$1,FALSE),"")</f>
        <v/>
      </c>
      <c r="W7" s="17" t="str">
        <f>IFERROR(VLOOKUP($A7,'中間シート (2)'!$M$6:$AQ$65,W$1,FALSE),"")</f>
        <v/>
      </c>
      <c r="X7" s="17" t="str">
        <f>IFERROR(VLOOKUP($A7,'中間シート (2)'!$M$6:$AQ$65,X$1,FALSE),"")</f>
        <v/>
      </c>
      <c r="Y7" s="17" t="str">
        <f>IFERROR(VLOOKUP($A7,'中間シート (2)'!$M$6:$AQ$65,Y$1,FALSE),"")</f>
        <v/>
      </c>
      <c r="Z7" s="17" t="str">
        <f>IFERROR(VLOOKUP($A7,'中間シート (2)'!$M$6:$AQ$65,Z$1,FALSE),"")</f>
        <v/>
      </c>
      <c r="AA7" s="17" t="str">
        <f>IFERROR(VLOOKUP($A7,'中間シート (2)'!$M$6:$AQ$65,AA$1,FALSE),"")</f>
        <v/>
      </c>
      <c r="AB7" s="17" t="str">
        <f>IFERROR(VLOOKUP($A7,'中間シート (2)'!$M$6:$AQ$65,AB$1,FALSE),"")</f>
        <v/>
      </c>
      <c r="AC7" s="17" t="str">
        <f>IFERROR(VLOOKUP($A7,'中間シート (2)'!$M$6:$AQ$65,AC$1,FALSE),"")</f>
        <v/>
      </c>
      <c r="AD7" s="17"/>
      <c r="AE7" s="17"/>
      <c r="AF7" s="45"/>
      <c r="AG7" s="45"/>
      <c r="AH7" s="30"/>
      <c r="AI7" s="30"/>
      <c r="AJ7" s="30"/>
      <c r="AK7" s="75">
        <f t="shared" ref="AK7:AK41" si="46">IF(ISNUMBER(E7),"",41)</f>
        <v>41</v>
      </c>
      <c r="AL7" s="75">
        <f t="shared" ref="AL7:AL41" si="47">IF(AND(ISNUMBER(E7),E7&gt;=100,E7&lt;=799),"",41)</f>
        <v>41</v>
      </c>
      <c r="AM7" s="75" t="str">
        <f t="shared" ref="AM7:AM41" si="48">IF(OR(G7="",AND(G7&gt;=1,G7&lt;=9)),"",43)</f>
        <v/>
      </c>
      <c r="AN7" s="75" t="str">
        <f t="shared" ref="AN7:AN41" si="49">IF(OR(H7="",AND(H7&gt;=1,H7&lt;=4)),"",44)</f>
        <v/>
      </c>
      <c r="AO7" s="75" t="str">
        <f t="shared" ref="AO7:AO41" si="50">IF(OR($B7=0,AND(H7&gt;=2, H7&lt;=4, I7="")), "",
   IF(OR(I7&lt;1,I7&gt;6,NOT(ISNUMBER(I7))),4,""))</f>
        <v/>
      </c>
      <c r="AP7" s="75" t="str">
        <f t="shared" ref="AP7:AP41" si="51">IF(OR(B7=0,AND(H7&gt;=2, H7&lt;=4, I7="")), "",
   IF(AND(H7&gt;=2,H7&lt;=4,I7&lt;&gt;""),4,""))</f>
        <v/>
      </c>
      <c r="AQ7" s="75" t="str">
        <f t="shared" ref="AQ7:AQ41" si="52">IF(OR(B7=0,AND(H7&gt;=2, H7&lt;=4, I7="")), "",
   IF(AND(AA7=1, I7&lt;&gt;6), 22, ""))</f>
        <v/>
      </c>
      <c r="AR7" s="75" t="str">
        <f ca="1">IF(AA7="","",IF(COUNTIF(エラー23シート!$G$5:$G$79, OFFSET(I7,IF(H7="",0,-H7+1),0)*100+OFFSET(W7,IF(H7="",0,-H7+1),0)*10+AA7)&gt;0,23,""))</f>
        <v/>
      </c>
      <c r="AS7" s="75" t="str">
        <f t="shared" ref="AS7:AS41" si="53">IF(OR(B7=0,AND(H7&gt;=2, H7&lt;=4, J7="")), "",
   IF(OR(J7="",AND(J7&gt;=1,J7&lt;=5)),"",47))</f>
        <v/>
      </c>
      <c r="AT7" s="75" t="str">
        <f t="shared" ref="AT7:AT41" si="54">IF(OR(B7=0,AND(H7&gt;=2, H7&lt;=4, J7="")), "",
  IF(AND(H7&gt;=2, H7&lt;=4, J7&lt;&gt;""),47,""))</f>
        <v/>
      </c>
      <c r="AU7" s="75" t="str">
        <f t="shared" ref="AU7:AU41" si="55">IF(OR(B7=0,AND(H7&gt;=2, H7&lt;=4, J7="")), "",
   IF(AND(J7&gt;=1, J7&lt;=5, I7&lt;&gt;4), 47, ""))</f>
        <v/>
      </c>
      <c r="AV7" s="75" t="str">
        <f t="shared" ref="AV7:AV41" si="56">IF(OR(B7=0,AND(H7&gt;=2, H7&lt;=4, J7="")), "",
   IF(AND(J7="", I7=4), 47, ""))</f>
        <v/>
      </c>
      <c r="AW7" s="75" t="str">
        <f t="shared" ref="AW7:AW41" si="57">IF(OR(B7=0,AND(H7&gt;=2, H7&lt;=4, K7="")), "",
  IF(AND(H7&gt;=2,H7&lt;=4,K7&lt;&gt;""),48,""))</f>
        <v/>
      </c>
      <c r="AX7" s="75" t="str">
        <f t="shared" ref="AX7:AX41" si="58">IF(OR(B7=0,AND(H7&gt;=2, H7&lt;=4, K7="")), "",
   IF(K7="", 48, ""))</f>
        <v/>
      </c>
      <c r="AY7" s="75" t="str">
        <f t="shared" ref="AY7:AY41" si="59">IF(OR(B7=0,AND(H7&gt;=2, H7&lt;=4, K7="")), "",
   IF(OR(AND(K7&gt;=1, K7&lt;=5), K7=""), "", 48))</f>
        <v/>
      </c>
      <c r="AZ7" s="75" t="str">
        <f t="shared" ref="AZ7:AZ41" si="60">IF(OR(B7=0,AND(H7&gt;=2, H7&lt;=4, P7="")), "",
  IF(AND(H7&gt;=2,H7&lt;=4,P7&lt;&gt;""),3,""))</f>
        <v/>
      </c>
      <c r="BA7" s="75" t="str">
        <f t="shared" ref="BA7:BA41" si="61">IF(OR(B7=0,AND(H7&gt;=2, H7&lt;=4, P7="")), "",
   IF(OR(P7=0, P7=""), 3, ""))</f>
        <v/>
      </c>
      <c r="BB7" s="75" t="str">
        <f t="shared" ref="BB7:BB41" si="62">IF(OR(B7=0,AND(H7&gt;=2, H7&lt;=4, P7="")), "",
   IF(OR(P7&lt;1, P7&gt;25 ), 3, ""))</f>
        <v/>
      </c>
      <c r="BC7" s="75" t="str">
        <f t="shared" ref="BC7:BC41" si="63">IF(OR(B7=0,AND(H7&gt;=2, H7&lt;=4, P7="")), "",
  IF(AND(P7&gt;=13, Q7&lt;=29), 33, ""))</f>
        <v/>
      </c>
      <c r="BD7" s="75" t="str">
        <f t="shared" ref="BD7:BD41" si="64">IF(OR(B7=0,AND(H7&gt;=2, H7&lt;=4, P7="")), "",
   IF(AND(P7&lt;=2, Q7&gt;=3000), 33, ""))</f>
        <v/>
      </c>
      <c r="BE7" s="75" t="str">
        <f t="shared" ref="BE7:BE41" si="65">IF(OR(B7=0,AND(H7&gt;=2, H7&lt;=4, L7="")), "",
  IF(AND(H7&gt;=2,H7&lt;=4,L7&lt;&gt;0),6,""))</f>
        <v/>
      </c>
      <c r="BF7" s="75" t="str">
        <f t="shared" ref="BF7:BF41" si="66">IF(OR(B7=0,AND(H7&gt;=2, H7&lt;=4, L7="")), "",
   IF(L7="", 6, ""))</f>
        <v/>
      </c>
      <c r="BG7" s="75" t="str">
        <f t="shared" ref="BG7:BG41" si="67">IF(OR(B7=0,AND(H7&gt;=2, H7&lt;=4, L7="")), "",
  IF(AND(L7&gt;=1,L7&lt;=3),"",6))</f>
        <v/>
      </c>
      <c r="BH7" s="75" t="str">
        <f t="shared" ref="BH7:BH41" si="68">IF(OR(B7=0,AND(H7&gt;=2, H7&lt;=4, L7="")), "",
   IF(AND(L7=3,V7&lt;&gt;"",AD7=""),31,""))</f>
        <v/>
      </c>
      <c r="BI7" s="251" t="str">
        <f t="shared" ref="BI7:BI41" si="69">IF(OR(B7=0,AND(H7&gt;=2, H7&lt;=4, M7="")), "",
   IF(AND(H7&gt;=2,H7&lt;=4,AND(M7&lt;&gt;"")),32,""))</f>
        <v/>
      </c>
      <c r="BJ7" s="75" t="str">
        <f t="shared" ref="BJ7:BJ41" si="70">IF(OR(B7=0,AND(H7&gt;=2, H7&lt;=4, M7="")), "",
 IF(M7="",32,""))</f>
        <v/>
      </c>
      <c r="BK7" s="75" t="str">
        <f>IF(OR(B7=0,AND(H7&gt;=2, H7&lt;=4, M7="")), "",
 IF(COUNTIF(エラー32シート!$B$5:$J$46,M7)=0,32,""))</f>
        <v/>
      </c>
      <c r="BL7" s="75" t="str">
        <f t="shared" ref="BL7:BL41" si="71">IF(AND(I7=1, OR(LEFT(M7,3)="319", LEFT(M7,3)="320", LEFT(M7,3)="321", LEFT(M7,3)="322")), 9, "")</f>
        <v/>
      </c>
      <c r="BM7" s="75" t="str">
        <f t="shared" ref="BM7:BM41" si="72">IF(AND(Y7=2, LEFT(M7,1)="3"), 24, "")</f>
        <v/>
      </c>
      <c r="BN7" s="75" t="str">
        <f t="shared" ref="BN7:BN41" si="73">IF(AND(Y7=3, OR(LEFT(M7,1)="1", LEFT(M7,1)="2")), 24, "")</f>
        <v/>
      </c>
      <c r="BO7" s="75" t="str">
        <f t="shared" ref="BO7:BO41" si="74">IF(OR(B7=0,AND(H7&gt;=2, H7&lt;=4, N7="")), "",
   IF(AND(H7&gt;=2,H7&lt;=4,N7&lt;&gt;""),49,""))</f>
        <v/>
      </c>
      <c r="BP7" s="75" t="str">
        <f t="shared" ref="BP7:BP65" si="75">IF(OR(B7=0,AND(H7&gt;=2, H7&lt;=4, N7="")), "",
  IF(AND(N7=1,LEFT(M7,1)="1"), 45, ""))</f>
        <v/>
      </c>
      <c r="BQ7" s="75" t="str">
        <f t="shared" ref="BQ7:BQ41" si="76">IF(OR(B7=0,AND(H7&gt;=2, H7&lt;=4, O7="")), "",
IF(AND(H7&gt;=2, H7&lt;=4, O7&lt;&gt;""), 5, ""))</f>
        <v/>
      </c>
      <c r="BR7" s="75" t="str">
        <f t="shared" ref="BR7:BR41" si="77">IF(OR(B7=0,AND(H7&gt;=2, H7&lt;=4, O7="")), "",
IF(O7="",5,""))</f>
        <v/>
      </c>
      <c r="BS7" s="75" t="str">
        <f t="shared" ref="BS7:BS41" si="78">IF(OR(B7=0,AND(H7&gt;=2, H7&lt;=4, O7="")), "",
IF(AND(O7&lt;&gt;"", NOT(OR(O7=1, O7=2, O7=3, O7=4, O7=5, O7=6))),5, ""))</f>
        <v/>
      </c>
      <c r="BT7" s="75" t="str">
        <f t="shared" ref="BT7:BT41" si="79">IF(OR(B7=0,AND(H7&gt;=2, H7&lt;=4, O7="")), "",
IF(AND(O7=2, X7=2), 16, ""))</f>
        <v/>
      </c>
      <c r="BU7" s="75" t="str">
        <f t="shared" ref="BU7:BU41" si="80">IF(OR(B7=0,AND(H7&gt;=2, H7&lt;=4, O7="")), "",
IF(AND(O7=5, X7=2), 16, ""))</f>
        <v/>
      </c>
      <c r="BV7" s="75" t="str">
        <f t="shared" ref="BV7:BV41" si="81">IF(OR(B7=0,AND(H7&gt;=2, H7&lt;=4, O7="")), "",
IF(AND(O7=6, X7=2), 16, ""))</f>
        <v/>
      </c>
      <c r="BW7" s="75" t="str">
        <f t="shared" ref="BW7:BW41" si="82">IF(OR(B7=0,AND(H7&gt;=2, H7&lt;=4, O7="")), "",
IF(AND(O7&lt;&gt;1, X7=3), 16, ""))</f>
        <v/>
      </c>
      <c r="BX7" s="75" t="str">
        <f t="shared" ref="BX7:BX41" si="83">IF(OR(B7=0,AND(H7&gt;=2, H7&lt;=4, O7="")), "",
IF(AND(O7=1, Q7&gt;3000), 21, ""))</f>
        <v/>
      </c>
      <c r="BY7" s="75" t="str">
        <f t="shared" ref="BY7:BY41" si="84">IF(OR(B7=0,    AND(H7&gt;=2, H7&lt;=4, Q7="")), "",
IF(AND(H7&gt;=2, H7&lt;=4, Q7&lt;&gt;""), 51, ""))</f>
        <v/>
      </c>
      <c r="BZ7" s="75" t="str">
        <f t="shared" ref="BZ7:BZ41" si="85">IF(OR(B7=0,    AND(H7&gt;=2, H7&lt;=4, Q7="") ), "",
IF(Q7="", 51, ""))</f>
        <v/>
      </c>
      <c r="CA7" s="252" t="str">
        <f t="shared" ref="CA7:CA41" si="86">IF(OR(B7=0,    AND(H7&gt;=2, H7&lt;=4, Q7="")), "",
IF(AND(OR(H7="", H7=1), NOT(ISNUMBER(Q7))), 51, ""))</f>
        <v/>
      </c>
      <c r="CB7" s="75" t="str">
        <f t="shared" ref="CB7:CB41" si="87">IF(OR(B7=0,    AND(H7&gt;=2, H7&lt;=4, Q7="")), "",
 IF(Q7&lt;=10, 51, ""))</f>
        <v/>
      </c>
      <c r="CC7" s="75" t="str">
        <f t="shared" ref="CC7:CC41" si="88">IF(OR(B7=0,    AND(H7&gt;=2, H7&lt;=4, Q7="")), "",
 IF(Q7&lt;IF(AC7="",0,AC7), 29, ""))</f>
        <v/>
      </c>
      <c r="CD7" s="75" t="str">
        <f t="shared" ref="CD7:CD41" ca="1" si="89">IF(AND(EF7="1019",OR(H7="",H7=1),Q7&lt;&gt;SUMIF($ES$6:$ES$17,ES7,$AC$6:$AC$17)),58,"")</f>
        <v/>
      </c>
      <c r="CE7" s="75" t="str">
        <f t="shared" ref="CE7:CE41" si="90">IF(OR(B7=0,    AND(H7&gt;=2, H7&lt;=4, Q7="")), "",
IF(AND(H7="", LEFT(M7,1)="3", IF(Q7="",0,Q7)/5&lt;IF(AC7="",0,AC7)), 37, ""))</f>
        <v/>
      </c>
      <c r="CF7" s="75" t="str">
        <f t="shared" ref="CF7:CF41" si="91">IF(OR(B7=0,AND(H7&gt;=2, H7&lt;=4, R7="")), "",
IF(OR(R7=0,R7=""),52, ""))</f>
        <v/>
      </c>
      <c r="CG7" s="75" t="str">
        <f t="shared" ref="CG7:CG41" si="92">IF(OR(B7=0,AND(H7&gt;=2, H7&lt;=4, R7="")), "",
IF(AND(OR(H7=0, H7=1,H7=""), AND(R7&lt;&gt;"",NOT(ISNUMBER(R7)))), 52, ""))</f>
        <v/>
      </c>
      <c r="CH7" s="75" t="str">
        <f t="shared" ref="CH7:CH41" si="93">IF(OR(B7=0,AND(H7&gt;=2, H7&lt;=4, R7="")), "",
IF(AND(H7&gt;=2, H7&lt;=4, R7&lt;&gt;""), 52, ""))</f>
        <v/>
      </c>
      <c r="CI7" s="75" t="str">
        <f t="shared" ref="CI7:CI41" si="94">IF(OR(B7=0,AND(H7&gt;=2, H7&lt;=4, OR(O7="",Q7=""))), "",
   IF(AND(OR(O7=2, O7=3, O7=4), OR(CK7&lt;10, CK7&gt;700)), 11, ""))</f>
        <v/>
      </c>
      <c r="CJ7" s="75" t="str">
        <f t="shared" ref="CJ7:CJ41" si="95">IF(OR(B7=0,AND(H7&gt;=2, H7&lt;=4, OR(O7="",Q7=""))), "",
  IF(AND(OR(O7=1, O7=5, O7=6), OR(CK7&lt;10, CK7&gt;300)), 11, ""))</f>
        <v/>
      </c>
      <c r="CK7" s="253">
        <f t="shared" ref="CK7:CK41" si="96">IF(OR(R7="",Q7=""),0,R7/Q7*10)</f>
        <v>0</v>
      </c>
      <c r="CL7" s="75" t="str">
        <f t="shared" ref="CL7:CL65" si="97">IF(OR(AND(H7&gt;=2, H7&lt;=4, S7=""),L7&lt;&gt;1), "",
IF(ISNUMBER(S7),"",7))</f>
        <v/>
      </c>
      <c r="CM7" s="75" t="str">
        <f t="shared" ref="CM7:CM41" si="98">IF(OR(B7=0,AND(H7&gt;=2, H7&lt;=4, S7="")), "",
IF(AND(H7&gt;=2,H7&lt;=4,S7&lt;&gt;""), 7, ""))</f>
        <v/>
      </c>
      <c r="CN7" s="75" t="str">
        <f t="shared" ref="CN7:CN41" si="99">IF(OR(B7=0,AND(H7&gt;=2, H7&lt;=4, S7="")), "",
IF(AND(L7=1,S7=""),7,""))</f>
        <v/>
      </c>
      <c r="CO7" s="75" t="str">
        <f t="shared" ref="CO7:CO41" si="100">IF(OR(B7=0,AND(H7&gt;=2, H7&lt;=4, S7="")), "",
IF(AND(L7&lt;&gt;1,S7&lt;&gt;""),7,""))</f>
        <v/>
      </c>
      <c r="CP7" s="75" t="str">
        <f t="shared" ref="CP7:CP65" si="101">IF(OR(B7=0,AND(H7&gt;=2, H7&lt;=4, S7="")), "",
IF(AND(IF(S7="",0,S7)&gt;=6,Q7&lt;401),36,""))</f>
        <v/>
      </c>
      <c r="CQ7" s="75" t="str">
        <f t="shared" ref="CQ7:CQ65" si="102">IF(AND(O7=1,IF(S7="",0,S7)&gt;=4),10,"")</f>
        <v/>
      </c>
      <c r="CR7" s="75" t="str">
        <f t="shared" ref="CR7:CR65" si="103">IF(AND(O7&gt;=2,O7&lt;=4,IF(S7="",0,S7)&gt;=50),10,"")</f>
        <v/>
      </c>
      <c r="CS7" s="75" t="str">
        <f t="shared" ref="CS7:CS65" si="104">IF(AND(O7=5,IF(S7="",0,S7)&gt;=4),10,"")</f>
        <v/>
      </c>
      <c r="CT7" s="75" t="str">
        <f t="shared" ref="CT7:CT65" si="105">IF(AND(O7=6,IF(S7="",0,S7)&gt;=4),10,"")</f>
        <v/>
      </c>
      <c r="CU7" s="75" t="str">
        <f t="shared" ref="CU7:CU65" si="106">IF(OR(B7=0,AND(H7&gt;=2, H7&lt;=4, T7="")), "",
 IF(OR(T7=0,T7="",ISNUMBER(T7)),"",77))</f>
        <v/>
      </c>
      <c r="CV7" s="75" t="str">
        <f t="shared" ref="CV7:CV41" si="107">IF(OR(B7=0,AND(H7&gt;=2, H7&lt;=4, T7="")), "",
IF(AND(L7&lt;&gt;1, T7&lt;&gt;""), 77, ""))</f>
        <v/>
      </c>
      <c r="CW7" s="75" t="str">
        <f t="shared" ref="CW7:CW41" si="108">IF(AND(L7=1, OR(S7="", S7=0), T7&gt;=1), 78, "")</f>
        <v/>
      </c>
      <c r="CX7" s="75" t="str">
        <f t="shared" ref="CX7:CX41" si="109">IF(AND(L7=1, AND(OR(S7="",S7=0),OR(T7="", T7=0))), 78, "")</f>
        <v/>
      </c>
      <c r="CY7" s="75" t="str">
        <f t="shared" ref="CY7:CY41" si="110">IF(OR(U7="",ISNUMBER(U7)),"",8)</f>
        <v/>
      </c>
      <c r="CZ7" s="75" t="str">
        <f t="shared" ref="CZ7:CZ41" si="111">IF(OR(B7=0,AND(H7&gt;=2, H7&lt;=4, U7="")), "",
 IF(OR(G7="",G7= 1), IF(AND(L7=1, U7=""), 8, ""), ""))</f>
        <v/>
      </c>
      <c r="DA7" s="75" t="str">
        <f t="shared" ref="DA7:DA41" si="112">IF(OR(B7=0,AND(H7&gt;=2, H7&lt;=4, U7=""),G7=""), "",
 IF(AND(G7&gt;=2,U7&lt;&gt;""), 8, ""))</f>
        <v/>
      </c>
      <c r="DB7" s="75" t="str">
        <f t="shared" ref="DB7:DB41" si="113">IF(OR(B7=0,AND(H7&gt;=2, H7&lt;=4, U7="")), "",
 IF(AND(L7&gt;=2, L7&lt;=3, U7&lt;&gt;""), 8, ""))</f>
        <v/>
      </c>
      <c r="DC7" s="75" t="str">
        <f t="shared" ref="DC7:DC65" si="114">IF(OR(B7=0,AND(H7&gt;=2, H7&lt;=4, U7="")), "",
 IF(AND(G7="",IF(U7="",0,U7)&gt;=10000,Q7&lt;=499),89,""))</f>
        <v/>
      </c>
      <c r="DD7" s="75" t="str">
        <f t="shared" ref="DD7:DD41" si="115">IF(AND(LEFT(M7,4)="1019",V7="",W7="",X7="",AH7="",AA7="",Y7="",Z7="",AB7="",AC7="",AD7="",AE7=""), 50, "")</f>
        <v/>
      </c>
      <c r="DE7" s="75" t="str">
        <f t="shared" ref="DE7:DE41" si="116">IF(M7="","",IF(AND(IF(M7="",FALSE,VALUE(LEFT(M7,2))&gt;=21), VALUE(LEFT(M7,2))&lt;=29), IF(AND(V7="", W7="",X7="", AH7="", AA7="", Y7="", Z7="", AB7="", AC7="", AD7="", AE7=""), 50, ""), ""))</f>
        <v/>
      </c>
      <c r="DF7" s="75" t="str">
        <f t="shared" ref="DF7:DF41" si="117">IF(OR(B7=0,
              AND(H7&gt;=2, H7&lt;=4, V7=""),
              AND(V7="", LEFT(M7,1)="3"),
              OR( LEFT(M7,3)="103", LEFT(M7,3)="104", LEFT(M7,3)="105")), "",
IF(AND(V7&lt;&gt;1,V7&lt;&gt;2),55,""))</f>
        <v/>
      </c>
      <c r="DG7" s="75" t="str">
        <f t="shared" ref="DG7:DG41" si="118">IF(OR(B7=0,
              AND(H7&gt;=2, H7&lt;=4, V7=""),
              AND(V7="", LEFT(M7,1)="3"),
              OR( LEFT(M7,3)="103", LEFT(M7,3)="104", LEFT(M7,3)="105")), "",
 IF(AND(L7=1,V7&lt;&gt;1),55,""))</f>
        <v/>
      </c>
      <c r="DH7" s="75" t="str">
        <f t="shared" ref="DH7:DH41" si="119">IF(OR(B7=0,
              AND(H7&gt;=2, H7&lt;=4, V7=""),
              AND(V7="", LEFT(M7,1)="3"),
              OR( LEFT(M7,3)="103", LEFT(M7,3)="104", LEFT(M7,3)="105")), "",
 IF(AND(H7&gt;=2,H7&lt;=4,V7&lt;&gt;""),55,""))</f>
        <v/>
      </c>
      <c r="DI7" s="75" t="str">
        <f t="shared" ref="DI7:DI41" si="120">IF(OR(B7=0,
              AND(H7&gt;=2, H7&lt;=4, V7=""),
              AND(V7="", LEFT(M7,1)="3"),
              OR( LEFT(M7,3)="103", LEFT(M7,3)="104", LEFT(M7,3)="105")), "",
 IF(AND(V7="", LEFT(M7,1)*1&lt;=2), 55, ""))</f>
        <v/>
      </c>
      <c r="DJ7" s="75" t="str">
        <f t="shared" ref="DJ7:DJ65" si="121">IF(OR(B7=0,
              AND(H7&gt;=2, H7&lt;=4, V7=""),
              AND(V7="", LEFT(M7,1)="3"),
              OR( LEFT(M7,3)="103", LEFT(M7,3)="104", LEFT(M7,3)="105")), "",
 IF(AND(V7=1,OR(Y7=1,Y7=3),OR(DL7&lt;11,DL7&gt;1000)), 34, ""))</f>
        <v/>
      </c>
      <c r="DK7" s="75" t="str">
        <f t="shared" ref="DK7:DK65" si="122">IF(OR(B7=0,
              AND(H7&gt;=2, H7&lt;=4, V7=""),
              AND(V7="", LEFT(M7,1)="3"),
              OR( LEFT(M7,3)="103", LEFT(M7,3)="104", LEFT(M7,3)="105")), "",
 IF(AND(V7=1, Y7=2, OR(DL7&lt;11,DL7&gt; 1500)), 34, ""))</f>
        <v/>
      </c>
      <c r="DL7" s="75" t="str">
        <f t="shared" ref="DL7:DL65" si="123">IF(AND(AC7&lt;&gt;"", AB7&lt;&gt;""), IF(ISNUMBER(AC7/AB7), AC7/AB7, "K"), "")</f>
        <v/>
      </c>
      <c r="DM7" s="75" t="str">
        <f t="shared" ref="DM7:DM41" si="124">IF(OR(B7=0,
              AND(H7&gt;=2, H7&lt;=4, W7=""),
              AND(W7="", LEFT(M7,1)="3"),
              OR(LEFT(M7,3)="103", LEFT(M7,3)="104", LEFT(M7,3)="105")), "",
 IF(AND(H7&gt;=2,H7&lt;=4,W7&lt;&gt;""), 14, ""))</f>
        <v/>
      </c>
      <c r="DN7" s="75" t="str">
        <f t="shared" ref="DN7:DN41" si="125">IF(OR(B7=0,
              AND(H7&gt;=2, H7&lt;=4, W7=""),
              AND(W7="", LEFT(M7,1)="3"),
              OR(LEFT(M7,3)="103", LEFT(M7,3)="104", LEFT(M7,3)="105")), "",
 IF(AND(V7=1, OR(W7="", NOT(W7&gt;=1), NOT(W7&lt;=5))), 14, ""))</f>
        <v/>
      </c>
      <c r="DO7" s="75" t="str">
        <f t="shared" ref="DO7:DO41" si="126">IF(OR(B7=0,
              AND(H7&gt;=2, H7&lt;=4, W7=""),
              AND(W7="", LEFT(M7,1)="3"),
              OR(LEFT(M7,3)="103", LEFT(M7,3)="104", LEFT(M7,3)="105")), "",
 IF(AND(V7=2,W7&lt;&gt;""), 14, ""))</f>
        <v/>
      </c>
      <c r="DP7" s="75" t="str">
        <f t="shared" ref="DP7:DP41" si="127">IF(OR(B7=0,
               AND(H7&gt;=2, H7&lt;=4, X7=""),
               AND(X7="", LEFT(M7,1)="3"),
               OR(LEFT(M7,3)="103", LEFT(M7,3)="104", LEFT(M7,3)="105")), "",
IF(AND(H7&gt;=2,H7&lt;=4,X7&lt;&gt;""), 15, ""))</f>
        <v/>
      </c>
      <c r="DQ7" s="75" t="str">
        <f t="shared" ref="DQ7:DQ41" si="128">IF(OR(B7=0,
               AND(H7&gt;=2, H7&lt;=4, X7=""),
               AND(X7="", LEFT(M7,1)="3"),
               OR(LEFT(M7,3)="103", LEFT(M7,3)="104", LEFT(M7,3)="105")), "",
 IF(AND(X7="", LEFT(M7,1)*1&lt;="2"), 15, ""))</f>
        <v/>
      </c>
      <c r="DR7" s="75" t="str">
        <f t="shared" ref="DR7:DR41" si="129">IF(OR(B7=0,
               AND(H7&gt;=2, H7&lt;=4, X7=""),
               AND(W7="", LEFT(M7,1)="3"),
               OR(LEFT(M7,3)="103", LEFT(M7,3)="104", LEFT(M7,3)="105")), "",
IF(AND(X7&lt;&gt;"", X7&lt;&gt;1, X7&lt;&gt;2, X7&lt;&gt;3), 15, ""))</f>
        <v/>
      </c>
      <c r="DS7" s="75" t="str">
        <f t="shared" ref="DS7:DS41" si="130">IF(OR(AND(AA7="", LEFT(M7,1)="3"),
            OR(LEFT(M7,3)="103",LEFT(M7,3)="104", LEFT(M7,3)="105"),M7=""), "",
IF(AND(LEFT(M7,1)*1&lt;=2, AA7=""), 18, ""))</f>
        <v/>
      </c>
      <c r="DT7" s="75" t="str">
        <f t="shared" ref="DT7:DT41" si="131">IF(OR(AND(AA7="", LEFT(M7,1)="3"),
            OR(LEFT(M7,3)="103",LEFT(M7,3)="104", LEFT(M7,3)="105")), "",
IF(AND(AA7&lt;&gt;"", AA7&lt;&gt;1, AA7&lt;&gt;2, AA7&lt;&gt;3, AA7&lt;&gt;4), 18, ""))</f>
        <v/>
      </c>
      <c r="DU7" s="75" t="str">
        <f t="shared" ref="DU7:DU41" si="132">IF(OR(B7=0,
              AND(H7&gt;=2, H7&lt;=4, Y7=""),
              AND(Y7="", LEFT(M7,1)="3"),
              OR(LEFT(M7,3)="103", LEFT(M7,3)="104", LEFT(M7,3)="105")), "",
IF(AND(H7&gt;=2,H7&lt;=4,Y7&lt;&gt;""),19,""))</f>
        <v/>
      </c>
      <c r="DV7" s="75" t="str">
        <f t="shared" ref="DV7:DV41" si="133">IF(OR(B7=0,
              AND(H7&gt;=2, H7&lt;=4, Y7=""),
              AND(Y7="", LEFT(M7,1)="3"),
              OR(LEFT(M7,3)="103", LEFT(M7,3)="104", LEFT(M7,3)="105")), "",
IF(AND(LEFT(M7,1)&lt;="2", Y7=""), 19, ""))</f>
        <v/>
      </c>
      <c r="DW7" s="75" t="str">
        <f t="shared" ref="DW7:DW41" si="134">IF(OR(B7=0,
              AND(H7&gt;=2, H7&lt;=4, Y7=""),
              AND(Y7="", LEFT(M7,1)="3"),
              OR(LEFT(M7,3)="103", LEFT(M7,3)="104", LEFT(M7,3)="105")), "",
IF(AND(Y7&lt;&gt;1, Y7&lt;&gt;2, Y7&lt;&gt;3), 19, ""))</f>
        <v/>
      </c>
      <c r="DX7" s="75" t="str">
        <f t="shared" ref="DX7:DX41" si="135">IF(AND(Y7=2,W7=2),28,"")</f>
        <v/>
      </c>
      <c r="DY7" s="75" t="str">
        <f t="shared" ref="DY7:DY41" si="136">IF(AND(Y7=3, OR(W7=2, W7=4)), 28, "")</f>
        <v/>
      </c>
      <c r="DZ7" s="75" t="str">
        <f t="shared" ref="DZ7:DZ41" si="137">IF(OR(B7=0,
              AND(H7&gt;=2, H7&lt;=4, Z7=""),
              AND(Z7="",LEFT(M7,1)="3"),
              OR(LEFT(M7,3)="103", LEFT(M7,3)="104", LEFT(M7,3)="105")), "",
 IF(AND(H7="",L7=1,V7=1,Z7=3,AB7=1),38,""))</f>
        <v/>
      </c>
      <c r="EA7" s="75" t="str">
        <f t="shared" ref="EA7:EA41" si="138">IF(OR(B7=0,
              AND(H7&gt;=2, H7&lt;=4, Z7=""),
              AND(Z7="",LEFT(M7,1)="3"),
              OR(LEFT(M7,3)="103", LEFT(M7,3)="104", LEFT(M7,3)="105")), "",
 IF(AND(V7=1,Z7=1,AB7&lt;&gt;1), 39, ""))</f>
        <v/>
      </c>
      <c r="EB7" s="75" t="str">
        <f t="shared" ref="EB7:EB41" si="139">IF(OR(B7=0,
              AND(H7&gt;=2, H7&lt;=4, Z7=""),
              AND(Z7="",LEFT(M7,1)="3"),
              OR(LEFT(M7,3)="103", LEFT(M7,3)="104", LEFT(M7,3)="105")), "",
IF(AND(H7&gt;=2, H7&lt;=4, Z7&lt;&gt;" "), 20, ""))</f>
        <v/>
      </c>
      <c r="EC7" s="75" t="str">
        <f t="shared" ref="EC7:EC41" si="140">IF(OR(B7=0,
              AND(H7&gt;=2, H7&lt;=4, Z7=""),
              AND(Z7="",LEFT(M7,1)="3"),
              OR(LEFT(M7,3)="103", LEFT(M7,3)="104", LEFT(M7,3)="105")), "",
IF(AND(LEFT(M7,1)&lt;="2", Z7=""), 20, ""))</f>
        <v/>
      </c>
      <c r="ED7" s="75" t="str">
        <f t="shared" ref="ED7:ED41" si="141">IF(OR(B7=0,
              AND(H7&gt;=2, H7&lt;=4, Z7=""),
              AND(Z7="",LEFT(M7,1)="3"),
              OR(LEFT(M7,3)="103", LEFT(M7,3)="104", LEFT(M7,3)="105")), "",
IF(AND(Z7&lt;&gt;1, Z7&lt;&gt;2, Z7&lt;&gt;3), 20, ""))</f>
        <v/>
      </c>
      <c r="EE7" s="75" t="str">
        <f t="shared" ref="EE7:EE41" si="142">IF(OR(B7=0,
              AND(H7&gt;=2, H7&lt;=4, Z7=""),
              AND(Z7="",LEFT(M7,1)="3"),
              OR(LEFT(M7,3)="103", LEFT(M7,3)="104", LEFT(M7,3)="105")), "",
 IF(AND(Z7=2, AB7&gt;=20), 90, ""))</f>
        <v/>
      </c>
      <c r="EF7" s="253" t="str">
        <f t="shared" ref="EF7:EF41" ca="1" si="143">IF(H7="",M7,OFFSET(M7,-H7+1,0))</f>
        <v/>
      </c>
      <c r="EG7" s="253" t="str">
        <f t="shared" ref="EG7:EG41" ca="1" si="144">IF(B7=0,"",OFFSET(I7,-EX7+1,0)&amp;OFFSET(W7,-EX7+1,0)&amp;AA7)</f>
        <v/>
      </c>
      <c r="EH7" s="75" t="str">
        <f t="shared" ref="EH7:EH41" ca="1" si="145">IF(OR(AND(V7=2, AB7=""),
              AND(AB7="", LEFT(EF7,1)="3"),
              OR(LEFT(EF7,3)="103", LEFT(EF7,3)="104", LEFT(EF7,3)="105")), "",
 IF(AND(V7=1, AB7=""), 57, ""))</f>
        <v/>
      </c>
      <c r="EI7" s="75" t="str">
        <f t="shared" ref="EI7:EI41" ca="1" si="146">IF(OR(B7=0,
              AND(V7=2, AB7=""),
              AND(AB7="", LEFT(EF7,1)="3"),
              OR(LEFT(EF7,3)="103", LEFT(EF7,3)="104", LEFT(EF7,3)="105")), "",
IF(OR(ISNUMBER(AB7),AB7= ""), "", 57))</f>
        <v/>
      </c>
      <c r="EJ7" s="75" t="str">
        <f t="shared" ref="EJ7:EJ41" ca="1" si="147">IF(OR(AND(V7=2, AB7=""),
              AND(AB7="", LEFT(EF7,1)="3"),
              OR(LEFT(EF7,3)="103", LEFT(EF7,3)="104", LEFT(EF7,3)="105")), "",
IF(AND(AB7&gt;=4, AA7=1), 25, ""))</f>
        <v/>
      </c>
      <c r="EK7" s="75" t="str">
        <f t="shared" ref="EK7:EK41" ca="1" si="148">IF(OR(B7=0,
              AND(AC7="",LEFT(EF7,1)="3"),
              OR( LEFT(EF7,3)="103", LEFT(EF7,3)="104", LEFT(EF7,3)="105")), "",
IF(AND(LEFT(EF7,1)*1&lt;=2, AC7=""), 58, ""))</f>
        <v/>
      </c>
      <c r="EL7" s="75" t="str">
        <f t="shared" ref="EL7:EL41" ca="1" si="149">IF(OR(B7=0,
              AND(AC7="",LEFT(EF7,1)="3"),
              OR( LEFT(EF7,3)="103", LEFT(EF7,3)="104", LEFT(EF7,3)="105")), "",IF(OR(ISNUMBER(AC7),AC7=""), "", 58))</f>
        <v/>
      </c>
      <c r="EM7" s="75" t="str">
        <f t="shared" ref="EM7:EM41" ca="1" si="150">IF(OR(AND(AD7="", LEFT(EF7,1)="3"),
             OR( LEFT(EF7,3)="103", LEFT(EF7,3)="104", LEFT(EF7,3)="105")), "",
 IF(OR(ISNUMBER(AD7),AD7=""), "", 59))</f>
        <v/>
      </c>
      <c r="EN7" s="75" t="str">
        <f t="shared" ref="EN7:EN41" ca="1" si="151">IF(OR(B7=0,
              AND(AE7="", LEFT(EF7,1)=3),
              OR(LEFT(EF7,3)="103", LEFT(EF7,3)="104", LEFT(EF7,3)="105")), "",
IF(OR(ISNUMBER(AD7),AD7=""), "", 88))</f>
        <v/>
      </c>
      <c r="EO7" s="75" t="str">
        <f t="shared" ref="EO7:EO41" ca="1" si="152">IF(OR(B7=0,
              AND(AE7="", LEFT(EF7,1)=3),
              OR(LEFT(EF7,3)="103", LEFT(EF7,3)="104", LEFT(EF7,3)="105")), "",
IF(AND(AD7&lt;&gt;1,AD7&lt;&gt;2,AD7&lt;&gt;3,AD7&lt;&gt;""), 88,""))</f>
        <v/>
      </c>
      <c r="EP7" s="75" t="str">
        <f t="shared" ref="EP7:EP41" ca="1" si="153">IF(OR(B7=0,
              AND(AE7="", LEFT(EF7,1)=3),
              OR(LEFT(EF7,3)="103", LEFT(EF7,3)="104", LEFT(EF7,3)="105"),M7=""), "",
IF(AND(OR(LEFT(M7,3)="101", LEFT(M7,3)="102",AND(LEFT(M7,2)*1&gt;=21, LEFT(M7,2)*1&lt;=29)),L7=3, AE7=""), 88, ""))</f>
        <v/>
      </c>
      <c r="EQ7" s="75" t="str">
        <f t="shared" ref="EQ7:EQ41" ca="1" si="154">IF(OR(B7=0,
              AND(AE7="", LEFT(EF7,1)=3),
              OR(LEFT(EF7,3)="103", LEFT(EF7,3)="104", LEFT(EF7,3)="105")), "",
IF(AND(AD7="", AE7&lt;&gt;""), 88, ""))</f>
        <v/>
      </c>
      <c r="ER7" s="75" t="str">
        <f t="shared" ref="ER7:ER41" ca="1" si="155">IF(OR(B7=0,
              AND(AE7="", LEFT(EF7,1)=3),
              OR(LEFT(EF7,3)="103", LEFT(EF7,3)="104", LEFT(EF7,3)="105")), "",
IF(AND(AD7&lt;&gt;"", AE7="" ), 88, ""))</f>
        <v/>
      </c>
      <c r="ES7" s="253">
        <f t="shared" ref="ES7:ES41" si="156">IF(G7="",1,G7)</f>
        <v>1</v>
      </c>
      <c r="ET7" s="75" t="str">
        <f t="shared" ref="ET7:ET41" si="157">IF(AND(G7&lt;&gt;"",G7&lt;&gt;1,G7&lt;&gt;2,G7&lt;&gt;3,G7&lt;&gt;4,G7&lt;&gt;5,G7&lt;&gt;7,G7&lt;&gt;8,G7&lt;&gt;9),70,"")</f>
        <v/>
      </c>
      <c r="EU7" s="75" t="str">
        <f>""</f>
        <v/>
      </c>
      <c r="EV7" s="75" t="str">
        <f t="shared" ref="EV7:EV30" si="158">IF(AND(G7=1,COUNT(G8:G18)=0), 70, "")</f>
        <v/>
      </c>
      <c r="EW7" s="75" t="str">
        <f t="shared" ref="EW7:EW41" si="159">IF(AND(V7=1,AA7=1,AB7&gt;=4),18,"")</f>
        <v/>
      </c>
      <c r="EX7" s="253" t="str">
        <f>IF(B7=0,"",COUNTIF(ES$6:ES7,ES7))</f>
        <v/>
      </c>
      <c r="EY7" s="75" t="str">
        <f t="shared" ref="EY7:EY41" si="160">IF(AND(H7&lt;&gt;"",OR(H7&lt;1,H7&gt;4)), 71, "")</f>
        <v/>
      </c>
      <c r="EZ7" s="254" t="str">
        <f t="shared" ref="EZ7:EZ41" si="161">IF(G7="",IF(A7&lt;&gt;1,"",IF(OR(H7=1,H7=""),"",71)),IF(OR(H7=1,H7=""),"",71))</f>
        <v/>
      </c>
      <c r="FA7" s="75" t="str">
        <f t="shared" ref="FA7:FA41" si="162">IF(AND(G7&lt;&gt;"",COUNTIF($ES$6:$ES$17,ES7)=1,H7&lt;&gt;""), 71, "")</f>
        <v/>
      </c>
      <c r="FB7" s="75" t="str">
        <f t="shared" ref="FB7:FB62" si="163">(IF(AND(G7=1,G8="",AA7&lt;&gt;""),IF(AA7=AA8,18,IF(G9="",IF(OR(AA8=AA9,AA9=AA7),18,IF(G10="",IF(OR(AA7=AA10,AA8=AA10,AA9=AA10),18,""),"")),"")),""))</f>
        <v/>
      </c>
    </row>
    <row r="8" spans="1:162" ht="19.2">
      <c r="A8" s="27">
        <v>3</v>
      </c>
      <c r="B8" s="27">
        <f>COUNTIF('中間シート (2)'!M:M,行政集計シート※記入不要です!A8)</f>
        <v>0</v>
      </c>
      <c r="C8" s="17" t="str">
        <f>IF(OR(G8&lt;&gt;"",H8&lt;&gt;""),C7,"")</f>
        <v/>
      </c>
      <c r="D8" s="17" t="str">
        <f>IF(OR(G8&lt;&gt;"",H8&lt;&gt;""),D7,"")</f>
        <v/>
      </c>
      <c r="E8" s="17" t="str">
        <f t="shared" ref="E8:E10" si="164">IF(OR(G8&lt;&gt;"",H8&lt;&gt;""),E7,"")</f>
        <v/>
      </c>
      <c r="F8" s="248"/>
      <c r="G8" s="17" t="str">
        <f>IFERROR(VLOOKUP($A8,'中間シート (2)'!$M$6:$AQ$65,G$1,FALSE),"")</f>
        <v/>
      </c>
      <c r="H8" s="17" t="str">
        <f>IFERROR(VLOOKUP($A8,'中間シート (2)'!$M$6:$AQ$65,H$1,FALSE),"")</f>
        <v/>
      </c>
      <c r="I8" s="17" t="str">
        <f>IFERROR(VLOOKUP($A8,'中間シート (2)'!$M$6:$AQ$65,I$1,FALSE),"")</f>
        <v/>
      </c>
      <c r="J8" s="17" t="str">
        <f>IFERROR(VLOOKUP($A8,'中間シート (2)'!$M$6:$AQ$65,J$1,FALSE),"")</f>
        <v/>
      </c>
      <c r="K8" s="17" t="str">
        <f>IFERROR(VLOOKUP($A8,'中間シート (2)'!$M$6:$AQ$65,K$1,FALSE),"")</f>
        <v/>
      </c>
      <c r="L8" s="17" t="str">
        <f>IFERROR(VLOOKUP($A8,'中間シート (2)'!$M$6:$AQ$65,L$1,FALSE),"")</f>
        <v/>
      </c>
      <c r="M8" s="17" t="str">
        <f>IFERROR(VLOOKUP($A8,'中間シート (2)'!$M$6:$AQ$65,M$1,FALSE),"")</f>
        <v/>
      </c>
      <c r="N8" s="17" t="str">
        <f>IFERROR(VLOOKUP($A8,'中間シート (2)'!$M$6:$AQ$65,N$1,FALSE),"")</f>
        <v/>
      </c>
      <c r="O8" s="17" t="str">
        <f>IFERROR(VLOOKUP($A8,'中間シート (2)'!$M$6:$AQ$65,O$1,FALSE),"")</f>
        <v/>
      </c>
      <c r="P8" s="17" t="str">
        <f>IFERROR(VLOOKUP($A8,'中間シート (2)'!$M$6:$AQ$65,P$1,FALSE),"")</f>
        <v/>
      </c>
      <c r="Q8" s="17" t="str">
        <f>IFERROR(VLOOKUP($A8,'中間シート (2)'!$M$6:$AQ$65,Q$1,FALSE),"")</f>
        <v/>
      </c>
      <c r="R8" s="17" t="str">
        <f>IFERROR(VLOOKUP($A8,'中間シート (2)'!$M$6:$AQ$65,R$1,FALSE),"")</f>
        <v/>
      </c>
      <c r="S8" s="17" t="str">
        <f>IFERROR(VLOOKUP($A8,'中間シート (2)'!$M$6:$AQ$65,S$1,FALSE),"")</f>
        <v/>
      </c>
      <c r="T8" s="17" t="str">
        <f>IFERROR(VLOOKUP($A8,'中間シート (2)'!$M$6:$AQ$65,T$1,FALSE),"")</f>
        <v/>
      </c>
      <c r="U8" s="17"/>
      <c r="V8" s="17" t="str">
        <f>IFERROR(VLOOKUP($A8,'中間シート (2)'!$M$6:$AQ$65,V$1,FALSE),"")</f>
        <v/>
      </c>
      <c r="W8" s="17" t="str">
        <f>IFERROR(VLOOKUP($A8,'中間シート (2)'!$M$6:$AQ$65,W$1,FALSE),"")</f>
        <v/>
      </c>
      <c r="X8" s="17" t="str">
        <f>IFERROR(VLOOKUP($A8,'中間シート (2)'!$M$6:$AQ$65,X$1,FALSE),"")</f>
        <v/>
      </c>
      <c r="Y8" s="17" t="str">
        <f>IFERROR(VLOOKUP($A8,'中間シート (2)'!$M$6:$AQ$65,Y$1,FALSE),"")</f>
        <v/>
      </c>
      <c r="Z8" s="17" t="str">
        <f>IFERROR(VLOOKUP($A8,'中間シート (2)'!$M$6:$AQ$65,Z$1,FALSE),"")</f>
        <v/>
      </c>
      <c r="AA8" s="17" t="str">
        <f>IFERROR(VLOOKUP($A8,'中間シート (2)'!$M$6:$AQ$65,AA$1,FALSE),"")</f>
        <v/>
      </c>
      <c r="AB8" s="17" t="str">
        <f>IFERROR(VLOOKUP($A8,'中間シート (2)'!$M$6:$AQ$65,AB$1,FALSE),"")</f>
        <v/>
      </c>
      <c r="AC8" s="17" t="str">
        <f>IFERROR(VLOOKUP($A8,'中間シート (2)'!$M$6:$AQ$65,AC$1,FALSE),"")</f>
        <v/>
      </c>
      <c r="AD8" s="17"/>
      <c r="AE8" s="17"/>
      <c r="AF8" s="45"/>
      <c r="AG8" s="45"/>
      <c r="AH8" s="30"/>
      <c r="AI8" s="30"/>
      <c r="AJ8" s="30"/>
      <c r="AK8" s="75">
        <f t="shared" si="46"/>
        <v>41</v>
      </c>
      <c r="AL8" s="75">
        <f t="shared" si="47"/>
        <v>41</v>
      </c>
      <c r="AM8" s="75" t="str">
        <f t="shared" si="48"/>
        <v/>
      </c>
      <c r="AN8" s="75" t="str">
        <f t="shared" si="49"/>
        <v/>
      </c>
      <c r="AO8" s="75" t="str">
        <f t="shared" si="50"/>
        <v/>
      </c>
      <c r="AP8" s="75" t="str">
        <f t="shared" si="51"/>
        <v/>
      </c>
      <c r="AQ8" s="75" t="str">
        <f t="shared" si="52"/>
        <v/>
      </c>
      <c r="AR8" s="75" t="str">
        <f ca="1">IF(AA8="","",IF(COUNTIF(エラー23シート!$G$5:$G$79, OFFSET(I8,IF(H8="",0,-H8+1),0)*100+OFFSET(W8,IF(H8="",0,-H8+1),0)*10+AA8)&gt;0,23,""))</f>
        <v/>
      </c>
      <c r="AS8" s="75" t="str">
        <f t="shared" si="53"/>
        <v/>
      </c>
      <c r="AT8" s="75" t="str">
        <f t="shared" si="54"/>
        <v/>
      </c>
      <c r="AU8" s="75" t="str">
        <f t="shared" si="55"/>
        <v/>
      </c>
      <c r="AV8" s="75" t="str">
        <f t="shared" si="56"/>
        <v/>
      </c>
      <c r="AW8" s="75" t="str">
        <f t="shared" si="57"/>
        <v/>
      </c>
      <c r="AX8" s="75" t="str">
        <f t="shared" si="58"/>
        <v/>
      </c>
      <c r="AY8" s="75" t="str">
        <f t="shared" si="59"/>
        <v/>
      </c>
      <c r="AZ8" s="75" t="str">
        <f t="shared" si="60"/>
        <v/>
      </c>
      <c r="BA8" s="75" t="str">
        <f t="shared" si="61"/>
        <v/>
      </c>
      <c r="BB8" s="75" t="str">
        <f t="shared" si="62"/>
        <v/>
      </c>
      <c r="BC8" s="75" t="str">
        <f t="shared" si="63"/>
        <v/>
      </c>
      <c r="BD8" s="75" t="str">
        <f t="shared" si="64"/>
        <v/>
      </c>
      <c r="BE8" s="75" t="str">
        <f t="shared" si="65"/>
        <v/>
      </c>
      <c r="BF8" s="75" t="str">
        <f t="shared" si="66"/>
        <v/>
      </c>
      <c r="BG8" s="75" t="str">
        <f t="shared" si="67"/>
        <v/>
      </c>
      <c r="BH8" s="75" t="str">
        <f t="shared" si="68"/>
        <v/>
      </c>
      <c r="BI8" s="251" t="str">
        <f t="shared" si="69"/>
        <v/>
      </c>
      <c r="BJ8" s="75" t="str">
        <f t="shared" si="70"/>
        <v/>
      </c>
      <c r="BK8" s="75" t="str">
        <f>IF(OR(B8=0,AND(H8&gt;=2, H8&lt;=4, M8="")), "",
 IF(COUNTIF(エラー32シート!$B$5:$J$46,M8)=0,32,""))</f>
        <v/>
      </c>
      <c r="BL8" s="75" t="str">
        <f t="shared" si="71"/>
        <v/>
      </c>
      <c r="BM8" s="75" t="str">
        <f t="shared" si="72"/>
        <v/>
      </c>
      <c r="BN8" s="75" t="str">
        <f t="shared" si="73"/>
        <v/>
      </c>
      <c r="BO8" s="75" t="str">
        <f t="shared" si="74"/>
        <v/>
      </c>
      <c r="BP8" s="75" t="str">
        <f t="shared" si="75"/>
        <v/>
      </c>
      <c r="BQ8" s="75" t="str">
        <f t="shared" si="76"/>
        <v/>
      </c>
      <c r="BR8" s="75" t="str">
        <f t="shared" si="77"/>
        <v/>
      </c>
      <c r="BS8" s="75" t="str">
        <f t="shared" si="78"/>
        <v/>
      </c>
      <c r="BT8" s="75" t="str">
        <f t="shared" si="79"/>
        <v/>
      </c>
      <c r="BU8" s="75" t="str">
        <f t="shared" si="80"/>
        <v/>
      </c>
      <c r="BV8" s="75" t="str">
        <f t="shared" si="81"/>
        <v/>
      </c>
      <c r="BW8" s="75" t="str">
        <f t="shared" si="82"/>
        <v/>
      </c>
      <c r="BX8" s="75" t="str">
        <f t="shared" si="83"/>
        <v/>
      </c>
      <c r="BY8" s="75" t="str">
        <f t="shared" si="84"/>
        <v/>
      </c>
      <c r="BZ8" s="75" t="str">
        <f t="shared" si="85"/>
        <v/>
      </c>
      <c r="CA8" s="252" t="str">
        <f t="shared" si="86"/>
        <v/>
      </c>
      <c r="CB8" s="75" t="str">
        <f t="shared" si="87"/>
        <v/>
      </c>
      <c r="CC8" s="75" t="str">
        <f t="shared" si="88"/>
        <v/>
      </c>
      <c r="CD8" s="75" t="str">
        <f t="shared" ca="1" si="89"/>
        <v/>
      </c>
      <c r="CE8" s="75" t="str">
        <f t="shared" si="90"/>
        <v/>
      </c>
      <c r="CF8" s="75" t="str">
        <f t="shared" si="91"/>
        <v/>
      </c>
      <c r="CG8" s="75" t="str">
        <f t="shared" si="92"/>
        <v/>
      </c>
      <c r="CH8" s="75" t="str">
        <f t="shared" si="93"/>
        <v/>
      </c>
      <c r="CI8" s="75" t="str">
        <f t="shared" si="94"/>
        <v/>
      </c>
      <c r="CJ8" s="75" t="str">
        <f t="shared" si="95"/>
        <v/>
      </c>
      <c r="CK8" s="253">
        <f t="shared" si="96"/>
        <v>0</v>
      </c>
      <c r="CL8" s="75" t="str">
        <f t="shared" si="97"/>
        <v/>
      </c>
      <c r="CM8" s="75" t="str">
        <f t="shared" si="98"/>
        <v/>
      </c>
      <c r="CN8" s="75" t="str">
        <f t="shared" si="99"/>
        <v/>
      </c>
      <c r="CO8" s="75" t="str">
        <f t="shared" si="100"/>
        <v/>
      </c>
      <c r="CP8" s="75" t="str">
        <f t="shared" si="101"/>
        <v/>
      </c>
      <c r="CQ8" s="75" t="str">
        <f t="shared" si="102"/>
        <v/>
      </c>
      <c r="CR8" s="75" t="str">
        <f t="shared" si="103"/>
        <v/>
      </c>
      <c r="CS8" s="75" t="str">
        <f t="shared" si="104"/>
        <v/>
      </c>
      <c r="CT8" s="75" t="str">
        <f t="shared" si="105"/>
        <v/>
      </c>
      <c r="CU8" s="75" t="str">
        <f t="shared" si="106"/>
        <v/>
      </c>
      <c r="CV8" s="75" t="str">
        <f t="shared" si="107"/>
        <v/>
      </c>
      <c r="CW8" s="75" t="str">
        <f t="shared" si="108"/>
        <v/>
      </c>
      <c r="CX8" s="75" t="str">
        <f t="shared" si="109"/>
        <v/>
      </c>
      <c r="CY8" s="75" t="str">
        <f t="shared" si="110"/>
        <v/>
      </c>
      <c r="CZ8" s="75" t="str">
        <f t="shared" si="111"/>
        <v/>
      </c>
      <c r="DA8" s="75" t="str">
        <f t="shared" si="112"/>
        <v/>
      </c>
      <c r="DB8" s="75" t="str">
        <f t="shared" si="113"/>
        <v/>
      </c>
      <c r="DC8" s="75" t="str">
        <f t="shared" si="114"/>
        <v/>
      </c>
      <c r="DD8" s="75" t="str">
        <f t="shared" si="115"/>
        <v/>
      </c>
      <c r="DE8" s="75" t="str">
        <f t="shared" si="116"/>
        <v/>
      </c>
      <c r="DF8" s="75" t="str">
        <f t="shared" si="117"/>
        <v/>
      </c>
      <c r="DG8" s="75" t="str">
        <f t="shared" si="118"/>
        <v/>
      </c>
      <c r="DH8" s="75" t="str">
        <f t="shared" si="119"/>
        <v/>
      </c>
      <c r="DI8" s="75" t="str">
        <f t="shared" si="120"/>
        <v/>
      </c>
      <c r="DJ8" s="75" t="str">
        <f t="shared" si="121"/>
        <v/>
      </c>
      <c r="DK8" s="75" t="str">
        <f t="shared" si="122"/>
        <v/>
      </c>
      <c r="DL8" s="75" t="str">
        <f t="shared" si="123"/>
        <v/>
      </c>
      <c r="DM8" s="75" t="str">
        <f t="shared" si="124"/>
        <v/>
      </c>
      <c r="DN8" s="75" t="str">
        <f t="shared" si="125"/>
        <v/>
      </c>
      <c r="DO8" s="75" t="str">
        <f t="shared" si="126"/>
        <v/>
      </c>
      <c r="DP8" s="75" t="str">
        <f t="shared" si="127"/>
        <v/>
      </c>
      <c r="DQ8" s="75" t="str">
        <f t="shared" si="128"/>
        <v/>
      </c>
      <c r="DR8" s="75" t="str">
        <f t="shared" si="129"/>
        <v/>
      </c>
      <c r="DS8" s="75" t="str">
        <f t="shared" si="130"/>
        <v/>
      </c>
      <c r="DT8" s="75" t="str">
        <f t="shared" si="131"/>
        <v/>
      </c>
      <c r="DU8" s="75" t="str">
        <f t="shared" si="132"/>
        <v/>
      </c>
      <c r="DV8" s="75" t="str">
        <f t="shared" si="133"/>
        <v/>
      </c>
      <c r="DW8" s="75" t="str">
        <f t="shared" si="134"/>
        <v/>
      </c>
      <c r="DX8" s="75" t="str">
        <f t="shared" si="135"/>
        <v/>
      </c>
      <c r="DY8" s="75" t="str">
        <f t="shared" si="136"/>
        <v/>
      </c>
      <c r="DZ8" s="75" t="str">
        <f t="shared" si="137"/>
        <v/>
      </c>
      <c r="EA8" s="75" t="str">
        <f t="shared" si="138"/>
        <v/>
      </c>
      <c r="EB8" s="75" t="str">
        <f t="shared" si="139"/>
        <v/>
      </c>
      <c r="EC8" s="75" t="str">
        <f t="shared" si="140"/>
        <v/>
      </c>
      <c r="ED8" s="75" t="str">
        <f t="shared" si="141"/>
        <v/>
      </c>
      <c r="EE8" s="75" t="str">
        <f t="shared" si="142"/>
        <v/>
      </c>
      <c r="EF8" s="253" t="str">
        <f t="shared" ca="1" si="143"/>
        <v/>
      </c>
      <c r="EG8" s="253" t="str">
        <f t="shared" ca="1" si="144"/>
        <v/>
      </c>
      <c r="EH8" s="75" t="str">
        <f t="shared" ca="1" si="145"/>
        <v/>
      </c>
      <c r="EI8" s="75" t="str">
        <f t="shared" ca="1" si="146"/>
        <v/>
      </c>
      <c r="EJ8" s="75" t="str">
        <f t="shared" ca="1" si="147"/>
        <v/>
      </c>
      <c r="EK8" s="75" t="str">
        <f t="shared" ca="1" si="148"/>
        <v/>
      </c>
      <c r="EL8" s="75" t="str">
        <f t="shared" ca="1" si="149"/>
        <v/>
      </c>
      <c r="EM8" s="75" t="str">
        <f t="shared" ca="1" si="150"/>
        <v/>
      </c>
      <c r="EN8" s="75" t="str">
        <f t="shared" ca="1" si="151"/>
        <v/>
      </c>
      <c r="EO8" s="75" t="str">
        <f t="shared" ca="1" si="152"/>
        <v/>
      </c>
      <c r="EP8" s="75" t="str">
        <f t="shared" ca="1" si="153"/>
        <v/>
      </c>
      <c r="EQ8" s="75" t="str">
        <f t="shared" ca="1" si="154"/>
        <v/>
      </c>
      <c r="ER8" s="75" t="str">
        <f t="shared" ca="1" si="155"/>
        <v/>
      </c>
      <c r="ES8" s="253">
        <f t="shared" si="156"/>
        <v>1</v>
      </c>
      <c r="ET8" s="75" t="str">
        <f t="shared" si="157"/>
        <v/>
      </c>
      <c r="EU8" s="75" t="str">
        <f>""</f>
        <v/>
      </c>
      <c r="EV8" s="75" t="str">
        <f t="shared" si="158"/>
        <v/>
      </c>
      <c r="EW8" s="75" t="str">
        <f t="shared" si="159"/>
        <v/>
      </c>
      <c r="EX8" s="253" t="str">
        <f>IF(B8=0,"",COUNTIF(ES$6:ES8,ES8))</f>
        <v/>
      </c>
      <c r="EY8" s="75" t="str">
        <f t="shared" si="160"/>
        <v/>
      </c>
      <c r="EZ8" s="254" t="str">
        <f t="shared" si="161"/>
        <v/>
      </c>
      <c r="FA8" s="75" t="str">
        <f t="shared" si="162"/>
        <v/>
      </c>
      <c r="FB8" s="75" t="str">
        <f t="shared" si="163"/>
        <v/>
      </c>
    </row>
    <row r="9" spans="1:162" ht="19.2">
      <c r="A9" s="27">
        <v>4</v>
      </c>
      <c r="B9" s="27">
        <f>COUNTIF('中間シート (2)'!M:M,行政集計シート※記入不要です!A9)</f>
        <v>0</v>
      </c>
      <c r="C9" s="17" t="str">
        <f>IF(OR(G9&lt;&gt;"",H9&lt;&gt;""),C8,"")</f>
        <v/>
      </c>
      <c r="D9" s="17" t="str">
        <f t="shared" ref="D9:D10" si="165">IF(OR(G9&lt;&gt;"",H9&lt;&gt;""),D8,"")</f>
        <v/>
      </c>
      <c r="E9" s="17" t="str">
        <f t="shared" si="164"/>
        <v/>
      </c>
      <c r="F9" s="248"/>
      <c r="G9" s="17" t="str">
        <f>IFERROR(VLOOKUP($A9,'中間シート (2)'!$M$6:$AQ$65,G$1,FALSE),"")</f>
        <v/>
      </c>
      <c r="H9" s="17" t="str">
        <f>IFERROR(VLOOKUP($A9,'中間シート (2)'!$M$6:$AQ$65,H$1,FALSE),"")</f>
        <v/>
      </c>
      <c r="I9" s="17" t="str">
        <f>IFERROR(VLOOKUP($A9,'中間シート (2)'!$M$6:$AQ$65,I$1,FALSE),"")</f>
        <v/>
      </c>
      <c r="J9" s="17" t="str">
        <f>IFERROR(VLOOKUP($A9,'中間シート (2)'!$M$6:$AQ$65,J$1,FALSE),"")</f>
        <v/>
      </c>
      <c r="K9" s="17" t="str">
        <f>IFERROR(VLOOKUP($A9,'中間シート (2)'!$M$6:$AQ$65,K$1,FALSE),"")</f>
        <v/>
      </c>
      <c r="L9" s="17" t="str">
        <f>IFERROR(VLOOKUP($A9,'中間シート (2)'!$M$6:$AQ$65,L$1,FALSE),"")</f>
        <v/>
      </c>
      <c r="M9" s="17" t="str">
        <f>IFERROR(VLOOKUP($A9,'中間シート (2)'!$M$6:$AQ$65,M$1,FALSE),"")</f>
        <v/>
      </c>
      <c r="N9" s="17" t="str">
        <f>IFERROR(VLOOKUP($A9,'中間シート (2)'!$M$6:$AQ$65,N$1,FALSE),"")</f>
        <v/>
      </c>
      <c r="O9" s="17" t="str">
        <f>IFERROR(VLOOKUP($A9,'中間シート (2)'!$M$6:$AQ$65,O$1,FALSE),"")</f>
        <v/>
      </c>
      <c r="P9" s="17" t="str">
        <f>IFERROR(VLOOKUP($A9,'中間シート (2)'!$M$6:$AQ$65,P$1,FALSE),"")</f>
        <v/>
      </c>
      <c r="Q9" s="17" t="str">
        <f>IFERROR(VLOOKUP($A9,'中間シート (2)'!$M$6:$AQ$65,Q$1,FALSE),"")</f>
        <v/>
      </c>
      <c r="R9" s="17" t="str">
        <f>IFERROR(VLOOKUP($A9,'中間シート (2)'!$M$6:$AQ$65,R$1,FALSE),"")</f>
        <v/>
      </c>
      <c r="S9" s="17" t="str">
        <f>IFERROR(VLOOKUP($A9,'中間シート (2)'!$M$6:$AQ$65,S$1,FALSE),"")</f>
        <v/>
      </c>
      <c r="T9" s="17" t="str">
        <f>IFERROR(VLOOKUP($A9,'中間シート (2)'!$M$6:$AQ$65,T$1,FALSE),"")</f>
        <v/>
      </c>
      <c r="U9" s="17"/>
      <c r="V9" s="17" t="str">
        <f>IFERROR(VLOOKUP($A9,'中間シート (2)'!$M$6:$AQ$65,V$1,FALSE),"")</f>
        <v/>
      </c>
      <c r="W9" s="17" t="str">
        <f>IFERROR(VLOOKUP($A9,'中間シート (2)'!$M$6:$AQ$65,W$1,FALSE),"")</f>
        <v/>
      </c>
      <c r="X9" s="17" t="str">
        <f>IFERROR(VLOOKUP($A9,'中間シート (2)'!$M$6:$AQ$65,X$1,FALSE),"")</f>
        <v/>
      </c>
      <c r="Y9" s="17" t="str">
        <f>IFERROR(VLOOKUP($A9,'中間シート (2)'!$M$6:$AQ$65,Y$1,FALSE),"")</f>
        <v/>
      </c>
      <c r="Z9" s="17" t="str">
        <f>IFERROR(VLOOKUP($A9,'中間シート (2)'!$M$6:$AQ$65,Z$1,FALSE),"")</f>
        <v/>
      </c>
      <c r="AA9" s="17" t="str">
        <f>IFERROR(VLOOKUP($A9,'中間シート (2)'!$M$6:$AQ$65,AA$1,FALSE),"")</f>
        <v/>
      </c>
      <c r="AB9" s="17" t="str">
        <f>IFERROR(VLOOKUP($A9,'中間シート (2)'!$M$6:$AQ$65,AB$1,FALSE),"")</f>
        <v/>
      </c>
      <c r="AC9" s="17" t="str">
        <f>IFERROR(VLOOKUP($A9,'中間シート (2)'!$M$6:$AQ$65,AC$1,FALSE),"")</f>
        <v/>
      </c>
      <c r="AD9" s="17"/>
      <c r="AE9" s="17"/>
      <c r="AF9" s="45"/>
      <c r="AG9" s="45"/>
      <c r="AH9" s="30"/>
      <c r="AI9" s="30"/>
      <c r="AJ9" s="30"/>
      <c r="AK9" s="75">
        <f t="shared" si="46"/>
        <v>41</v>
      </c>
      <c r="AL9" s="75">
        <f t="shared" si="47"/>
        <v>41</v>
      </c>
      <c r="AM9" s="75" t="str">
        <f t="shared" si="48"/>
        <v/>
      </c>
      <c r="AN9" s="75" t="str">
        <f t="shared" si="49"/>
        <v/>
      </c>
      <c r="AO9" s="75" t="str">
        <f t="shared" si="50"/>
        <v/>
      </c>
      <c r="AP9" s="75" t="str">
        <f t="shared" si="51"/>
        <v/>
      </c>
      <c r="AQ9" s="75" t="str">
        <f t="shared" si="52"/>
        <v/>
      </c>
      <c r="AR9" s="75" t="str">
        <f ca="1">IF(AA9="","",IF(COUNTIF(エラー23シート!$G$5:$G$79, OFFSET(I9,IF(H9="",0,-H9+1),0)*100+OFFSET(W9,IF(H9="",0,-H9+1),0)*10+AA9)&gt;0,23,""))</f>
        <v/>
      </c>
      <c r="AS9" s="75" t="str">
        <f t="shared" si="53"/>
        <v/>
      </c>
      <c r="AT9" s="75" t="str">
        <f t="shared" si="54"/>
        <v/>
      </c>
      <c r="AU9" s="75" t="str">
        <f t="shared" si="55"/>
        <v/>
      </c>
      <c r="AV9" s="75" t="str">
        <f t="shared" si="56"/>
        <v/>
      </c>
      <c r="AW9" s="75" t="str">
        <f t="shared" si="57"/>
        <v/>
      </c>
      <c r="AX9" s="75" t="str">
        <f t="shared" si="58"/>
        <v/>
      </c>
      <c r="AY9" s="75" t="str">
        <f t="shared" si="59"/>
        <v/>
      </c>
      <c r="AZ9" s="75" t="str">
        <f t="shared" si="60"/>
        <v/>
      </c>
      <c r="BA9" s="75" t="str">
        <f t="shared" si="61"/>
        <v/>
      </c>
      <c r="BB9" s="75" t="str">
        <f t="shared" si="62"/>
        <v/>
      </c>
      <c r="BC9" s="75" t="str">
        <f t="shared" si="63"/>
        <v/>
      </c>
      <c r="BD9" s="75" t="str">
        <f t="shared" si="64"/>
        <v/>
      </c>
      <c r="BE9" s="75" t="str">
        <f t="shared" si="65"/>
        <v/>
      </c>
      <c r="BF9" s="75" t="str">
        <f t="shared" si="66"/>
        <v/>
      </c>
      <c r="BG9" s="75" t="str">
        <f t="shared" si="67"/>
        <v/>
      </c>
      <c r="BH9" s="75" t="str">
        <f t="shared" si="68"/>
        <v/>
      </c>
      <c r="BI9" s="251" t="str">
        <f t="shared" si="69"/>
        <v/>
      </c>
      <c r="BJ9" s="75" t="str">
        <f t="shared" si="70"/>
        <v/>
      </c>
      <c r="BK9" s="75" t="str">
        <f>IF(OR(B9=0,AND(H9&gt;=2, H9&lt;=4, M9="")), "",
 IF(COUNTIF(エラー32シート!$B$5:$J$46,M9)=0,32,""))</f>
        <v/>
      </c>
      <c r="BL9" s="75" t="str">
        <f t="shared" si="71"/>
        <v/>
      </c>
      <c r="BM9" s="75" t="str">
        <f t="shared" si="72"/>
        <v/>
      </c>
      <c r="BN9" s="75" t="str">
        <f t="shared" si="73"/>
        <v/>
      </c>
      <c r="BO9" s="75" t="str">
        <f t="shared" si="74"/>
        <v/>
      </c>
      <c r="BP9" s="75" t="str">
        <f t="shared" si="75"/>
        <v/>
      </c>
      <c r="BQ9" s="75" t="str">
        <f t="shared" si="76"/>
        <v/>
      </c>
      <c r="BR9" s="75" t="str">
        <f t="shared" si="77"/>
        <v/>
      </c>
      <c r="BS9" s="75" t="str">
        <f t="shared" si="78"/>
        <v/>
      </c>
      <c r="BT9" s="75" t="str">
        <f t="shared" si="79"/>
        <v/>
      </c>
      <c r="BU9" s="75" t="str">
        <f t="shared" si="80"/>
        <v/>
      </c>
      <c r="BV9" s="75" t="str">
        <f t="shared" si="81"/>
        <v/>
      </c>
      <c r="BW9" s="75" t="str">
        <f t="shared" si="82"/>
        <v/>
      </c>
      <c r="BX9" s="75" t="str">
        <f t="shared" si="83"/>
        <v/>
      </c>
      <c r="BY9" s="75" t="str">
        <f t="shared" si="84"/>
        <v/>
      </c>
      <c r="BZ9" s="75" t="str">
        <f t="shared" si="85"/>
        <v/>
      </c>
      <c r="CA9" s="252" t="str">
        <f t="shared" si="86"/>
        <v/>
      </c>
      <c r="CB9" s="75" t="str">
        <f t="shared" si="87"/>
        <v/>
      </c>
      <c r="CC9" s="75" t="str">
        <f t="shared" si="88"/>
        <v/>
      </c>
      <c r="CD9" s="75" t="str">
        <f t="shared" ca="1" si="89"/>
        <v/>
      </c>
      <c r="CE9" s="75" t="str">
        <f t="shared" si="90"/>
        <v/>
      </c>
      <c r="CF9" s="75" t="str">
        <f t="shared" si="91"/>
        <v/>
      </c>
      <c r="CG9" s="75" t="str">
        <f t="shared" si="92"/>
        <v/>
      </c>
      <c r="CH9" s="75" t="str">
        <f t="shared" si="93"/>
        <v/>
      </c>
      <c r="CI9" s="75" t="str">
        <f t="shared" si="94"/>
        <v/>
      </c>
      <c r="CJ9" s="75" t="str">
        <f t="shared" si="95"/>
        <v/>
      </c>
      <c r="CK9" s="253">
        <f t="shared" si="96"/>
        <v>0</v>
      </c>
      <c r="CL9" s="75" t="str">
        <f t="shared" si="97"/>
        <v/>
      </c>
      <c r="CM9" s="75" t="str">
        <f t="shared" si="98"/>
        <v/>
      </c>
      <c r="CN9" s="75" t="str">
        <f t="shared" si="99"/>
        <v/>
      </c>
      <c r="CO9" s="75" t="str">
        <f t="shared" si="100"/>
        <v/>
      </c>
      <c r="CP9" s="75" t="str">
        <f t="shared" si="101"/>
        <v/>
      </c>
      <c r="CQ9" s="75" t="str">
        <f t="shared" si="102"/>
        <v/>
      </c>
      <c r="CR9" s="75" t="str">
        <f t="shared" si="103"/>
        <v/>
      </c>
      <c r="CS9" s="75" t="str">
        <f t="shared" si="104"/>
        <v/>
      </c>
      <c r="CT9" s="75" t="str">
        <f t="shared" si="105"/>
        <v/>
      </c>
      <c r="CU9" s="75" t="str">
        <f t="shared" si="106"/>
        <v/>
      </c>
      <c r="CV9" s="75" t="str">
        <f t="shared" si="107"/>
        <v/>
      </c>
      <c r="CW9" s="75" t="str">
        <f t="shared" si="108"/>
        <v/>
      </c>
      <c r="CX9" s="75" t="str">
        <f t="shared" si="109"/>
        <v/>
      </c>
      <c r="CY9" s="75" t="str">
        <f t="shared" si="110"/>
        <v/>
      </c>
      <c r="CZ9" s="75" t="str">
        <f t="shared" si="111"/>
        <v/>
      </c>
      <c r="DA9" s="75" t="str">
        <f t="shared" si="112"/>
        <v/>
      </c>
      <c r="DB9" s="75" t="str">
        <f t="shared" si="113"/>
        <v/>
      </c>
      <c r="DC9" s="75" t="str">
        <f t="shared" si="114"/>
        <v/>
      </c>
      <c r="DD9" s="75" t="str">
        <f t="shared" si="115"/>
        <v/>
      </c>
      <c r="DE9" s="75" t="str">
        <f t="shared" si="116"/>
        <v/>
      </c>
      <c r="DF9" s="75" t="str">
        <f t="shared" si="117"/>
        <v/>
      </c>
      <c r="DG9" s="75" t="str">
        <f t="shared" si="118"/>
        <v/>
      </c>
      <c r="DH9" s="75" t="str">
        <f t="shared" si="119"/>
        <v/>
      </c>
      <c r="DI9" s="75" t="str">
        <f t="shared" si="120"/>
        <v/>
      </c>
      <c r="DJ9" s="75" t="str">
        <f t="shared" si="121"/>
        <v/>
      </c>
      <c r="DK9" s="75" t="str">
        <f t="shared" si="122"/>
        <v/>
      </c>
      <c r="DL9" s="75" t="str">
        <f t="shared" si="123"/>
        <v/>
      </c>
      <c r="DM9" s="75" t="str">
        <f t="shared" si="124"/>
        <v/>
      </c>
      <c r="DN9" s="75" t="str">
        <f t="shared" si="125"/>
        <v/>
      </c>
      <c r="DO9" s="75" t="str">
        <f t="shared" si="126"/>
        <v/>
      </c>
      <c r="DP9" s="75" t="str">
        <f t="shared" si="127"/>
        <v/>
      </c>
      <c r="DQ9" s="75" t="str">
        <f t="shared" si="128"/>
        <v/>
      </c>
      <c r="DR9" s="75" t="str">
        <f t="shared" si="129"/>
        <v/>
      </c>
      <c r="DS9" s="75" t="str">
        <f t="shared" si="130"/>
        <v/>
      </c>
      <c r="DT9" s="75" t="str">
        <f t="shared" si="131"/>
        <v/>
      </c>
      <c r="DU9" s="75" t="str">
        <f t="shared" si="132"/>
        <v/>
      </c>
      <c r="DV9" s="75" t="str">
        <f t="shared" si="133"/>
        <v/>
      </c>
      <c r="DW9" s="75" t="str">
        <f t="shared" si="134"/>
        <v/>
      </c>
      <c r="DX9" s="75" t="str">
        <f t="shared" si="135"/>
        <v/>
      </c>
      <c r="DY9" s="75" t="str">
        <f t="shared" si="136"/>
        <v/>
      </c>
      <c r="DZ9" s="75" t="str">
        <f t="shared" si="137"/>
        <v/>
      </c>
      <c r="EA9" s="75" t="str">
        <f t="shared" si="138"/>
        <v/>
      </c>
      <c r="EB9" s="75" t="str">
        <f t="shared" si="139"/>
        <v/>
      </c>
      <c r="EC9" s="75" t="str">
        <f t="shared" si="140"/>
        <v/>
      </c>
      <c r="ED9" s="75" t="str">
        <f t="shared" si="141"/>
        <v/>
      </c>
      <c r="EE9" s="75" t="str">
        <f t="shared" si="142"/>
        <v/>
      </c>
      <c r="EF9" s="253" t="str">
        <f t="shared" ca="1" si="143"/>
        <v/>
      </c>
      <c r="EG9" s="253" t="str">
        <f t="shared" ca="1" si="144"/>
        <v/>
      </c>
      <c r="EH9" s="75" t="str">
        <f t="shared" ca="1" si="145"/>
        <v/>
      </c>
      <c r="EI9" s="75" t="str">
        <f t="shared" ca="1" si="146"/>
        <v/>
      </c>
      <c r="EJ9" s="75" t="str">
        <f t="shared" ca="1" si="147"/>
        <v/>
      </c>
      <c r="EK9" s="75" t="str">
        <f t="shared" ca="1" si="148"/>
        <v/>
      </c>
      <c r="EL9" s="75" t="str">
        <f t="shared" ca="1" si="149"/>
        <v/>
      </c>
      <c r="EM9" s="75" t="str">
        <f t="shared" ca="1" si="150"/>
        <v/>
      </c>
      <c r="EN9" s="75" t="str">
        <f t="shared" ca="1" si="151"/>
        <v/>
      </c>
      <c r="EO9" s="75" t="str">
        <f t="shared" ca="1" si="152"/>
        <v/>
      </c>
      <c r="EP9" s="75" t="str">
        <f t="shared" ca="1" si="153"/>
        <v/>
      </c>
      <c r="EQ9" s="75" t="str">
        <f t="shared" ca="1" si="154"/>
        <v/>
      </c>
      <c r="ER9" s="75" t="str">
        <f t="shared" ca="1" si="155"/>
        <v/>
      </c>
      <c r="ES9" s="253">
        <f t="shared" si="156"/>
        <v>1</v>
      </c>
      <c r="ET9" s="75" t="str">
        <f t="shared" si="157"/>
        <v/>
      </c>
      <c r="EU9" s="75" t="str">
        <f>""</f>
        <v/>
      </c>
      <c r="EV9" s="75" t="str">
        <f t="shared" si="158"/>
        <v/>
      </c>
      <c r="EW9" s="75" t="str">
        <f t="shared" si="159"/>
        <v/>
      </c>
      <c r="EX9" s="253" t="str">
        <f>IF(B9=0,"",COUNTIF(ES$6:ES9,ES9))</f>
        <v/>
      </c>
      <c r="EY9" s="75" t="str">
        <f t="shared" si="160"/>
        <v/>
      </c>
      <c r="EZ9" s="254" t="str">
        <f t="shared" si="161"/>
        <v/>
      </c>
      <c r="FA9" s="75" t="str">
        <f t="shared" si="162"/>
        <v/>
      </c>
      <c r="FB9" s="75" t="str">
        <f t="shared" si="163"/>
        <v/>
      </c>
    </row>
    <row r="10" spans="1:162" ht="13.5" customHeight="1">
      <c r="A10" s="27">
        <v>5</v>
      </c>
      <c r="B10" s="27">
        <f>COUNTIF('中間シート (2)'!M:M,行政集計シート※記入不要です!A10)</f>
        <v>0</v>
      </c>
      <c r="C10" s="17" t="str">
        <f t="shared" ref="C10" si="166">IF(OR(G10&lt;&gt;"",H10&lt;&gt;""),C9,"")</f>
        <v/>
      </c>
      <c r="D10" s="17" t="str">
        <f t="shared" si="165"/>
        <v/>
      </c>
      <c r="E10" s="17" t="str">
        <f t="shared" si="164"/>
        <v/>
      </c>
      <c r="F10" s="248"/>
      <c r="G10" s="17" t="str">
        <f>IFERROR(VLOOKUP($A10,'中間シート (2)'!$M$6:$AQ$65,G$1,FALSE),"")</f>
        <v/>
      </c>
      <c r="H10" s="17" t="str">
        <f>IFERROR(VLOOKUP($A10,'中間シート (2)'!$M$6:$AQ$65,H$1,FALSE),"")</f>
        <v/>
      </c>
      <c r="I10" s="17" t="str">
        <f>IFERROR(VLOOKUP($A10,'中間シート (2)'!$M$6:$AQ$65,I$1,FALSE),"")</f>
        <v/>
      </c>
      <c r="J10" s="17" t="str">
        <f>IFERROR(VLOOKUP($A10,'中間シート (2)'!$M$6:$AQ$65,J$1,FALSE),"")</f>
        <v/>
      </c>
      <c r="K10" s="17" t="str">
        <f>IFERROR(VLOOKUP($A10,'中間シート (2)'!$M$6:$AQ$65,K$1,FALSE),"")</f>
        <v/>
      </c>
      <c r="L10" s="17" t="str">
        <f>IFERROR(VLOOKUP($A10,'中間シート (2)'!$M$6:$AQ$65,L$1,FALSE),"")</f>
        <v/>
      </c>
      <c r="M10" s="17" t="str">
        <f>IFERROR(VLOOKUP($A10,'中間シート (2)'!$M$6:$AQ$65,M$1,FALSE),"")</f>
        <v/>
      </c>
      <c r="N10" s="17" t="str">
        <f>IFERROR(VLOOKUP($A10,'中間シート (2)'!$M$6:$AQ$65,N$1,FALSE),"")</f>
        <v/>
      </c>
      <c r="O10" s="17" t="str">
        <f>IFERROR(VLOOKUP($A10,'中間シート (2)'!$M$6:$AQ$65,O$1,FALSE),"")</f>
        <v/>
      </c>
      <c r="P10" s="17" t="str">
        <f>IFERROR(VLOOKUP($A10,'中間シート (2)'!$M$6:$AQ$65,P$1,FALSE),"")</f>
        <v/>
      </c>
      <c r="Q10" s="17" t="str">
        <f>IFERROR(VLOOKUP($A10,'中間シート (2)'!$M$6:$AQ$65,Q$1,FALSE),"")</f>
        <v/>
      </c>
      <c r="R10" s="17" t="str">
        <f>IFERROR(VLOOKUP($A10,'中間シート (2)'!$M$6:$AQ$65,R$1,FALSE),"")</f>
        <v/>
      </c>
      <c r="S10" s="17" t="str">
        <f>IFERROR(VLOOKUP($A10,'中間シート (2)'!$M$6:$AQ$65,S$1,FALSE),"")</f>
        <v/>
      </c>
      <c r="T10" s="17" t="str">
        <f>IFERROR(VLOOKUP($A10,'中間シート (2)'!$M$6:$AQ$65,T$1,FALSE),"")</f>
        <v/>
      </c>
      <c r="U10" s="17"/>
      <c r="V10" s="17" t="str">
        <f>IFERROR(VLOOKUP($A10,'中間シート (2)'!$M$6:$AQ$65,V$1,FALSE),"")</f>
        <v/>
      </c>
      <c r="W10" s="17" t="str">
        <f>IFERROR(VLOOKUP($A10,'中間シート (2)'!$M$6:$AQ$65,W$1,FALSE),"")</f>
        <v/>
      </c>
      <c r="X10" s="17" t="str">
        <f>IFERROR(VLOOKUP($A10,'中間シート (2)'!$M$6:$AQ$65,X$1,FALSE),"")</f>
        <v/>
      </c>
      <c r="Y10" s="17" t="str">
        <f>IFERROR(VLOOKUP($A10,'中間シート (2)'!$M$6:$AQ$65,Y$1,FALSE),"")</f>
        <v/>
      </c>
      <c r="Z10" s="17" t="str">
        <f>IFERROR(VLOOKUP($A10,'中間シート (2)'!$M$6:$AQ$65,Z$1,FALSE),"")</f>
        <v/>
      </c>
      <c r="AA10" s="17" t="str">
        <f>IFERROR(VLOOKUP($A10,'中間シート (2)'!$M$6:$AQ$65,AA$1,FALSE),"")</f>
        <v/>
      </c>
      <c r="AB10" s="17" t="str">
        <f>IFERROR(VLOOKUP($A10,'中間シート (2)'!$M$6:$AQ$65,AB$1,FALSE),"")</f>
        <v/>
      </c>
      <c r="AC10" s="17" t="str">
        <f>IFERROR(VLOOKUP($A10,'中間シート (2)'!$M$6:$AQ$65,AC$1,FALSE),"")</f>
        <v/>
      </c>
      <c r="AD10" s="17"/>
      <c r="AE10" s="17"/>
      <c r="AF10" s="45"/>
      <c r="AG10" s="45"/>
      <c r="AH10" s="30"/>
      <c r="AI10" s="30"/>
      <c r="AJ10" s="30"/>
      <c r="AK10" s="75">
        <f t="shared" si="46"/>
        <v>41</v>
      </c>
      <c r="AL10" s="75">
        <f t="shared" si="47"/>
        <v>41</v>
      </c>
      <c r="AM10" s="75" t="str">
        <f t="shared" si="48"/>
        <v/>
      </c>
      <c r="AN10" s="75" t="str">
        <f t="shared" si="49"/>
        <v/>
      </c>
      <c r="AO10" s="75" t="str">
        <f t="shared" si="50"/>
        <v/>
      </c>
      <c r="AP10" s="75" t="str">
        <f t="shared" si="51"/>
        <v/>
      </c>
      <c r="AQ10" s="75" t="str">
        <f t="shared" si="52"/>
        <v/>
      </c>
      <c r="AR10" s="75" t="str">
        <f ca="1">IF(AA10="","",IF(COUNTIF(エラー23シート!$G$5:$G$79, OFFSET(I10,IF(H10="",0,-H10+1),0)*100+OFFSET(W10,IF(H10="",0,-H10+1),0)*10+AA10)&gt;0,23,""))</f>
        <v/>
      </c>
      <c r="AS10" s="75" t="str">
        <f t="shared" si="53"/>
        <v/>
      </c>
      <c r="AT10" s="75" t="str">
        <f t="shared" si="54"/>
        <v/>
      </c>
      <c r="AU10" s="75" t="str">
        <f t="shared" si="55"/>
        <v/>
      </c>
      <c r="AV10" s="75" t="str">
        <f t="shared" si="56"/>
        <v/>
      </c>
      <c r="AW10" s="75" t="str">
        <f t="shared" si="57"/>
        <v/>
      </c>
      <c r="AX10" s="75" t="str">
        <f t="shared" si="58"/>
        <v/>
      </c>
      <c r="AY10" s="75" t="str">
        <f t="shared" si="59"/>
        <v/>
      </c>
      <c r="AZ10" s="75" t="str">
        <f t="shared" si="60"/>
        <v/>
      </c>
      <c r="BA10" s="75" t="str">
        <f t="shared" si="61"/>
        <v/>
      </c>
      <c r="BB10" s="75" t="str">
        <f t="shared" si="62"/>
        <v/>
      </c>
      <c r="BC10" s="75" t="str">
        <f t="shared" si="63"/>
        <v/>
      </c>
      <c r="BD10" s="75" t="str">
        <f t="shared" si="64"/>
        <v/>
      </c>
      <c r="BE10" s="75" t="str">
        <f t="shared" si="65"/>
        <v/>
      </c>
      <c r="BF10" s="75" t="str">
        <f t="shared" si="66"/>
        <v/>
      </c>
      <c r="BG10" s="75" t="str">
        <f t="shared" si="67"/>
        <v/>
      </c>
      <c r="BH10" s="75" t="str">
        <f t="shared" si="68"/>
        <v/>
      </c>
      <c r="BI10" s="251" t="str">
        <f t="shared" si="69"/>
        <v/>
      </c>
      <c r="BJ10" s="75" t="str">
        <f t="shared" si="70"/>
        <v/>
      </c>
      <c r="BK10" s="75" t="str">
        <f>IF(OR(B10=0,AND(H10&gt;=2, H10&lt;=4, M10="")), "",
 IF(COUNTIF(エラー32シート!$B$5:$J$46,M10)=0,32,""))</f>
        <v/>
      </c>
      <c r="BL10" s="75" t="str">
        <f t="shared" si="71"/>
        <v/>
      </c>
      <c r="BM10" s="75" t="str">
        <f t="shared" si="72"/>
        <v/>
      </c>
      <c r="BN10" s="75" t="str">
        <f t="shared" si="73"/>
        <v/>
      </c>
      <c r="BO10" s="75" t="str">
        <f t="shared" si="74"/>
        <v/>
      </c>
      <c r="BP10" s="75" t="str">
        <f t="shared" si="75"/>
        <v/>
      </c>
      <c r="BQ10" s="75" t="str">
        <f t="shared" si="76"/>
        <v/>
      </c>
      <c r="BR10" s="75" t="str">
        <f t="shared" si="77"/>
        <v/>
      </c>
      <c r="BS10" s="75" t="str">
        <f t="shared" si="78"/>
        <v/>
      </c>
      <c r="BT10" s="75" t="str">
        <f t="shared" si="79"/>
        <v/>
      </c>
      <c r="BU10" s="75" t="str">
        <f t="shared" si="80"/>
        <v/>
      </c>
      <c r="BV10" s="75" t="str">
        <f t="shared" si="81"/>
        <v/>
      </c>
      <c r="BW10" s="75" t="str">
        <f t="shared" si="82"/>
        <v/>
      </c>
      <c r="BX10" s="75" t="str">
        <f t="shared" si="83"/>
        <v/>
      </c>
      <c r="BY10" s="75" t="str">
        <f t="shared" si="84"/>
        <v/>
      </c>
      <c r="BZ10" s="75" t="str">
        <f t="shared" si="85"/>
        <v/>
      </c>
      <c r="CA10" s="252" t="str">
        <f t="shared" si="86"/>
        <v/>
      </c>
      <c r="CB10" s="75" t="str">
        <f t="shared" si="87"/>
        <v/>
      </c>
      <c r="CC10" s="75" t="str">
        <f t="shared" si="88"/>
        <v/>
      </c>
      <c r="CD10" s="75" t="str">
        <f t="shared" ca="1" si="89"/>
        <v/>
      </c>
      <c r="CE10" s="75" t="str">
        <f t="shared" si="90"/>
        <v/>
      </c>
      <c r="CF10" s="75" t="str">
        <f t="shared" si="91"/>
        <v/>
      </c>
      <c r="CG10" s="75" t="str">
        <f t="shared" si="92"/>
        <v/>
      </c>
      <c r="CH10" s="75" t="str">
        <f t="shared" si="93"/>
        <v/>
      </c>
      <c r="CI10" s="75" t="str">
        <f t="shared" si="94"/>
        <v/>
      </c>
      <c r="CJ10" s="75" t="str">
        <f t="shared" si="95"/>
        <v/>
      </c>
      <c r="CK10" s="253">
        <f t="shared" si="96"/>
        <v>0</v>
      </c>
      <c r="CL10" s="75" t="str">
        <f t="shared" si="97"/>
        <v/>
      </c>
      <c r="CM10" s="75" t="str">
        <f t="shared" si="98"/>
        <v/>
      </c>
      <c r="CN10" s="75" t="str">
        <f t="shared" si="99"/>
        <v/>
      </c>
      <c r="CO10" s="75" t="str">
        <f t="shared" si="100"/>
        <v/>
      </c>
      <c r="CP10" s="75" t="str">
        <f t="shared" si="101"/>
        <v/>
      </c>
      <c r="CQ10" s="75" t="str">
        <f t="shared" si="102"/>
        <v/>
      </c>
      <c r="CR10" s="75" t="str">
        <f t="shared" si="103"/>
        <v/>
      </c>
      <c r="CS10" s="75" t="str">
        <f t="shared" si="104"/>
        <v/>
      </c>
      <c r="CT10" s="75" t="str">
        <f t="shared" si="105"/>
        <v/>
      </c>
      <c r="CU10" s="75" t="str">
        <f t="shared" si="106"/>
        <v/>
      </c>
      <c r="CV10" s="75" t="str">
        <f t="shared" si="107"/>
        <v/>
      </c>
      <c r="CW10" s="75" t="str">
        <f t="shared" si="108"/>
        <v/>
      </c>
      <c r="CX10" s="75" t="str">
        <f t="shared" si="109"/>
        <v/>
      </c>
      <c r="CY10" s="75" t="str">
        <f t="shared" si="110"/>
        <v/>
      </c>
      <c r="CZ10" s="75" t="str">
        <f t="shared" si="111"/>
        <v/>
      </c>
      <c r="DA10" s="75" t="str">
        <f t="shared" si="112"/>
        <v/>
      </c>
      <c r="DB10" s="75" t="str">
        <f t="shared" si="113"/>
        <v/>
      </c>
      <c r="DC10" s="75" t="str">
        <f t="shared" si="114"/>
        <v/>
      </c>
      <c r="DD10" s="75" t="str">
        <f t="shared" si="115"/>
        <v/>
      </c>
      <c r="DE10" s="75" t="str">
        <f t="shared" si="116"/>
        <v/>
      </c>
      <c r="DF10" s="75" t="str">
        <f t="shared" si="117"/>
        <v/>
      </c>
      <c r="DG10" s="75" t="str">
        <f t="shared" si="118"/>
        <v/>
      </c>
      <c r="DH10" s="75" t="str">
        <f t="shared" si="119"/>
        <v/>
      </c>
      <c r="DI10" s="75" t="str">
        <f t="shared" si="120"/>
        <v/>
      </c>
      <c r="DJ10" s="75" t="str">
        <f t="shared" si="121"/>
        <v/>
      </c>
      <c r="DK10" s="75" t="str">
        <f t="shared" si="122"/>
        <v/>
      </c>
      <c r="DL10" s="75" t="str">
        <f t="shared" si="123"/>
        <v/>
      </c>
      <c r="DM10" s="75" t="str">
        <f t="shared" si="124"/>
        <v/>
      </c>
      <c r="DN10" s="75" t="str">
        <f t="shared" si="125"/>
        <v/>
      </c>
      <c r="DO10" s="75" t="str">
        <f t="shared" si="126"/>
        <v/>
      </c>
      <c r="DP10" s="75" t="str">
        <f t="shared" si="127"/>
        <v/>
      </c>
      <c r="DQ10" s="75" t="str">
        <f t="shared" si="128"/>
        <v/>
      </c>
      <c r="DR10" s="75" t="str">
        <f t="shared" si="129"/>
        <v/>
      </c>
      <c r="DS10" s="75" t="str">
        <f t="shared" si="130"/>
        <v/>
      </c>
      <c r="DT10" s="75" t="str">
        <f t="shared" si="131"/>
        <v/>
      </c>
      <c r="DU10" s="75" t="str">
        <f t="shared" si="132"/>
        <v/>
      </c>
      <c r="DV10" s="75" t="str">
        <f t="shared" si="133"/>
        <v/>
      </c>
      <c r="DW10" s="75" t="str">
        <f t="shared" si="134"/>
        <v/>
      </c>
      <c r="DX10" s="75" t="str">
        <f t="shared" si="135"/>
        <v/>
      </c>
      <c r="DY10" s="75" t="str">
        <f t="shared" si="136"/>
        <v/>
      </c>
      <c r="DZ10" s="75" t="str">
        <f t="shared" si="137"/>
        <v/>
      </c>
      <c r="EA10" s="75" t="str">
        <f t="shared" si="138"/>
        <v/>
      </c>
      <c r="EB10" s="75" t="str">
        <f t="shared" si="139"/>
        <v/>
      </c>
      <c r="EC10" s="75" t="str">
        <f t="shared" si="140"/>
        <v/>
      </c>
      <c r="ED10" s="75" t="str">
        <f t="shared" si="141"/>
        <v/>
      </c>
      <c r="EE10" s="75" t="str">
        <f t="shared" si="142"/>
        <v/>
      </c>
      <c r="EF10" s="253" t="str">
        <f t="shared" ca="1" si="143"/>
        <v/>
      </c>
      <c r="EG10" s="253" t="str">
        <f t="shared" ca="1" si="144"/>
        <v/>
      </c>
      <c r="EH10" s="75" t="str">
        <f t="shared" ca="1" si="145"/>
        <v/>
      </c>
      <c r="EI10" s="75" t="str">
        <f t="shared" ca="1" si="146"/>
        <v/>
      </c>
      <c r="EJ10" s="75" t="str">
        <f t="shared" ca="1" si="147"/>
        <v/>
      </c>
      <c r="EK10" s="75" t="str">
        <f t="shared" ca="1" si="148"/>
        <v/>
      </c>
      <c r="EL10" s="75" t="str">
        <f t="shared" ca="1" si="149"/>
        <v/>
      </c>
      <c r="EM10" s="75" t="str">
        <f t="shared" ca="1" si="150"/>
        <v/>
      </c>
      <c r="EN10" s="75" t="str">
        <f t="shared" ca="1" si="151"/>
        <v/>
      </c>
      <c r="EO10" s="75" t="str">
        <f t="shared" ca="1" si="152"/>
        <v/>
      </c>
      <c r="EP10" s="75" t="str">
        <f t="shared" ca="1" si="153"/>
        <v/>
      </c>
      <c r="EQ10" s="75" t="str">
        <f t="shared" ca="1" si="154"/>
        <v/>
      </c>
      <c r="ER10" s="75" t="str">
        <f t="shared" ca="1" si="155"/>
        <v/>
      </c>
      <c r="ES10" s="253">
        <f t="shared" si="156"/>
        <v>1</v>
      </c>
      <c r="ET10" s="75" t="str">
        <f t="shared" si="157"/>
        <v/>
      </c>
      <c r="EU10" s="75" t="str">
        <f>""</f>
        <v/>
      </c>
      <c r="EV10" s="75" t="str">
        <f t="shared" si="158"/>
        <v/>
      </c>
      <c r="EW10" s="75" t="str">
        <f t="shared" si="159"/>
        <v/>
      </c>
      <c r="EX10" s="253" t="str">
        <f>IF(B10=0,"",COUNTIF(ES$6:ES10,ES10))</f>
        <v/>
      </c>
      <c r="EY10" s="75" t="str">
        <f t="shared" si="160"/>
        <v/>
      </c>
      <c r="EZ10" s="254" t="str">
        <f t="shared" si="161"/>
        <v/>
      </c>
      <c r="FA10" s="75" t="str">
        <f t="shared" si="162"/>
        <v/>
      </c>
      <c r="FB10" s="75" t="str">
        <f t="shared" si="163"/>
        <v/>
      </c>
    </row>
    <row r="11" spans="1:162" ht="19.2">
      <c r="A11" s="27">
        <v>6</v>
      </c>
      <c r="B11" s="27">
        <f>COUNTIF('中間シート (2)'!M:M,行政集計シート※記入不要です!A11)</f>
        <v>0</v>
      </c>
      <c r="C11" s="249" t="str">
        <f>IF(OR(G11&lt;&gt;"",H11&lt;&gt;""),C10,"")</f>
        <v/>
      </c>
      <c r="D11" s="249" t="str">
        <f>IF(OR(G11&lt;&gt;"",H11&lt;&gt;""),D10,"")</f>
        <v/>
      </c>
      <c r="E11" s="249" t="str">
        <f>IF(OR(G11&lt;&gt;"",H11&lt;&gt;""),E10,"")</f>
        <v/>
      </c>
      <c r="F11" s="250"/>
      <c r="G11" s="17" t="str">
        <f>IFERROR(VLOOKUP($A11,'中間シート (2)'!$M$6:$AQ$65,G$1,FALSE),"")</f>
        <v/>
      </c>
      <c r="H11" s="17" t="str">
        <f>IFERROR(VLOOKUP($A11,'中間シート (2)'!$M$6:$AQ$65,H$1,FALSE),"")</f>
        <v/>
      </c>
      <c r="I11" s="17" t="str">
        <f>IFERROR(VLOOKUP($A11,'中間シート (2)'!$M$6:$AQ$65,I$1,FALSE),"")</f>
        <v/>
      </c>
      <c r="J11" s="17" t="str">
        <f>IFERROR(VLOOKUP($A11,'中間シート (2)'!$M$6:$AQ$65,J$1,FALSE),"")</f>
        <v/>
      </c>
      <c r="K11" s="17" t="str">
        <f>IFERROR(VLOOKUP($A11,'中間シート (2)'!$M$6:$AQ$65,K$1,FALSE),"")</f>
        <v/>
      </c>
      <c r="L11" s="17" t="str">
        <f>IFERROR(VLOOKUP($A11,'中間シート (2)'!$M$6:$AQ$65,L$1,FALSE),"")</f>
        <v/>
      </c>
      <c r="M11" s="17" t="str">
        <f>IFERROR(VLOOKUP($A11,'中間シート (2)'!$M$6:$AQ$65,M$1,FALSE),"")</f>
        <v/>
      </c>
      <c r="N11" s="17" t="str">
        <f>IFERROR(VLOOKUP($A11,'中間シート (2)'!$M$6:$AQ$65,N$1,FALSE),"")</f>
        <v/>
      </c>
      <c r="O11" s="17" t="str">
        <f>IFERROR(VLOOKUP($A11,'中間シート (2)'!$M$6:$AQ$65,O$1,FALSE),"")</f>
        <v/>
      </c>
      <c r="P11" s="17" t="str">
        <f>IFERROR(VLOOKUP($A11,'中間シート (2)'!$M$6:$AQ$65,P$1,FALSE),"")</f>
        <v/>
      </c>
      <c r="Q11" s="17" t="str">
        <f>IFERROR(VLOOKUP($A11,'中間シート (2)'!$M$6:$AQ$65,Q$1,FALSE),"")</f>
        <v/>
      </c>
      <c r="R11" s="17" t="str">
        <f>IFERROR(VLOOKUP($A11,'中間シート (2)'!$M$6:$AQ$65,R$1,FALSE),"")</f>
        <v/>
      </c>
      <c r="S11" s="17" t="str">
        <f>IFERROR(VLOOKUP($A11,'中間シート (2)'!$M$6:$AQ$65,S$1,FALSE),"")</f>
        <v/>
      </c>
      <c r="T11" s="17" t="str">
        <f>IFERROR(VLOOKUP($A11,'中間シート (2)'!$M$6:$AQ$65,T$1,FALSE),"")</f>
        <v/>
      </c>
      <c r="U11" s="17"/>
      <c r="V11" s="17" t="str">
        <f>IFERROR(VLOOKUP($A11,'中間シート (2)'!$M$6:$AQ$65,V$1,FALSE),"")</f>
        <v/>
      </c>
      <c r="W11" s="17" t="str">
        <f>IFERROR(VLOOKUP($A11,'中間シート (2)'!$M$6:$AQ$65,W$1,FALSE),"")</f>
        <v/>
      </c>
      <c r="X11" s="17" t="str">
        <f>IFERROR(VLOOKUP($A11,'中間シート (2)'!$M$6:$AQ$65,X$1,FALSE),"")</f>
        <v/>
      </c>
      <c r="Y11" s="17" t="str">
        <f>IFERROR(VLOOKUP($A11,'中間シート (2)'!$M$6:$AQ$65,Y$1,FALSE),"")</f>
        <v/>
      </c>
      <c r="Z11" s="17" t="str">
        <f>IFERROR(VLOOKUP($A11,'中間シート (2)'!$M$6:$AQ$65,Z$1,FALSE),"")</f>
        <v/>
      </c>
      <c r="AA11" s="17" t="str">
        <f>IFERROR(VLOOKUP($A11,'中間シート (2)'!$M$6:$AQ$65,AA$1,FALSE),"")</f>
        <v/>
      </c>
      <c r="AB11" s="17" t="str">
        <f>IFERROR(VLOOKUP($A11,'中間シート (2)'!$M$6:$AQ$65,AB$1,FALSE),"")</f>
        <v/>
      </c>
      <c r="AC11" s="17" t="str">
        <f>IFERROR(VLOOKUP($A11,'中間シート (2)'!$M$6:$AQ$65,AC$1,FALSE),"")</f>
        <v/>
      </c>
      <c r="AD11" s="17"/>
      <c r="AE11" s="17"/>
      <c r="AF11" s="45"/>
      <c r="AG11" s="45"/>
      <c r="AH11" s="30"/>
      <c r="AI11" s="30"/>
      <c r="AJ11" s="30"/>
      <c r="AK11" s="75">
        <f t="shared" si="46"/>
        <v>41</v>
      </c>
      <c r="AL11" s="75">
        <f t="shared" si="47"/>
        <v>41</v>
      </c>
      <c r="AM11" s="75" t="str">
        <f t="shared" si="48"/>
        <v/>
      </c>
      <c r="AN11" s="75" t="str">
        <f t="shared" si="49"/>
        <v/>
      </c>
      <c r="AO11" s="75" t="str">
        <f t="shared" si="50"/>
        <v/>
      </c>
      <c r="AP11" s="75" t="str">
        <f t="shared" si="51"/>
        <v/>
      </c>
      <c r="AQ11" s="75" t="str">
        <f t="shared" si="52"/>
        <v/>
      </c>
      <c r="AR11" s="75" t="str">
        <f ca="1">IF(AA11="","",IF(COUNTIF(エラー23シート!$G$5:$G$79, OFFSET(I11,IF(H11="",0,-H11+1),0)*100+OFFSET(W11,IF(H11="",0,-H11+1),0)*10+AA11)&gt;0,23,""))</f>
        <v/>
      </c>
      <c r="AS11" s="75" t="str">
        <f t="shared" si="53"/>
        <v/>
      </c>
      <c r="AT11" s="75" t="str">
        <f t="shared" si="54"/>
        <v/>
      </c>
      <c r="AU11" s="75" t="str">
        <f t="shared" si="55"/>
        <v/>
      </c>
      <c r="AV11" s="75" t="str">
        <f t="shared" si="56"/>
        <v/>
      </c>
      <c r="AW11" s="75" t="str">
        <f t="shared" si="57"/>
        <v/>
      </c>
      <c r="AX11" s="75" t="str">
        <f t="shared" si="58"/>
        <v/>
      </c>
      <c r="AY11" s="75" t="str">
        <f t="shared" si="59"/>
        <v/>
      </c>
      <c r="AZ11" s="75" t="str">
        <f t="shared" si="60"/>
        <v/>
      </c>
      <c r="BA11" s="75" t="str">
        <f t="shared" si="61"/>
        <v/>
      </c>
      <c r="BB11" s="75" t="str">
        <f t="shared" si="62"/>
        <v/>
      </c>
      <c r="BC11" s="75" t="str">
        <f t="shared" si="63"/>
        <v/>
      </c>
      <c r="BD11" s="75" t="str">
        <f t="shared" si="64"/>
        <v/>
      </c>
      <c r="BE11" s="75" t="str">
        <f t="shared" si="65"/>
        <v/>
      </c>
      <c r="BF11" s="75" t="str">
        <f t="shared" si="66"/>
        <v/>
      </c>
      <c r="BG11" s="75" t="str">
        <f t="shared" si="67"/>
        <v/>
      </c>
      <c r="BH11" s="75" t="str">
        <f t="shared" si="68"/>
        <v/>
      </c>
      <c r="BI11" s="251" t="str">
        <f t="shared" si="69"/>
        <v/>
      </c>
      <c r="BJ11" s="75" t="str">
        <f t="shared" si="70"/>
        <v/>
      </c>
      <c r="BK11" s="75" t="str">
        <f>IF(OR(B11=0,AND(H11&gt;=2, H11&lt;=4, M11="")), "",
 IF(COUNTIF(エラー32シート!$B$5:$J$46,M11)=0,32,""))</f>
        <v/>
      </c>
      <c r="BL11" s="75" t="str">
        <f t="shared" si="71"/>
        <v/>
      </c>
      <c r="BM11" s="75" t="str">
        <f t="shared" si="72"/>
        <v/>
      </c>
      <c r="BN11" s="75" t="str">
        <f t="shared" si="73"/>
        <v/>
      </c>
      <c r="BO11" s="75" t="str">
        <f t="shared" si="74"/>
        <v/>
      </c>
      <c r="BP11" s="75" t="str">
        <f t="shared" si="75"/>
        <v/>
      </c>
      <c r="BQ11" s="75" t="str">
        <f t="shared" si="76"/>
        <v/>
      </c>
      <c r="BR11" s="75" t="str">
        <f t="shared" si="77"/>
        <v/>
      </c>
      <c r="BS11" s="75" t="str">
        <f t="shared" si="78"/>
        <v/>
      </c>
      <c r="BT11" s="75" t="str">
        <f t="shared" si="79"/>
        <v/>
      </c>
      <c r="BU11" s="75" t="str">
        <f t="shared" si="80"/>
        <v/>
      </c>
      <c r="BV11" s="75" t="str">
        <f t="shared" si="81"/>
        <v/>
      </c>
      <c r="BW11" s="75" t="str">
        <f t="shared" si="82"/>
        <v/>
      </c>
      <c r="BX11" s="75" t="str">
        <f t="shared" si="83"/>
        <v/>
      </c>
      <c r="BY11" s="75" t="str">
        <f t="shared" si="84"/>
        <v/>
      </c>
      <c r="BZ11" s="75" t="str">
        <f t="shared" si="85"/>
        <v/>
      </c>
      <c r="CA11" s="252" t="str">
        <f t="shared" si="86"/>
        <v/>
      </c>
      <c r="CB11" s="75" t="str">
        <f t="shared" si="87"/>
        <v/>
      </c>
      <c r="CC11" s="75" t="str">
        <f t="shared" si="88"/>
        <v/>
      </c>
      <c r="CD11" s="75" t="str">
        <f t="shared" ca="1" si="89"/>
        <v/>
      </c>
      <c r="CE11" s="75" t="str">
        <f t="shared" si="90"/>
        <v/>
      </c>
      <c r="CF11" s="75" t="str">
        <f t="shared" si="91"/>
        <v/>
      </c>
      <c r="CG11" s="75" t="str">
        <f t="shared" si="92"/>
        <v/>
      </c>
      <c r="CH11" s="75" t="str">
        <f t="shared" si="93"/>
        <v/>
      </c>
      <c r="CI11" s="75" t="str">
        <f t="shared" si="94"/>
        <v/>
      </c>
      <c r="CJ11" s="75" t="str">
        <f t="shared" si="95"/>
        <v/>
      </c>
      <c r="CK11" s="253">
        <f t="shared" si="96"/>
        <v>0</v>
      </c>
      <c r="CL11" s="75" t="str">
        <f t="shared" si="97"/>
        <v/>
      </c>
      <c r="CM11" s="75" t="str">
        <f t="shared" si="98"/>
        <v/>
      </c>
      <c r="CN11" s="75" t="str">
        <f t="shared" si="99"/>
        <v/>
      </c>
      <c r="CO11" s="75" t="str">
        <f t="shared" si="100"/>
        <v/>
      </c>
      <c r="CP11" s="75" t="str">
        <f t="shared" si="101"/>
        <v/>
      </c>
      <c r="CQ11" s="75" t="str">
        <f t="shared" si="102"/>
        <v/>
      </c>
      <c r="CR11" s="75" t="str">
        <f t="shared" si="103"/>
        <v/>
      </c>
      <c r="CS11" s="75" t="str">
        <f t="shared" si="104"/>
        <v/>
      </c>
      <c r="CT11" s="75" t="str">
        <f t="shared" si="105"/>
        <v/>
      </c>
      <c r="CU11" s="75" t="str">
        <f t="shared" si="106"/>
        <v/>
      </c>
      <c r="CV11" s="75" t="str">
        <f t="shared" si="107"/>
        <v/>
      </c>
      <c r="CW11" s="75" t="str">
        <f t="shared" si="108"/>
        <v/>
      </c>
      <c r="CX11" s="75" t="str">
        <f t="shared" si="109"/>
        <v/>
      </c>
      <c r="CY11" s="75" t="str">
        <f t="shared" si="110"/>
        <v/>
      </c>
      <c r="CZ11" s="75" t="str">
        <f t="shared" si="111"/>
        <v/>
      </c>
      <c r="DA11" s="75" t="str">
        <f t="shared" si="112"/>
        <v/>
      </c>
      <c r="DB11" s="75" t="str">
        <f t="shared" si="113"/>
        <v/>
      </c>
      <c r="DC11" s="75" t="str">
        <f t="shared" si="114"/>
        <v/>
      </c>
      <c r="DD11" s="75" t="str">
        <f t="shared" si="115"/>
        <v/>
      </c>
      <c r="DE11" s="75" t="str">
        <f t="shared" si="116"/>
        <v/>
      </c>
      <c r="DF11" s="75" t="str">
        <f t="shared" si="117"/>
        <v/>
      </c>
      <c r="DG11" s="75" t="str">
        <f t="shared" si="118"/>
        <v/>
      </c>
      <c r="DH11" s="75" t="str">
        <f t="shared" si="119"/>
        <v/>
      </c>
      <c r="DI11" s="75" t="str">
        <f t="shared" si="120"/>
        <v/>
      </c>
      <c r="DJ11" s="75" t="str">
        <f t="shared" si="121"/>
        <v/>
      </c>
      <c r="DK11" s="75" t="str">
        <f t="shared" si="122"/>
        <v/>
      </c>
      <c r="DL11" s="75" t="str">
        <f t="shared" si="123"/>
        <v/>
      </c>
      <c r="DM11" s="75" t="str">
        <f t="shared" si="124"/>
        <v/>
      </c>
      <c r="DN11" s="75" t="str">
        <f t="shared" si="125"/>
        <v/>
      </c>
      <c r="DO11" s="75" t="str">
        <f t="shared" si="126"/>
        <v/>
      </c>
      <c r="DP11" s="75" t="str">
        <f t="shared" si="127"/>
        <v/>
      </c>
      <c r="DQ11" s="75" t="str">
        <f t="shared" si="128"/>
        <v/>
      </c>
      <c r="DR11" s="75" t="str">
        <f t="shared" si="129"/>
        <v/>
      </c>
      <c r="DS11" s="75" t="str">
        <f t="shared" si="130"/>
        <v/>
      </c>
      <c r="DT11" s="75" t="str">
        <f t="shared" si="131"/>
        <v/>
      </c>
      <c r="DU11" s="75" t="str">
        <f t="shared" si="132"/>
        <v/>
      </c>
      <c r="DV11" s="75" t="str">
        <f t="shared" si="133"/>
        <v/>
      </c>
      <c r="DW11" s="75" t="str">
        <f t="shared" si="134"/>
        <v/>
      </c>
      <c r="DX11" s="75" t="str">
        <f t="shared" si="135"/>
        <v/>
      </c>
      <c r="DY11" s="75" t="str">
        <f t="shared" si="136"/>
        <v/>
      </c>
      <c r="DZ11" s="75" t="str">
        <f t="shared" si="137"/>
        <v/>
      </c>
      <c r="EA11" s="75" t="str">
        <f t="shared" si="138"/>
        <v/>
      </c>
      <c r="EB11" s="75" t="str">
        <f t="shared" si="139"/>
        <v/>
      </c>
      <c r="EC11" s="75" t="str">
        <f t="shared" si="140"/>
        <v/>
      </c>
      <c r="ED11" s="75" t="str">
        <f t="shared" si="141"/>
        <v/>
      </c>
      <c r="EE11" s="75" t="str">
        <f t="shared" si="142"/>
        <v/>
      </c>
      <c r="EF11" s="253" t="str">
        <f t="shared" ca="1" si="143"/>
        <v/>
      </c>
      <c r="EG11" s="253" t="str">
        <f t="shared" ca="1" si="144"/>
        <v/>
      </c>
      <c r="EH11" s="75" t="str">
        <f t="shared" ca="1" si="145"/>
        <v/>
      </c>
      <c r="EI11" s="75" t="str">
        <f t="shared" ca="1" si="146"/>
        <v/>
      </c>
      <c r="EJ11" s="75" t="str">
        <f t="shared" ca="1" si="147"/>
        <v/>
      </c>
      <c r="EK11" s="75" t="str">
        <f t="shared" ca="1" si="148"/>
        <v/>
      </c>
      <c r="EL11" s="75" t="str">
        <f t="shared" ca="1" si="149"/>
        <v/>
      </c>
      <c r="EM11" s="75" t="str">
        <f t="shared" ca="1" si="150"/>
        <v/>
      </c>
      <c r="EN11" s="75" t="str">
        <f t="shared" ca="1" si="151"/>
        <v/>
      </c>
      <c r="EO11" s="75" t="str">
        <f t="shared" ca="1" si="152"/>
        <v/>
      </c>
      <c r="EP11" s="75" t="str">
        <f t="shared" ca="1" si="153"/>
        <v/>
      </c>
      <c r="EQ11" s="75" t="str">
        <f t="shared" ca="1" si="154"/>
        <v/>
      </c>
      <c r="ER11" s="75" t="str">
        <f t="shared" ca="1" si="155"/>
        <v/>
      </c>
      <c r="ES11" s="253">
        <f t="shared" si="156"/>
        <v>1</v>
      </c>
      <c r="ET11" s="75" t="str">
        <f t="shared" si="157"/>
        <v/>
      </c>
      <c r="EU11" s="75" t="str">
        <f>""</f>
        <v/>
      </c>
      <c r="EV11" s="75" t="str">
        <f t="shared" si="158"/>
        <v/>
      </c>
      <c r="EW11" s="75" t="str">
        <f t="shared" si="159"/>
        <v/>
      </c>
      <c r="EX11" s="253" t="str">
        <f>IF(B11=0,"",COUNTIF(ES$6:ES11,ES11))</f>
        <v/>
      </c>
      <c r="EY11" s="75" t="str">
        <f t="shared" si="160"/>
        <v/>
      </c>
      <c r="EZ11" s="254" t="str">
        <f t="shared" si="161"/>
        <v/>
      </c>
      <c r="FA11" s="75" t="str">
        <f t="shared" si="162"/>
        <v/>
      </c>
      <c r="FB11" s="75" t="str">
        <f t="shared" si="163"/>
        <v/>
      </c>
    </row>
    <row r="12" spans="1:162" ht="19.2">
      <c r="A12" s="27">
        <v>7</v>
      </c>
      <c r="B12" s="27">
        <f>COUNTIF('中間シート (2)'!M:M,行政集計シート※記入不要です!A12)</f>
        <v>0</v>
      </c>
      <c r="C12" s="249" t="str">
        <f t="shared" ref="C12:C15" si="167">IF(OR(G12&lt;&gt;"",H12&lt;&gt;""),C11,"")</f>
        <v/>
      </c>
      <c r="D12" s="249" t="str">
        <f t="shared" ref="D12:D15" si="168">IF(OR(G12&lt;&gt;"",H12&lt;&gt;""),D11,"")</f>
        <v/>
      </c>
      <c r="E12" s="249" t="str">
        <f t="shared" ref="E12:E15" si="169">IF(OR(G12&lt;&gt;"",H12&lt;&gt;""),E11,"")</f>
        <v/>
      </c>
      <c r="F12" s="250"/>
      <c r="G12" s="17" t="str">
        <f>IFERROR(VLOOKUP($A12,'中間シート (2)'!$M$6:$AQ$65,G$1,FALSE),"")</f>
        <v/>
      </c>
      <c r="H12" s="17" t="str">
        <f>IFERROR(VLOOKUP($A12,'中間シート (2)'!$M$6:$AQ$65,H$1,FALSE),"")</f>
        <v/>
      </c>
      <c r="I12" s="17" t="str">
        <f>IFERROR(VLOOKUP($A12,'中間シート (2)'!$M$6:$AQ$65,I$1,FALSE),"")</f>
        <v/>
      </c>
      <c r="J12" s="17" t="str">
        <f>IFERROR(VLOOKUP($A12,'中間シート (2)'!$M$6:$AQ$65,J$1,FALSE),"")</f>
        <v/>
      </c>
      <c r="K12" s="17" t="str">
        <f>IFERROR(VLOOKUP($A12,'中間シート (2)'!$M$6:$AQ$65,K$1,FALSE),"")</f>
        <v/>
      </c>
      <c r="L12" s="17" t="str">
        <f>IFERROR(VLOOKUP($A12,'中間シート (2)'!$M$6:$AQ$65,L$1,FALSE),"")</f>
        <v/>
      </c>
      <c r="M12" s="17" t="str">
        <f>IFERROR(VLOOKUP($A12,'中間シート (2)'!$M$6:$AQ$65,M$1,FALSE),"")</f>
        <v/>
      </c>
      <c r="N12" s="17" t="str">
        <f>IFERROR(VLOOKUP($A12,'中間シート (2)'!$M$6:$AQ$65,N$1,FALSE),"")</f>
        <v/>
      </c>
      <c r="O12" s="17" t="str">
        <f>IFERROR(VLOOKUP($A12,'中間シート (2)'!$M$6:$AQ$65,O$1,FALSE),"")</f>
        <v/>
      </c>
      <c r="P12" s="17" t="str">
        <f>IFERROR(VLOOKUP($A12,'中間シート (2)'!$M$6:$AQ$65,P$1,FALSE),"")</f>
        <v/>
      </c>
      <c r="Q12" s="17" t="str">
        <f>IFERROR(VLOOKUP($A12,'中間シート (2)'!$M$6:$AQ$65,Q$1,FALSE),"")</f>
        <v/>
      </c>
      <c r="R12" s="17" t="str">
        <f>IFERROR(VLOOKUP($A12,'中間シート (2)'!$M$6:$AQ$65,R$1,FALSE),"")</f>
        <v/>
      </c>
      <c r="S12" s="17" t="str">
        <f>IFERROR(VLOOKUP($A12,'中間シート (2)'!$M$6:$AQ$65,S$1,FALSE),"")</f>
        <v/>
      </c>
      <c r="T12" s="17" t="str">
        <f>IFERROR(VLOOKUP($A12,'中間シート (2)'!$M$6:$AQ$65,T$1,FALSE),"")</f>
        <v/>
      </c>
      <c r="U12" s="17"/>
      <c r="V12" s="17" t="str">
        <f>IFERROR(VLOOKUP($A12,'中間シート (2)'!$M$6:$AQ$65,V$1,FALSE),"")</f>
        <v/>
      </c>
      <c r="W12" s="17" t="str">
        <f>IFERROR(VLOOKUP($A12,'中間シート (2)'!$M$6:$AQ$65,W$1,FALSE),"")</f>
        <v/>
      </c>
      <c r="X12" s="17" t="str">
        <f>IFERROR(VLOOKUP($A12,'中間シート (2)'!$M$6:$AQ$65,X$1,FALSE),"")</f>
        <v/>
      </c>
      <c r="Y12" s="17" t="str">
        <f>IFERROR(VLOOKUP($A12,'中間シート (2)'!$M$6:$AQ$65,Y$1,FALSE),"")</f>
        <v/>
      </c>
      <c r="Z12" s="17" t="str">
        <f>IFERROR(VLOOKUP($A12,'中間シート (2)'!$M$6:$AQ$65,Z$1,FALSE),"")</f>
        <v/>
      </c>
      <c r="AA12" s="17" t="str">
        <f>IFERROR(VLOOKUP($A12,'中間シート (2)'!$M$6:$AQ$65,AA$1,FALSE),"")</f>
        <v/>
      </c>
      <c r="AB12" s="17" t="str">
        <f>IFERROR(VLOOKUP($A12,'中間シート (2)'!$M$6:$AQ$65,AB$1,FALSE),"")</f>
        <v/>
      </c>
      <c r="AC12" s="17" t="str">
        <f>IFERROR(VLOOKUP($A12,'中間シート (2)'!$M$6:$AQ$65,AC$1,FALSE),"")</f>
        <v/>
      </c>
      <c r="AD12" s="17"/>
      <c r="AE12" s="17"/>
      <c r="AF12" s="45"/>
      <c r="AG12" s="45"/>
      <c r="AH12" s="30"/>
      <c r="AI12" s="30"/>
      <c r="AJ12" s="30"/>
      <c r="AK12" s="75">
        <f t="shared" si="46"/>
        <v>41</v>
      </c>
      <c r="AL12" s="75">
        <f t="shared" si="47"/>
        <v>41</v>
      </c>
      <c r="AM12" s="75" t="str">
        <f t="shared" si="48"/>
        <v/>
      </c>
      <c r="AN12" s="75" t="str">
        <f t="shared" si="49"/>
        <v/>
      </c>
      <c r="AO12" s="75" t="str">
        <f t="shared" si="50"/>
        <v/>
      </c>
      <c r="AP12" s="75" t="str">
        <f t="shared" si="51"/>
        <v/>
      </c>
      <c r="AQ12" s="75" t="str">
        <f t="shared" si="52"/>
        <v/>
      </c>
      <c r="AR12" s="75" t="str">
        <f ca="1">IF(AA12="","",IF(COUNTIF(エラー23シート!$G$5:$G$79, OFFSET(I12,IF(H12="",0,-H12+1),0)*100+OFFSET(W12,IF(H12="",0,-H12+1),0)*10+AA12)&gt;0,23,""))</f>
        <v/>
      </c>
      <c r="AS12" s="75" t="str">
        <f t="shared" si="53"/>
        <v/>
      </c>
      <c r="AT12" s="75" t="str">
        <f t="shared" si="54"/>
        <v/>
      </c>
      <c r="AU12" s="75" t="str">
        <f t="shared" si="55"/>
        <v/>
      </c>
      <c r="AV12" s="75" t="str">
        <f t="shared" si="56"/>
        <v/>
      </c>
      <c r="AW12" s="75" t="str">
        <f t="shared" si="57"/>
        <v/>
      </c>
      <c r="AX12" s="75" t="str">
        <f t="shared" si="58"/>
        <v/>
      </c>
      <c r="AY12" s="75" t="str">
        <f t="shared" si="59"/>
        <v/>
      </c>
      <c r="AZ12" s="75" t="str">
        <f t="shared" si="60"/>
        <v/>
      </c>
      <c r="BA12" s="75" t="str">
        <f t="shared" si="61"/>
        <v/>
      </c>
      <c r="BB12" s="75" t="str">
        <f t="shared" si="62"/>
        <v/>
      </c>
      <c r="BC12" s="75" t="str">
        <f t="shared" si="63"/>
        <v/>
      </c>
      <c r="BD12" s="75" t="str">
        <f t="shared" si="64"/>
        <v/>
      </c>
      <c r="BE12" s="75" t="str">
        <f t="shared" si="65"/>
        <v/>
      </c>
      <c r="BF12" s="75" t="str">
        <f t="shared" si="66"/>
        <v/>
      </c>
      <c r="BG12" s="75" t="str">
        <f t="shared" si="67"/>
        <v/>
      </c>
      <c r="BH12" s="75" t="str">
        <f t="shared" si="68"/>
        <v/>
      </c>
      <c r="BI12" s="251" t="str">
        <f t="shared" si="69"/>
        <v/>
      </c>
      <c r="BJ12" s="75" t="str">
        <f t="shared" si="70"/>
        <v/>
      </c>
      <c r="BK12" s="75" t="str">
        <f>IF(OR(B12=0,AND(H12&gt;=2, H12&lt;=4, M12="")), "",
 IF(COUNTIF(エラー32シート!$B$5:$J$46,M12)=0,32,""))</f>
        <v/>
      </c>
      <c r="BL12" s="75" t="str">
        <f t="shared" si="71"/>
        <v/>
      </c>
      <c r="BM12" s="75" t="str">
        <f t="shared" si="72"/>
        <v/>
      </c>
      <c r="BN12" s="75" t="str">
        <f t="shared" si="73"/>
        <v/>
      </c>
      <c r="BO12" s="75" t="str">
        <f t="shared" si="74"/>
        <v/>
      </c>
      <c r="BP12" s="75" t="str">
        <f t="shared" si="75"/>
        <v/>
      </c>
      <c r="BQ12" s="75" t="str">
        <f t="shared" si="76"/>
        <v/>
      </c>
      <c r="BR12" s="75" t="str">
        <f t="shared" si="77"/>
        <v/>
      </c>
      <c r="BS12" s="75" t="str">
        <f t="shared" si="78"/>
        <v/>
      </c>
      <c r="BT12" s="75" t="str">
        <f t="shared" si="79"/>
        <v/>
      </c>
      <c r="BU12" s="75" t="str">
        <f t="shared" si="80"/>
        <v/>
      </c>
      <c r="BV12" s="75" t="str">
        <f t="shared" si="81"/>
        <v/>
      </c>
      <c r="BW12" s="75" t="str">
        <f t="shared" si="82"/>
        <v/>
      </c>
      <c r="BX12" s="75" t="str">
        <f t="shared" si="83"/>
        <v/>
      </c>
      <c r="BY12" s="75" t="str">
        <f t="shared" si="84"/>
        <v/>
      </c>
      <c r="BZ12" s="75" t="str">
        <f t="shared" si="85"/>
        <v/>
      </c>
      <c r="CA12" s="252" t="str">
        <f t="shared" si="86"/>
        <v/>
      </c>
      <c r="CB12" s="75" t="str">
        <f t="shared" si="87"/>
        <v/>
      </c>
      <c r="CC12" s="75" t="str">
        <f t="shared" si="88"/>
        <v/>
      </c>
      <c r="CD12" s="75" t="str">
        <f t="shared" ca="1" si="89"/>
        <v/>
      </c>
      <c r="CE12" s="75" t="str">
        <f t="shared" si="90"/>
        <v/>
      </c>
      <c r="CF12" s="75" t="str">
        <f t="shared" si="91"/>
        <v/>
      </c>
      <c r="CG12" s="75" t="str">
        <f t="shared" si="92"/>
        <v/>
      </c>
      <c r="CH12" s="75" t="str">
        <f t="shared" si="93"/>
        <v/>
      </c>
      <c r="CI12" s="75" t="str">
        <f t="shared" si="94"/>
        <v/>
      </c>
      <c r="CJ12" s="75" t="str">
        <f t="shared" si="95"/>
        <v/>
      </c>
      <c r="CK12" s="253">
        <f t="shared" si="96"/>
        <v>0</v>
      </c>
      <c r="CL12" s="75" t="str">
        <f t="shared" si="97"/>
        <v/>
      </c>
      <c r="CM12" s="75" t="str">
        <f t="shared" si="98"/>
        <v/>
      </c>
      <c r="CN12" s="75" t="str">
        <f t="shared" si="99"/>
        <v/>
      </c>
      <c r="CO12" s="75" t="str">
        <f t="shared" si="100"/>
        <v/>
      </c>
      <c r="CP12" s="75" t="str">
        <f t="shared" si="101"/>
        <v/>
      </c>
      <c r="CQ12" s="75" t="str">
        <f t="shared" si="102"/>
        <v/>
      </c>
      <c r="CR12" s="75" t="str">
        <f t="shared" si="103"/>
        <v/>
      </c>
      <c r="CS12" s="75" t="str">
        <f t="shared" si="104"/>
        <v/>
      </c>
      <c r="CT12" s="75" t="str">
        <f t="shared" si="105"/>
        <v/>
      </c>
      <c r="CU12" s="75" t="str">
        <f t="shared" si="106"/>
        <v/>
      </c>
      <c r="CV12" s="75" t="str">
        <f t="shared" si="107"/>
        <v/>
      </c>
      <c r="CW12" s="75" t="str">
        <f t="shared" si="108"/>
        <v/>
      </c>
      <c r="CX12" s="75" t="str">
        <f t="shared" si="109"/>
        <v/>
      </c>
      <c r="CY12" s="75" t="str">
        <f t="shared" si="110"/>
        <v/>
      </c>
      <c r="CZ12" s="75" t="str">
        <f t="shared" si="111"/>
        <v/>
      </c>
      <c r="DA12" s="75" t="str">
        <f t="shared" si="112"/>
        <v/>
      </c>
      <c r="DB12" s="75" t="str">
        <f t="shared" si="113"/>
        <v/>
      </c>
      <c r="DC12" s="75" t="str">
        <f t="shared" si="114"/>
        <v/>
      </c>
      <c r="DD12" s="75" t="str">
        <f t="shared" si="115"/>
        <v/>
      </c>
      <c r="DE12" s="75" t="str">
        <f t="shared" si="116"/>
        <v/>
      </c>
      <c r="DF12" s="75" t="str">
        <f t="shared" si="117"/>
        <v/>
      </c>
      <c r="DG12" s="75" t="str">
        <f t="shared" si="118"/>
        <v/>
      </c>
      <c r="DH12" s="75" t="str">
        <f t="shared" si="119"/>
        <v/>
      </c>
      <c r="DI12" s="75" t="str">
        <f t="shared" si="120"/>
        <v/>
      </c>
      <c r="DJ12" s="75" t="str">
        <f t="shared" si="121"/>
        <v/>
      </c>
      <c r="DK12" s="75" t="str">
        <f t="shared" si="122"/>
        <v/>
      </c>
      <c r="DL12" s="75" t="str">
        <f t="shared" si="123"/>
        <v/>
      </c>
      <c r="DM12" s="75" t="str">
        <f t="shared" si="124"/>
        <v/>
      </c>
      <c r="DN12" s="75" t="str">
        <f t="shared" si="125"/>
        <v/>
      </c>
      <c r="DO12" s="75" t="str">
        <f t="shared" si="126"/>
        <v/>
      </c>
      <c r="DP12" s="75" t="str">
        <f t="shared" si="127"/>
        <v/>
      </c>
      <c r="DQ12" s="75" t="str">
        <f t="shared" si="128"/>
        <v/>
      </c>
      <c r="DR12" s="75" t="str">
        <f t="shared" si="129"/>
        <v/>
      </c>
      <c r="DS12" s="75" t="str">
        <f t="shared" si="130"/>
        <v/>
      </c>
      <c r="DT12" s="75" t="str">
        <f t="shared" si="131"/>
        <v/>
      </c>
      <c r="DU12" s="75" t="str">
        <f t="shared" si="132"/>
        <v/>
      </c>
      <c r="DV12" s="75" t="str">
        <f t="shared" si="133"/>
        <v/>
      </c>
      <c r="DW12" s="75" t="str">
        <f t="shared" si="134"/>
        <v/>
      </c>
      <c r="DX12" s="75" t="str">
        <f t="shared" si="135"/>
        <v/>
      </c>
      <c r="DY12" s="75" t="str">
        <f t="shared" si="136"/>
        <v/>
      </c>
      <c r="DZ12" s="75" t="str">
        <f t="shared" si="137"/>
        <v/>
      </c>
      <c r="EA12" s="75" t="str">
        <f t="shared" si="138"/>
        <v/>
      </c>
      <c r="EB12" s="75" t="str">
        <f t="shared" si="139"/>
        <v/>
      </c>
      <c r="EC12" s="75" t="str">
        <f t="shared" si="140"/>
        <v/>
      </c>
      <c r="ED12" s="75" t="str">
        <f t="shared" si="141"/>
        <v/>
      </c>
      <c r="EE12" s="75" t="str">
        <f t="shared" si="142"/>
        <v/>
      </c>
      <c r="EF12" s="253" t="str">
        <f t="shared" ca="1" si="143"/>
        <v/>
      </c>
      <c r="EG12" s="253" t="str">
        <f t="shared" ca="1" si="144"/>
        <v/>
      </c>
      <c r="EH12" s="75" t="str">
        <f t="shared" ca="1" si="145"/>
        <v/>
      </c>
      <c r="EI12" s="75" t="str">
        <f t="shared" ca="1" si="146"/>
        <v/>
      </c>
      <c r="EJ12" s="75" t="str">
        <f t="shared" ca="1" si="147"/>
        <v/>
      </c>
      <c r="EK12" s="75" t="str">
        <f t="shared" ca="1" si="148"/>
        <v/>
      </c>
      <c r="EL12" s="75" t="str">
        <f t="shared" ca="1" si="149"/>
        <v/>
      </c>
      <c r="EM12" s="75" t="str">
        <f t="shared" ca="1" si="150"/>
        <v/>
      </c>
      <c r="EN12" s="75" t="str">
        <f t="shared" ca="1" si="151"/>
        <v/>
      </c>
      <c r="EO12" s="75" t="str">
        <f t="shared" ca="1" si="152"/>
        <v/>
      </c>
      <c r="EP12" s="75" t="str">
        <f t="shared" ca="1" si="153"/>
        <v/>
      </c>
      <c r="EQ12" s="75" t="str">
        <f t="shared" ca="1" si="154"/>
        <v/>
      </c>
      <c r="ER12" s="75" t="str">
        <f t="shared" ca="1" si="155"/>
        <v/>
      </c>
      <c r="ES12" s="253">
        <f t="shared" si="156"/>
        <v>1</v>
      </c>
      <c r="ET12" s="75" t="str">
        <f t="shared" si="157"/>
        <v/>
      </c>
      <c r="EU12" s="75" t="str">
        <f>""</f>
        <v/>
      </c>
      <c r="EV12" s="75" t="str">
        <f t="shared" si="158"/>
        <v/>
      </c>
      <c r="EW12" s="75" t="str">
        <f t="shared" si="159"/>
        <v/>
      </c>
      <c r="EX12" s="253" t="str">
        <f>IF(B12=0,"",COUNTIF(ES$6:ES12,ES12))</f>
        <v/>
      </c>
      <c r="EY12" s="75" t="str">
        <f t="shared" si="160"/>
        <v/>
      </c>
      <c r="EZ12" s="254" t="str">
        <f t="shared" si="161"/>
        <v/>
      </c>
      <c r="FA12" s="75" t="str">
        <f t="shared" si="162"/>
        <v/>
      </c>
      <c r="FB12" s="75" t="str">
        <f t="shared" si="163"/>
        <v/>
      </c>
    </row>
    <row r="13" spans="1:162" ht="19.2">
      <c r="A13" s="27">
        <v>8</v>
      </c>
      <c r="B13" s="27">
        <f>COUNTIF('中間シート (2)'!M:M,行政集計シート※記入不要です!A13)</f>
        <v>0</v>
      </c>
      <c r="C13" s="249" t="str">
        <f t="shared" si="167"/>
        <v/>
      </c>
      <c r="D13" s="249" t="str">
        <f t="shared" si="168"/>
        <v/>
      </c>
      <c r="E13" s="249" t="str">
        <f t="shared" si="169"/>
        <v/>
      </c>
      <c r="F13" s="250"/>
      <c r="G13" s="17" t="str">
        <f>IFERROR(VLOOKUP($A13,'中間シート (2)'!$M$6:$AQ$65,G$1,FALSE),"")</f>
        <v/>
      </c>
      <c r="H13" s="17" t="str">
        <f>IFERROR(VLOOKUP($A13,'中間シート (2)'!$M$6:$AQ$65,H$1,FALSE),"")</f>
        <v/>
      </c>
      <c r="I13" s="17" t="str">
        <f>IFERROR(VLOOKUP($A13,'中間シート (2)'!$M$6:$AQ$65,I$1,FALSE),"")</f>
        <v/>
      </c>
      <c r="J13" s="17" t="str">
        <f>IFERROR(VLOOKUP($A13,'中間シート (2)'!$M$6:$AQ$65,J$1,FALSE),"")</f>
        <v/>
      </c>
      <c r="K13" s="17" t="str">
        <f>IFERROR(VLOOKUP($A13,'中間シート (2)'!$M$6:$AQ$65,K$1,FALSE),"")</f>
        <v/>
      </c>
      <c r="L13" s="17" t="str">
        <f>IFERROR(VLOOKUP($A13,'中間シート (2)'!$M$6:$AQ$65,L$1,FALSE),"")</f>
        <v/>
      </c>
      <c r="M13" s="17" t="str">
        <f>IFERROR(VLOOKUP($A13,'中間シート (2)'!$M$6:$AQ$65,M$1,FALSE),"")</f>
        <v/>
      </c>
      <c r="N13" s="17" t="str">
        <f>IFERROR(VLOOKUP($A13,'中間シート (2)'!$M$6:$AQ$65,N$1,FALSE),"")</f>
        <v/>
      </c>
      <c r="O13" s="17" t="str">
        <f>IFERROR(VLOOKUP($A13,'中間シート (2)'!$M$6:$AQ$65,O$1,FALSE),"")</f>
        <v/>
      </c>
      <c r="P13" s="17" t="str">
        <f>IFERROR(VLOOKUP($A13,'中間シート (2)'!$M$6:$AQ$65,P$1,FALSE),"")</f>
        <v/>
      </c>
      <c r="Q13" s="17" t="str">
        <f>IFERROR(VLOOKUP($A13,'中間シート (2)'!$M$6:$AQ$65,Q$1,FALSE),"")</f>
        <v/>
      </c>
      <c r="R13" s="17" t="str">
        <f>IFERROR(VLOOKUP($A13,'中間シート (2)'!$M$6:$AQ$65,R$1,FALSE),"")</f>
        <v/>
      </c>
      <c r="S13" s="17" t="str">
        <f>IFERROR(VLOOKUP($A13,'中間シート (2)'!$M$6:$AQ$65,S$1,FALSE),"")</f>
        <v/>
      </c>
      <c r="T13" s="17" t="str">
        <f>IFERROR(VLOOKUP($A13,'中間シート (2)'!$M$6:$AQ$65,T$1,FALSE),"")</f>
        <v/>
      </c>
      <c r="U13" s="17"/>
      <c r="V13" s="17" t="str">
        <f>IFERROR(VLOOKUP($A13,'中間シート (2)'!$M$6:$AQ$65,V$1,FALSE),"")</f>
        <v/>
      </c>
      <c r="W13" s="17" t="str">
        <f>IFERROR(VLOOKUP($A13,'中間シート (2)'!$M$6:$AQ$65,W$1,FALSE),"")</f>
        <v/>
      </c>
      <c r="X13" s="17" t="str">
        <f>IFERROR(VLOOKUP($A13,'中間シート (2)'!$M$6:$AQ$65,X$1,FALSE),"")</f>
        <v/>
      </c>
      <c r="Y13" s="17" t="str">
        <f>IFERROR(VLOOKUP($A13,'中間シート (2)'!$M$6:$AQ$65,Y$1,FALSE),"")</f>
        <v/>
      </c>
      <c r="Z13" s="17" t="str">
        <f>IFERROR(VLOOKUP($A13,'中間シート (2)'!$M$6:$AQ$65,Z$1,FALSE),"")</f>
        <v/>
      </c>
      <c r="AA13" s="17" t="str">
        <f>IFERROR(VLOOKUP($A13,'中間シート (2)'!$M$6:$AQ$65,AA$1,FALSE),"")</f>
        <v/>
      </c>
      <c r="AB13" s="17" t="str">
        <f>IFERROR(VLOOKUP($A13,'中間シート (2)'!$M$6:$AQ$65,AB$1,FALSE),"")</f>
        <v/>
      </c>
      <c r="AC13" s="17" t="str">
        <f>IFERROR(VLOOKUP($A13,'中間シート (2)'!$M$6:$AQ$65,AC$1,FALSE),"")</f>
        <v/>
      </c>
      <c r="AD13" s="17"/>
      <c r="AE13" s="17"/>
      <c r="AF13" s="45"/>
      <c r="AG13" s="45"/>
      <c r="AH13" s="30"/>
      <c r="AI13" s="30"/>
      <c r="AJ13" s="30"/>
      <c r="AK13" s="75">
        <f t="shared" si="46"/>
        <v>41</v>
      </c>
      <c r="AL13" s="75">
        <f t="shared" si="47"/>
        <v>41</v>
      </c>
      <c r="AM13" s="75" t="str">
        <f t="shared" si="48"/>
        <v/>
      </c>
      <c r="AN13" s="75" t="str">
        <f t="shared" si="49"/>
        <v/>
      </c>
      <c r="AO13" s="75" t="str">
        <f t="shared" si="50"/>
        <v/>
      </c>
      <c r="AP13" s="75" t="str">
        <f t="shared" si="51"/>
        <v/>
      </c>
      <c r="AQ13" s="75" t="str">
        <f t="shared" si="52"/>
        <v/>
      </c>
      <c r="AR13" s="75" t="str">
        <f ca="1">IF(AA13="","",IF(COUNTIF(エラー23シート!$G$5:$G$79, OFFSET(I13,IF(H13="",0,-H13+1),0)*100+OFFSET(W13,IF(H13="",0,-H13+1),0)*10+AA13)&gt;0,23,""))</f>
        <v/>
      </c>
      <c r="AS13" s="75" t="str">
        <f t="shared" si="53"/>
        <v/>
      </c>
      <c r="AT13" s="75" t="str">
        <f t="shared" si="54"/>
        <v/>
      </c>
      <c r="AU13" s="75" t="str">
        <f t="shared" si="55"/>
        <v/>
      </c>
      <c r="AV13" s="75" t="str">
        <f t="shared" si="56"/>
        <v/>
      </c>
      <c r="AW13" s="75" t="str">
        <f t="shared" si="57"/>
        <v/>
      </c>
      <c r="AX13" s="75" t="str">
        <f t="shared" si="58"/>
        <v/>
      </c>
      <c r="AY13" s="75" t="str">
        <f t="shared" si="59"/>
        <v/>
      </c>
      <c r="AZ13" s="75" t="str">
        <f t="shared" si="60"/>
        <v/>
      </c>
      <c r="BA13" s="75" t="str">
        <f t="shared" si="61"/>
        <v/>
      </c>
      <c r="BB13" s="75" t="str">
        <f t="shared" si="62"/>
        <v/>
      </c>
      <c r="BC13" s="75" t="str">
        <f t="shared" si="63"/>
        <v/>
      </c>
      <c r="BD13" s="75" t="str">
        <f t="shared" si="64"/>
        <v/>
      </c>
      <c r="BE13" s="75" t="str">
        <f t="shared" si="65"/>
        <v/>
      </c>
      <c r="BF13" s="75" t="str">
        <f t="shared" si="66"/>
        <v/>
      </c>
      <c r="BG13" s="75" t="str">
        <f t="shared" si="67"/>
        <v/>
      </c>
      <c r="BH13" s="75" t="str">
        <f t="shared" si="68"/>
        <v/>
      </c>
      <c r="BI13" s="251" t="str">
        <f t="shared" si="69"/>
        <v/>
      </c>
      <c r="BJ13" s="75" t="str">
        <f t="shared" si="70"/>
        <v/>
      </c>
      <c r="BK13" s="75" t="str">
        <f>IF(OR(B13=0,AND(H13&gt;=2, H13&lt;=4, M13="")), "",
 IF(COUNTIF(エラー32シート!$B$5:$J$46,M13)=0,32,""))</f>
        <v/>
      </c>
      <c r="BL13" s="75" t="str">
        <f t="shared" si="71"/>
        <v/>
      </c>
      <c r="BM13" s="75" t="str">
        <f t="shared" si="72"/>
        <v/>
      </c>
      <c r="BN13" s="75" t="str">
        <f t="shared" si="73"/>
        <v/>
      </c>
      <c r="BO13" s="75" t="str">
        <f t="shared" si="74"/>
        <v/>
      </c>
      <c r="BP13" s="75" t="str">
        <f t="shared" si="75"/>
        <v/>
      </c>
      <c r="BQ13" s="75" t="str">
        <f t="shared" si="76"/>
        <v/>
      </c>
      <c r="BR13" s="75" t="str">
        <f t="shared" si="77"/>
        <v/>
      </c>
      <c r="BS13" s="75" t="str">
        <f t="shared" si="78"/>
        <v/>
      </c>
      <c r="BT13" s="75" t="str">
        <f t="shared" si="79"/>
        <v/>
      </c>
      <c r="BU13" s="75" t="str">
        <f t="shared" si="80"/>
        <v/>
      </c>
      <c r="BV13" s="75" t="str">
        <f t="shared" si="81"/>
        <v/>
      </c>
      <c r="BW13" s="75" t="str">
        <f t="shared" si="82"/>
        <v/>
      </c>
      <c r="BX13" s="75" t="str">
        <f t="shared" si="83"/>
        <v/>
      </c>
      <c r="BY13" s="75" t="str">
        <f t="shared" si="84"/>
        <v/>
      </c>
      <c r="BZ13" s="75" t="str">
        <f t="shared" si="85"/>
        <v/>
      </c>
      <c r="CA13" s="252" t="str">
        <f t="shared" si="86"/>
        <v/>
      </c>
      <c r="CB13" s="75" t="str">
        <f t="shared" si="87"/>
        <v/>
      </c>
      <c r="CC13" s="75" t="str">
        <f t="shared" si="88"/>
        <v/>
      </c>
      <c r="CD13" s="75" t="str">
        <f t="shared" ca="1" si="89"/>
        <v/>
      </c>
      <c r="CE13" s="75" t="str">
        <f t="shared" si="90"/>
        <v/>
      </c>
      <c r="CF13" s="75" t="str">
        <f t="shared" si="91"/>
        <v/>
      </c>
      <c r="CG13" s="75" t="str">
        <f t="shared" si="92"/>
        <v/>
      </c>
      <c r="CH13" s="75" t="str">
        <f t="shared" si="93"/>
        <v/>
      </c>
      <c r="CI13" s="75" t="str">
        <f t="shared" si="94"/>
        <v/>
      </c>
      <c r="CJ13" s="75" t="str">
        <f t="shared" si="95"/>
        <v/>
      </c>
      <c r="CK13" s="253">
        <f t="shared" si="96"/>
        <v>0</v>
      </c>
      <c r="CL13" s="75" t="str">
        <f t="shared" si="97"/>
        <v/>
      </c>
      <c r="CM13" s="75" t="str">
        <f t="shared" si="98"/>
        <v/>
      </c>
      <c r="CN13" s="75" t="str">
        <f t="shared" si="99"/>
        <v/>
      </c>
      <c r="CO13" s="75" t="str">
        <f t="shared" si="100"/>
        <v/>
      </c>
      <c r="CP13" s="75" t="str">
        <f t="shared" si="101"/>
        <v/>
      </c>
      <c r="CQ13" s="75" t="str">
        <f t="shared" si="102"/>
        <v/>
      </c>
      <c r="CR13" s="75" t="str">
        <f t="shared" si="103"/>
        <v/>
      </c>
      <c r="CS13" s="75" t="str">
        <f t="shared" si="104"/>
        <v/>
      </c>
      <c r="CT13" s="75" t="str">
        <f t="shared" si="105"/>
        <v/>
      </c>
      <c r="CU13" s="75" t="str">
        <f t="shared" si="106"/>
        <v/>
      </c>
      <c r="CV13" s="75" t="str">
        <f t="shared" si="107"/>
        <v/>
      </c>
      <c r="CW13" s="75" t="str">
        <f t="shared" si="108"/>
        <v/>
      </c>
      <c r="CX13" s="75" t="str">
        <f t="shared" si="109"/>
        <v/>
      </c>
      <c r="CY13" s="75" t="str">
        <f t="shared" si="110"/>
        <v/>
      </c>
      <c r="CZ13" s="75" t="str">
        <f t="shared" si="111"/>
        <v/>
      </c>
      <c r="DA13" s="75" t="str">
        <f t="shared" si="112"/>
        <v/>
      </c>
      <c r="DB13" s="75" t="str">
        <f t="shared" si="113"/>
        <v/>
      </c>
      <c r="DC13" s="75" t="str">
        <f t="shared" si="114"/>
        <v/>
      </c>
      <c r="DD13" s="75" t="str">
        <f t="shared" si="115"/>
        <v/>
      </c>
      <c r="DE13" s="75" t="str">
        <f t="shared" si="116"/>
        <v/>
      </c>
      <c r="DF13" s="75" t="str">
        <f t="shared" si="117"/>
        <v/>
      </c>
      <c r="DG13" s="75" t="str">
        <f t="shared" si="118"/>
        <v/>
      </c>
      <c r="DH13" s="75" t="str">
        <f t="shared" si="119"/>
        <v/>
      </c>
      <c r="DI13" s="75" t="str">
        <f t="shared" si="120"/>
        <v/>
      </c>
      <c r="DJ13" s="75" t="str">
        <f t="shared" si="121"/>
        <v/>
      </c>
      <c r="DK13" s="75" t="str">
        <f t="shared" si="122"/>
        <v/>
      </c>
      <c r="DL13" s="75" t="str">
        <f t="shared" si="123"/>
        <v/>
      </c>
      <c r="DM13" s="75" t="str">
        <f t="shared" si="124"/>
        <v/>
      </c>
      <c r="DN13" s="75" t="str">
        <f t="shared" si="125"/>
        <v/>
      </c>
      <c r="DO13" s="75" t="str">
        <f t="shared" si="126"/>
        <v/>
      </c>
      <c r="DP13" s="75" t="str">
        <f t="shared" si="127"/>
        <v/>
      </c>
      <c r="DQ13" s="75" t="str">
        <f t="shared" si="128"/>
        <v/>
      </c>
      <c r="DR13" s="75" t="str">
        <f t="shared" si="129"/>
        <v/>
      </c>
      <c r="DS13" s="75" t="str">
        <f t="shared" si="130"/>
        <v/>
      </c>
      <c r="DT13" s="75" t="str">
        <f t="shared" si="131"/>
        <v/>
      </c>
      <c r="DU13" s="75" t="str">
        <f t="shared" si="132"/>
        <v/>
      </c>
      <c r="DV13" s="75" t="str">
        <f t="shared" si="133"/>
        <v/>
      </c>
      <c r="DW13" s="75" t="str">
        <f t="shared" si="134"/>
        <v/>
      </c>
      <c r="DX13" s="75" t="str">
        <f t="shared" si="135"/>
        <v/>
      </c>
      <c r="DY13" s="75" t="str">
        <f t="shared" si="136"/>
        <v/>
      </c>
      <c r="DZ13" s="75" t="str">
        <f t="shared" si="137"/>
        <v/>
      </c>
      <c r="EA13" s="75" t="str">
        <f t="shared" si="138"/>
        <v/>
      </c>
      <c r="EB13" s="75" t="str">
        <f t="shared" si="139"/>
        <v/>
      </c>
      <c r="EC13" s="75" t="str">
        <f t="shared" si="140"/>
        <v/>
      </c>
      <c r="ED13" s="75" t="str">
        <f t="shared" si="141"/>
        <v/>
      </c>
      <c r="EE13" s="75" t="str">
        <f t="shared" si="142"/>
        <v/>
      </c>
      <c r="EF13" s="253" t="str">
        <f t="shared" ca="1" si="143"/>
        <v/>
      </c>
      <c r="EG13" s="253" t="str">
        <f t="shared" ca="1" si="144"/>
        <v/>
      </c>
      <c r="EH13" s="75" t="str">
        <f t="shared" ca="1" si="145"/>
        <v/>
      </c>
      <c r="EI13" s="75" t="str">
        <f t="shared" ca="1" si="146"/>
        <v/>
      </c>
      <c r="EJ13" s="75" t="str">
        <f t="shared" ca="1" si="147"/>
        <v/>
      </c>
      <c r="EK13" s="75" t="str">
        <f t="shared" ca="1" si="148"/>
        <v/>
      </c>
      <c r="EL13" s="75" t="str">
        <f t="shared" ca="1" si="149"/>
        <v/>
      </c>
      <c r="EM13" s="75" t="str">
        <f t="shared" ca="1" si="150"/>
        <v/>
      </c>
      <c r="EN13" s="75" t="str">
        <f t="shared" ca="1" si="151"/>
        <v/>
      </c>
      <c r="EO13" s="75" t="str">
        <f t="shared" ca="1" si="152"/>
        <v/>
      </c>
      <c r="EP13" s="75" t="str">
        <f t="shared" ca="1" si="153"/>
        <v/>
      </c>
      <c r="EQ13" s="75" t="str">
        <f t="shared" ca="1" si="154"/>
        <v/>
      </c>
      <c r="ER13" s="75" t="str">
        <f t="shared" ca="1" si="155"/>
        <v/>
      </c>
      <c r="ES13" s="253">
        <f t="shared" si="156"/>
        <v>1</v>
      </c>
      <c r="ET13" s="75" t="str">
        <f t="shared" si="157"/>
        <v/>
      </c>
      <c r="EU13" s="75" t="str">
        <f>""</f>
        <v/>
      </c>
      <c r="EV13" s="75" t="str">
        <f t="shared" si="158"/>
        <v/>
      </c>
      <c r="EW13" s="75" t="str">
        <f t="shared" si="159"/>
        <v/>
      </c>
      <c r="EX13" s="253" t="str">
        <f>IF(B13=0,"",COUNTIF(ES$6:ES13,ES13))</f>
        <v/>
      </c>
      <c r="EY13" s="75" t="str">
        <f t="shared" si="160"/>
        <v/>
      </c>
      <c r="EZ13" s="254" t="str">
        <f t="shared" si="161"/>
        <v/>
      </c>
      <c r="FA13" s="75" t="str">
        <f t="shared" si="162"/>
        <v/>
      </c>
      <c r="FB13" s="75" t="str">
        <f t="shared" si="163"/>
        <v/>
      </c>
    </row>
    <row r="14" spans="1:162" ht="15" customHeight="1">
      <c r="A14" s="27">
        <v>9</v>
      </c>
      <c r="B14" s="27">
        <f>COUNTIF('中間シート (2)'!M:M,行政集計シート※記入不要です!A14)</f>
        <v>0</v>
      </c>
      <c r="C14" s="249" t="str">
        <f t="shared" si="167"/>
        <v/>
      </c>
      <c r="D14" s="249" t="str">
        <f t="shared" si="168"/>
        <v/>
      </c>
      <c r="E14" s="249" t="str">
        <f t="shared" si="169"/>
        <v/>
      </c>
      <c r="F14" s="250"/>
      <c r="G14" s="17" t="str">
        <f>IFERROR(VLOOKUP($A14,'中間シート (2)'!$M$6:$AQ$65,G$1,FALSE),"")</f>
        <v/>
      </c>
      <c r="H14" s="17" t="str">
        <f>IFERROR(VLOOKUP($A14,'中間シート (2)'!$M$6:$AQ$65,H$1,FALSE),"")</f>
        <v/>
      </c>
      <c r="I14" s="17" t="str">
        <f>IFERROR(VLOOKUP($A14,'中間シート (2)'!$M$6:$AQ$65,I$1,FALSE),"")</f>
        <v/>
      </c>
      <c r="J14" s="17" t="str">
        <f>IFERROR(VLOOKUP($A14,'中間シート (2)'!$M$6:$AQ$65,J$1,FALSE),"")</f>
        <v/>
      </c>
      <c r="K14" s="17" t="str">
        <f>IFERROR(VLOOKUP($A14,'中間シート (2)'!$M$6:$AQ$65,K$1,FALSE),"")</f>
        <v/>
      </c>
      <c r="L14" s="17" t="str">
        <f>IFERROR(VLOOKUP($A14,'中間シート (2)'!$M$6:$AQ$65,L$1,FALSE),"")</f>
        <v/>
      </c>
      <c r="M14" s="17" t="str">
        <f>IFERROR(VLOOKUP($A14,'中間シート (2)'!$M$6:$AQ$65,M$1,FALSE),"")</f>
        <v/>
      </c>
      <c r="N14" s="17" t="str">
        <f>IFERROR(VLOOKUP($A14,'中間シート (2)'!$M$6:$AQ$65,N$1,FALSE),"")</f>
        <v/>
      </c>
      <c r="O14" s="17" t="str">
        <f>IFERROR(VLOOKUP($A14,'中間シート (2)'!$M$6:$AQ$65,O$1,FALSE),"")</f>
        <v/>
      </c>
      <c r="P14" s="17" t="str">
        <f>IFERROR(VLOOKUP($A14,'中間シート (2)'!$M$6:$AQ$65,P$1,FALSE),"")</f>
        <v/>
      </c>
      <c r="Q14" s="17" t="str">
        <f>IFERROR(VLOOKUP($A14,'中間シート (2)'!$M$6:$AQ$65,Q$1,FALSE),"")</f>
        <v/>
      </c>
      <c r="R14" s="17" t="str">
        <f>IFERROR(VLOOKUP($A14,'中間シート (2)'!$M$6:$AQ$65,R$1,FALSE),"")</f>
        <v/>
      </c>
      <c r="S14" s="17" t="str">
        <f>IFERROR(VLOOKUP($A14,'中間シート (2)'!$M$6:$AQ$65,S$1,FALSE),"")</f>
        <v/>
      </c>
      <c r="T14" s="17" t="str">
        <f>IFERROR(VLOOKUP($A14,'中間シート (2)'!$M$6:$AQ$65,T$1,FALSE),"")</f>
        <v/>
      </c>
      <c r="U14" s="17"/>
      <c r="V14" s="17" t="str">
        <f>IFERROR(VLOOKUP($A14,'中間シート (2)'!$M$6:$AQ$65,V$1,FALSE),"")</f>
        <v/>
      </c>
      <c r="W14" s="17" t="str">
        <f>IFERROR(VLOOKUP($A14,'中間シート (2)'!$M$6:$AQ$65,W$1,FALSE),"")</f>
        <v/>
      </c>
      <c r="X14" s="17" t="str">
        <f>IFERROR(VLOOKUP($A14,'中間シート (2)'!$M$6:$AQ$65,X$1,FALSE),"")</f>
        <v/>
      </c>
      <c r="Y14" s="17" t="str">
        <f>IFERROR(VLOOKUP($A14,'中間シート (2)'!$M$6:$AQ$65,Y$1,FALSE),"")</f>
        <v/>
      </c>
      <c r="Z14" s="17" t="str">
        <f>IFERROR(VLOOKUP($A14,'中間シート (2)'!$M$6:$AQ$65,Z$1,FALSE),"")</f>
        <v/>
      </c>
      <c r="AA14" s="17" t="str">
        <f>IFERROR(VLOOKUP($A14,'中間シート (2)'!$M$6:$AQ$65,AA$1,FALSE),"")</f>
        <v/>
      </c>
      <c r="AB14" s="17" t="str">
        <f>IFERROR(VLOOKUP($A14,'中間シート (2)'!$M$6:$AQ$65,AB$1,FALSE),"")</f>
        <v/>
      </c>
      <c r="AC14" s="17" t="str">
        <f>IFERROR(VLOOKUP($A14,'中間シート (2)'!$M$6:$AQ$65,AC$1,FALSE),"")</f>
        <v/>
      </c>
      <c r="AD14" s="17"/>
      <c r="AE14" s="17"/>
      <c r="AF14" s="45"/>
      <c r="AG14" s="45"/>
      <c r="AH14" s="30"/>
      <c r="AI14" s="30"/>
      <c r="AJ14" s="30"/>
      <c r="AK14" s="75">
        <f t="shared" si="46"/>
        <v>41</v>
      </c>
      <c r="AL14" s="75">
        <f t="shared" si="47"/>
        <v>41</v>
      </c>
      <c r="AM14" s="75" t="str">
        <f t="shared" si="48"/>
        <v/>
      </c>
      <c r="AN14" s="75" t="str">
        <f t="shared" si="49"/>
        <v/>
      </c>
      <c r="AO14" s="75" t="str">
        <f t="shared" si="50"/>
        <v/>
      </c>
      <c r="AP14" s="75" t="str">
        <f t="shared" si="51"/>
        <v/>
      </c>
      <c r="AQ14" s="75" t="str">
        <f t="shared" si="52"/>
        <v/>
      </c>
      <c r="AR14" s="75" t="str">
        <f ca="1">IF(AA14="","",IF(COUNTIF(エラー23シート!$G$5:$G$79, OFFSET(I14,IF(H14="",0,-H14+1),0)*100+OFFSET(W14,IF(H14="",0,-H14+1),0)*10+AA14)&gt;0,23,""))</f>
        <v/>
      </c>
      <c r="AS14" s="75" t="str">
        <f t="shared" si="53"/>
        <v/>
      </c>
      <c r="AT14" s="75" t="str">
        <f t="shared" si="54"/>
        <v/>
      </c>
      <c r="AU14" s="75" t="str">
        <f t="shared" si="55"/>
        <v/>
      </c>
      <c r="AV14" s="75" t="str">
        <f t="shared" si="56"/>
        <v/>
      </c>
      <c r="AW14" s="75" t="str">
        <f t="shared" si="57"/>
        <v/>
      </c>
      <c r="AX14" s="75" t="str">
        <f t="shared" si="58"/>
        <v/>
      </c>
      <c r="AY14" s="75" t="str">
        <f t="shared" si="59"/>
        <v/>
      </c>
      <c r="AZ14" s="75" t="str">
        <f t="shared" si="60"/>
        <v/>
      </c>
      <c r="BA14" s="75" t="str">
        <f t="shared" si="61"/>
        <v/>
      </c>
      <c r="BB14" s="75" t="str">
        <f t="shared" si="62"/>
        <v/>
      </c>
      <c r="BC14" s="75" t="str">
        <f t="shared" si="63"/>
        <v/>
      </c>
      <c r="BD14" s="75" t="str">
        <f t="shared" si="64"/>
        <v/>
      </c>
      <c r="BE14" s="75" t="str">
        <f t="shared" si="65"/>
        <v/>
      </c>
      <c r="BF14" s="75" t="str">
        <f t="shared" si="66"/>
        <v/>
      </c>
      <c r="BG14" s="75" t="str">
        <f t="shared" si="67"/>
        <v/>
      </c>
      <c r="BH14" s="75" t="str">
        <f t="shared" si="68"/>
        <v/>
      </c>
      <c r="BI14" s="251" t="str">
        <f t="shared" si="69"/>
        <v/>
      </c>
      <c r="BJ14" s="75" t="str">
        <f t="shared" si="70"/>
        <v/>
      </c>
      <c r="BK14" s="75" t="str">
        <f>IF(OR(B14=0,AND(H14&gt;=2, H14&lt;=4, M14="")), "",
 IF(COUNTIF(エラー32シート!$B$5:$J$46,M14)=0,32,""))</f>
        <v/>
      </c>
      <c r="BL14" s="75" t="str">
        <f t="shared" si="71"/>
        <v/>
      </c>
      <c r="BM14" s="75" t="str">
        <f t="shared" si="72"/>
        <v/>
      </c>
      <c r="BN14" s="75" t="str">
        <f t="shared" si="73"/>
        <v/>
      </c>
      <c r="BO14" s="75" t="str">
        <f t="shared" si="74"/>
        <v/>
      </c>
      <c r="BP14" s="75" t="str">
        <f t="shared" si="75"/>
        <v/>
      </c>
      <c r="BQ14" s="75" t="str">
        <f t="shared" si="76"/>
        <v/>
      </c>
      <c r="BR14" s="75" t="str">
        <f t="shared" si="77"/>
        <v/>
      </c>
      <c r="BS14" s="75" t="str">
        <f t="shared" si="78"/>
        <v/>
      </c>
      <c r="BT14" s="75" t="str">
        <f t="shared" si="79"/>
        <v/>
      </c>
      <c r="BU14" s="75" t="str">
        <f t="shared" si="80"/>
        <v/>
      </c>
      <c r="BV14" s="75" t="str">
        <f t="shared" si="81"/>
        <v/>
      </c>
      <c r="BW14" s="75" t="str">
        <f t="shared" si="82"/>
        <v/>
      </c>
      <c r="BX14" s="75" t="str">
        <f t="shared" si="83"/>
        <v/>
      </c>
      <c r="BY14" s="75" t="str">
        <f t="shared" si="84"/>
        <v/>
      </c>
      <c r="BZ14" s="75" t="str">
        <f t="shared" si="85"/>
        <v/>
      </c>
      <c r="CA14" s="252" t="str">
        <f t="shared" si="86"/>
        <v/>
      </c>
      <c r="CB14" s="75" t="str">
        <f t="shared" si="87"/>
        <v/>
      </c>
      <c r="CC14" s="75" t="str">
        <f t="shared" si="88"/>
        <v/>
      </c>
      <c r="CD14" s="75" t="str">
        <f t="shared" ca="1" si="89"/>
        <v/>
      </c>
      <c r="CE14" s="75" t="str">
        <f t="shared" si="90"/>
        <v/>
      </c>
      <c r="CF14" s="75" t="str">
        <f t="shared" si="91"/>
        <v/>
      </c>
      <c r="CG14" s="75" t="str">
        <f t="shared" si="92"/>
        <v/>
      </c>
      <c r="CH14" s="75" t="str">
        <f t="shared" si="93"/>
        <v/>
      </c>
      <c r="CI14" s="75" t="str">
        <f t="shared" si="94"/>
        <v/>
      </c>
      <c r="CJ14" s="75" t="str">
        <f t="shared" si="95"/>
        <v/>
      </c>
      <c r="CK14" s="253">
        <f t="shared" si="96"/>
        <v>0</v>
      </c>
      <c r="CL14" s="75" t="str">
        <f t="shared" si="97"/>
        <v/>
      </c>
      <c r="CM14" s="75" t="str">
        <f t="shared" si="98"/>
        <v/>
      </c>
      <c r="CN14" s="75" t="str">
        <f t="shared" si="99"/>
        <v/>
      </c>
      <c r="CO14" s="75" t="str">
        <f t="shared" si="100"/>
        <v/>
      </c>
      <c r="CP14" s="75" t="str">
        <f t="shared" si="101"/>
        <v/>
      </c>
      <c r="CQ14" s="75" t="str">
        <f t="shared" si="102"/>
        <v/>
      </c>
      <c r="CR14" s="75" t="str">
        <f t="shared" si="103"/>
        <v/>
      </c>
      <c r="CS14" s="75" t="str">
        <f t="shared" si="104"/>
        <v/>
      </c>
      <c r="CT14" s="75" t="str">
        <f t="shared" si="105"/>
        <v/>
      </c>
      <c r="CU14" s="75" t="str">
        <f t="shared" si="106"/>
        <v/>
      </c>
      <c r="CV14" s="75" t="str">
        <f t="shared" si="107"/>
        <v/>
      </c>
      <c r="CW14" s="75" t="str">
        <f t="shared" si="108"/>
        <v/>
      </c>
      <c r="CX14" s="75" t="str">
        <f t="shared" si="109"/>
        <v/>
      </c>
      <c r="CY14" s="75" t="str">
        <f t="shared" si="110"/>
        <v/>
      </c>
      <c r="CZ14" s="75" t="str">
        <f t="shared" si="111"/>
        <v/>
      </c>
      <c r="DA14" s="75" t="str">
        <f t="shared" si="112"/>
        <v/>
      </c>
      <c r="DB14" s="75" t="str">
        <f t="shared" si="113"/>
        <v/>
      </c>
      <c r="DC14" s="75" t="str">
        <f t="shared" si="114"/>
        <v/>
      </c>
      <c r="DD14" s="75" t="str">
        <f t="shared" si="115"/>
        <v/>
      </c>
      <c r="DE14" s="75" t="str">
        <f t="shared" si="116"/>
        <v/>
      </c>
      <c r="DF14" s="75" t="str">
        <f t="shared" si="117"/>
        <v/>
      </c>
      <c r="DG14" s="75" t="str">
        <f t="shared" si="118"/>
        <v/>
      </c>
      <c r="DH14" s="75" t="str">
        <f t="shared" si="119"/>
        <v/>
      </c>
      <c r="DI14" s="75" t="str">
        <f t="shared" si="120"/>
        <v/>
      </c>
      <c r="DJ14" s="75" t="str">
        <f t="shared" si="121"/>
        <v/>
      </c>
      <c r="DK14" s="75" t="str">
        <f t="shared" si="122"/>
        <v/>
      </c>
      <c r="DL14" s="75" t="str">
        <f t="shared" si="123"/>
        <v/>
      </c>
      <c r="DM14" s="75" t="str">
        <f t="shared" si="124"/>
        <v/>
      </c>
      <c r="DN14" s="75" t="str">
        <f t="shared" si="125"/>
        <v/>
      </c>
      <c r="DO14" s="75" t="str">
        <f t="shared" si="126"/>
        <v/>
      </c>
      <c r="DP14" s="75" t="str">
        <f t="shared" si="127"/>
        <v/>
      </c>
      <c r="DQ14" s="75" t="str">
        <f t="shared" si="128"/>
        <v/>
      </c>
      <c r="DR14" s="75" t="str">
        <f t="shared" si="129"/>
        <v/>
      </c>
      <c r="DS14" s="75" t="str">
        <f t="shared" si="130"/>
        <v/>
      </c>
      <c r="DT14" s="75" t="str">
        <f t="shared" si="131"/>
        <v/>
      </c>
      <c r="DU14" s="75" t="str">
        <f t="shared" si="132"/>
        <v/>
      </c>
      <c r="DV14" s="75" t="str">
        <f t="shared" si="133"/>
        <v/>
      </c>
      <c r="DW14" s="75" t="str">
        <f t="shared" si="134"/>
        <v/>
      </c>
      <c r="DX14" s="75" t="str">
        <f t="shared" si="135"/>
        <v/>
      </c>
      <c r="DY14" s="75" t="str">
        <f t="shared" si="136"/>
        <v/>
      </c>
      <c r="DZ14" s="75" t="str">
        <f t="shared" si="137"/>
        <v/>
      </c>
      <c r="EA14" s="75" t="str">
        <f t="shared" si="138"/>
        <v/>
      </c>
      <c r="EB14" s="75" t="str">
        <f t="shared" si="139"/>
        <v/>
      </c>
      <c r="EC14" s="75" t="str">
        <f t="shared" si="140"/>
        <v/>
      </c>
      <c r="ED14" s="75" t="str">
        <f t="shared" si="141"/>
        <v/>
      </c>
      <c r="EE14" s="75" t="str">
        <f t="shared" si="142"/>
        <v/>
      </c>
      <c r="EF14" s="253" t="str">
        <f t="shared" ca="1" si="143"/>
        <v/>
      </c>
      <c r="EG14" s="253" t="str">
        <f t="shared" ca="1" si="144"/>
        <v/>
      </c>
      <c r="EH14" s="75" t="str">
        <f t="shared" ca="1" si="145"/>
        <v/>
      </c>
      <c r="EI14" s="75" t="str">
        <f t="shared" ca="1" si="146"/>
        <v/>
      </c>
      <c r="EJ14" s="75" t="str">
        <f t="shared" ca="1" si="147"/>
        <v/>
      </c>
      <c r="EK14" s="75" t="str">
        <f t="shared" ca="1" si="148"/>
        <v/>
      </c>
      <c r="EL14" s="75" t="str">
        <f t="shared" ca="1" si="149"/>
        <v/>
      </c>
      <c r="EM14" s="75" t="str">
        <f t="shared" ca="1" si="150"/>
        <v/>
      </c>
      <c r="EN14" s="75" t="str">
        <f t="shared" ca="1" si="151"/>
        <v/>
      </c>
      <c r="EO14" s="75" t="str">
        <f t="shared" ca="1" si="152"/>
        <v/>
      </c>
      <c r="EP14" s="75" t="str">
        <f t="shared" ca="1" si="153"/>
        <v/>
      </c>
      <c r="EQ14" s="75" t="str">
        <f t="shared" ca="1" si="154"/>
        <v/>
      </c>
      <c r="ER14" s="75" t="str">
        <f t="shared" ca="1" si="155"/>
        <v/>
      </c>
      <c r="ES14" s="253">
        <f t="shared" si="156"/>
        <v>1</v>
      </c>
      <c r="ET14" s="75" t="str">
        <f t="shared" si="157"/>
        <v/>
      </c>
      <c r="EU14" s="75" t="str">
        <f>""</f>
        <v/>
      </c>
      <c r="EV14" s="75" t="str">
        <f t="shared" si="158"/>
        <v/>
      </c>
      <c r="EW14" s="75" t="str">
        <f t="shared" si="159"/>
        <v/>
      </c>
      <c r="EX14" s="253" t="str">
        <f>IF(B14=0,"",COUNTIF(ES$6:ES14,ES14))</f>
        <v/>
      </c>
      <c r="EY14" s="75" t="str">
        <f t="shared" si="160"/>
        <v/>
      </c>
      <c r="EZ14" s="254" t="str">
        <f t="shared" si="161"/>
        <v/>
      </c>
      <c r="FA14" s="75" t="str">
        <f t="shared" si="162"/>
        <v/>
      </c>
      <c r="FB14" s="75" t="str">
        <f t="shared" si="163"/>
        <v/>
      </c>
    </row>
    <row r="15" spans="1:162" ht="19.2">
      <c r="A15" s="27">
        <v>10</v>
      </c>
      <c r="B15" s="27">
        <f>COUNTIF('中間シート (2)'!M:M,行政集計シート※記入不要です!A15)</f>
        <v>0</v>
      </c>
      <c r="C15" s="249" t="str">
        <f t="shared" si="167"/>
        <v/>
      </c>
      <c r="D15" s="249" t="str">
        <f t="shared" si="168"/>
        <v/>
      </c>
      <c r="E15" s="249" t="str">
        <f t="shared" si="169"/>
        <v/>
      </c>
      <c r="F15" s="250"/>
      <c r="G15" s="17" t="str">
        <f>IFERROR(VLOOKUP($A15,'中間シート (2)'!$M$6:$AQ$65,G$1,FALSE),"")</f>
        <v/>
      </c>
      <c r="H15" s="17" t="str">
        <f>IFERROR(VLOOKUP($A15,'中間シート (2)'!$M$6:$AQ$65,H$1,FALSE),"")</f>
        <v/>
      </c>
      <c r="I15" s="17" t="str">
        <f>IFERROR(VLOOKUP($A15,'中間シート (2)'!$M$6:$AQ$65,I$1,FALSE),"")</f>
        <v/>
      </c>
      <c r="J15" s="17" t="str">
        <f>IFERROR(VLOOKUP($A15,'中間シート (2)'!$M$6:$AQ$65,J$1,FALSE),"")</f>
        <v/>
      </c>
      <c r="K15" s="17" t="str">
        <f>IFERROR(VLOOKUP($A15,'中間シート (2)'!$M$6:$AQ$65,K$1,FALSE),"")</f>
        <v/>
      </c>
      <c r="L15" s="17" t="str">
        <f>IFERROR(VLOOKUP($A15,'中間シート (2)'!$M$6:$AQ$65,L$1,FALSE),"")</f>
        <v/>
      </c>
      <c r="M15" s="17" t="str">
        <f>IFERROR(VLOOKUP($A15,'中間シート (2)'!$M$6:$AQ$65,M$1,FALSE),"")</f>
        <v/>
      </c>
      <c r="N15" s="17" t="str">
        <f>IFERROR(VLOOKUP($A15,'中間シート (2)'!$M$6:$AQ$65,N$1,FALSE),"")</f>
        <v/>
      </c>
      <c r="O15" s="17" t="str">
        <f>IFERROR(VLOOKUP($A15,'中間シート (2)'!$M$6:$AQ$65,O$1,FALSE),"")</f>
        <v/>
      </c>
      <c r="P15" s="17" t="str">
        <f>IFERROR(VLOOKUP($A15,'中間シート (2)'!$M$6:$AQ$65,P$1,FALSE),"")</f>
        <v/>
      </c>
      <c r="Q15" s="17" t="str">
        <f>IFERROR(VLOOKUP($A15,'中間シート (2)'!$M$6:$AQ$65,Q$1,FALSE),"")</f>
        <v/>
      </c>
      <c r="R15" s="17" t="str">
        <f>IFERROR(VLOOKUP($A15,'中間シート (2)'!$M$6:$AQ$65,R$1,FALSE),"")</f>
        <v/>
      </c>
      <c r="S15" s="17" t="str">
        <f>IFERROR(VLOOKUP($A15,'中間シート (2)'!$M$6:$AQ$65,S$1,FALSE),"")</f>
        <v/>
      </c>
      <c r="T15" s="17" t="str">
        <f>IFERROR(VLOOKUP($A15,'中間シート (2)'!$M$6:$AQ$65,T$1,FALSE),"")</f>
        <v/>
      </c>
      <c r="U15" s="17"/>
      <c r="V15" s="17" t="str">
        <f>IFERROR(VLOOKUP($A15,'中間シート (2)'!$M$6:$AQ$65,V$1,FALSE),"")</f>
        <v/>
      </c>
      <c r="W15" s="17" t="str">
        <f>IFERROR(VLOOKUP($A15,'中間シート (2)'!$M$6:$AQ$65,W$1,FALSE),"")</f>
        <v/>
      </c>
      <c r="X15" s="17" t="str">
        <f>IFERROR(VLOOKUP($A15,'中間シート (2)'!$M$6:$AQ$65,X$1,FALSE),"")</f>
        <v/>
      </c>
      <c r="Y15" s="17" t="str">
        <f>IFERROR(VLOOKUP($A15,'中間シート (2)'!$M$6:$AQ$65,Y$1,FALSE),"")</f>
        <v/>
      </c>
      <c r="Z15" s="17" t="str">
        <f>IFERROR(VLOOKUP($A15,'中間シート (2)'!$M$6:$AQ$65,Z$1,FALSE),"")</f>
        <v/>
      </c>
      <c r="AA15" s="17" t="str">
        <f>IFERROR(VLOOKUP($A15,'中間シート (2)'!$M$6:$AQ$65,AA$1,FALSE),"")</f>
        <v/>
      </c>
      <c r="AB15" s="17" t="str">
        <f>IFERROR(VLOOKUP($A15,'中間シート (2)'!$M$6:$AQ$65,AB$1,FALSE),"")</f>
        <v/>
      </c>
      <c r="AC15" s="17" t="str">
        <f>IFERROR(VLOOKUP($A15,'中間シート (2)'!$M$6:$AQ$65,AC$1,FALSE),"")</f>
        <v/>
      </c>
      <c r="AD15" s="17"/>
      <c r="AE15" s="17"/>
      <c r="AF15" s="45"/>
      <c r="AG15" s="45"/>
      <c r="AH15" s="30"/>
      <c r="AI15" s="30"/>
      <c r="AJ15" s="30"/>
      <c r="AK15" s="75">
        <f t="shared" si="46"/>
        <v>41</v>
      </c>
      <c r="AL15" s="75">
        <f t="shared" si="47"/>
        <v>41</v>
      </c>
      <c r="AM15" s="75" t="str">
        <f t="shared" si="48"/>
        <v/>
      </c>
      <c r="AN15" s="75" t="str">
        <f t="shared" si="49"/>
        <v/>
      </c>
      <c r="AO15" s="75" t="str">
        <f t="shared" si="50"/>
        <v/>
      </c>
      <c r="AP15" s="75" t="str">
        <f t="shared" si="51"/>
        <v/>
      </c>
      <c r="AQ15" s="75" t="str">
        <f t="shared" si="52"/>
        <v/>
      </c>
      <c r="AR15" s="75" t="str">
        <f ca="1">IF(AA15="","",IF(COUNTIF(エラー23シート!$G$5:$G$79, OFFSET(I15,IF(H15="",0,-H15+1),0)*100+OFFSET(W15,IF(H15="",0,-H15+1),0)*10+AA15)&gt;0,23,""))</f>
        <v/>
      </c>
      <c r="AS15" s="75" t="str">
        <f t="shared" si="53"/>
        <v/>
      </c>
      <c r="AT15" s="75" t="str">
        <f t="shared" si="54"/>
        <v/>
      </c>
      <c r="AU15" s="75" t="str">
        <f t="shared" si="55"/>
        <v/>
      </c>
      <c r="AV15" s="75" t="str">
        <f t="shared" si="56"/>
        <v/>
      </c>
      <c r="AW15" s="75" t="str">
        <f t="shared" si="57"/>
        <v/>
      </c>
      <c r="AX15" s="75" t="str">
        <f t="shared" si="58"/>
        <v/>
      </c>
      <c r="AY15" s="75" t="str">
        <f t="shared" si="59"/>
        <v/>
      </c>
      <c r="AZ15" s="75" t="str">
        <f t="shared" si="60"/>
        <v/>
      </c>
      <c r="BA15" s="75" t="str">
        <f t="shared" si="61"/>
        <v/>
      </c>
      <c r="BB15" s="75" t="str">
        <f t="shared" si="62"/>
        <v/>
      </c>
      <c r="BC15" s="75" t="str">
        <f t="shared" si="63"/>
        <v/>
      </c>
      <c r="BD15" s="75" t="str">
        <f t="shared" si="64"/>
        <v/>
      </c>
      <c r="BE15" s="75" t="str">
        <f t="shared" si="65"/>
        <v/>
      </c>
      <c r="BF15" s="75" t="str">
        <f t="shared" si="66"/>
        <v/>
      </c>
      <c r="BG15" s="75" t="str">
        <f t="shared" si="67"/>
        <v/>
      </c>
      <c r="BH15" s="75" t="str">
        <f t="shared" si="68"/>
        <v/>
      </c>
      <c r="BI15" s="251" t="str">
        <f t="shared" si="69"/>
        <v/>
      </c>
      <c r="BJ15" s="75" t="str">
        <f t="shared" si="70"/>
        <v/>
      </c>
      <c r="BK15" s="75" t="str">
        <f>IF(OR(B15=0,AND(H15&gt;=2, H15&lt;=4, M15="")), "",
 IF(COUNTIF(エラー32シート!$B$5:$J$46,M15)=0,32,""))</f>
        <v/>
      </c>
      <c r="BL15" s="75" t="str">
        <f t="shared" si="71"/>
        <v/>
      </c>
      <c r="BM15" s="75" t="str">
        <f t="shared" si="72"/>
        <v/>
      </c>
      <c r="BN15" s="75" t="str">
        <f t="shared" si="73"/>
        <v/>
      </c>
      <c r="BO15" s="75" t="str">
        <f t="shared" si="74"/>
        <v/>
      </c>
      <c r="BP15" s="75" t="str">
        <f t="shared" si="75"/>
        <v/>
      </c>
      <c r="BQ15" s="75" t="str">
        <f t="shared" si="76"/>
        <v/>
      </c>
      <c r="BR15" s="75" t="str">
        <f t="shared" si="77"/>
        <v/>
      </c>
      <c r="BS15" s="75" t="str">
        <f t="shared" si="78"/>
        <v/>
      </c>
      <c r="BT15" s="75" t="str">
        <f t="shared" si="79"/>
        <v/>
      </c>
      <c r="BU15" s="75" t="str">
        <f t="shared" si="80"/>
        <v/>
      </c>
      <c r="BV15" s="75" t="str">
        <f t="shared" si="81"/>
        <v/>
      </c>
      <c r="BW15" s="75" t="str">
        <f t="shared" si="82"/>
        <v/>
      </c>
      <c r="BX15" s="75" t="str">
        <f t="shared" si="83"/>
        <v/>
      </c>
      <c r="BY15" s="75" t="str">
        <f t="shared" si="84"/>
        <v/>
      </c>
      <c r="BZ15" s="75" t="str">
        <f t="shared" si="85"/>
        <v/>
      </c>
      <c r="CA15" s="252" t="str">
        <f t="shared" si="86"/>
        <v/>
      </c>
      <c r="CB15" s="75" t="str">
        <f t="shared" si="87"/>
        <v/>
      </c>
      <c r="CC15" s="75" t="str">
        <f t="shared" si="88"/>
        <v/>
      </c>
      <c r="CD15" s="75" t="str">
        <f t="shared" ca="1" si="89"/>
        <v/>
      </c>
      <c r="CE15" s="75" t="str">
        <f t="shared" si="90"/>
        <v/>
      </c>
      <c r="CF15" s="75" t="str">
        <f t="shared" si="91"/>
        <v/>
      </c>
      <c r="CG15" s="75" t="str">
        <f t="shared" si="92"/>
        <v/>
      </c>
      <c r="CH15" s="75" t="str">
        <f t="shared" si="93"/>
        <v/>
      </c>
      <c r="CI15" s="75" t="str">
        <f t="shared" si="94"/>
        <v/>
      </c>
      <c r="CJ15" s="75" t="str">
        <f t="shared" si="95"/>
        <v/>
      </c>
      <c r="CK15" s="253">
        <f t="shared" si="96"/>
        <v>0</v>
      </c>
      <c r="CL15" s="75" t="str">
        <f t="shared" si="97"/>
        <v/>
      </c>
      <c r="CM15" s="75" t="str">
        <f t="shared" si="98"/>
        <v/>
      </c>
      <c r="CN15" s="75" t="str">
        <f t="shared" si="99"/>
        <v/>
      </c>
      <c r="CO15" s="75" t="str">
        <f t="shared" si="100"/>
        <v/>
      </c>
      <c r="CP15" s="75" t="str">
        <f t="shared" si="101"/>
        <v/>
      </c>
      <c r="CQ15" s="75" t="str">
        <f t="shared" si="102"/>
        <v/>
      </c>
      <c r="CR15" s="75" t="str">
        <f t="shared" si="103"/>
        <v/>
      </c>
      <c r="CS15" s="75" t="str">
        <f t="shared" si="104"/>
        <v/>
      </c>
      <c r="CT15" s="75" t="str">
        <f t="shared" si="105"/>
        <v/>
      </c>
      <c r="CU15" s="75" t="str">
        <f t="shared" si="106"/>
        <v/>
      </c>
      <c r="CV15" s="75" t="str">
        <f t="shared" si="107"/>
        <v/>
      </c>
      <c r="CW15" s="75" t="str">
        <f t="shared" si="108"/>
        <v/>
      </c>
      <c r="CX15" s="75" t="str">
        <f t="shared" si="109"/>
        <v/>
      </c>
      <c r="CY15" s="75" t="str">
        <f t="shared" si="110"/>
        <v/>
      </c>
      <c r="CZ15" s="75" t="str">
        <f t="shared" si="111"/>
        <v/>
      </c>
      <c r="DA15" s="75" t="str">
        <f t="shared" si="112"/>
        <v/>
      </c>
      <c r="DB15" s="75" t="str">
        <f t="shared" si="113"/>
        <v/>
      </c>
      <c r="DC15" s="75" t="str">
        <f t="shared" si="114"/>
        <v/>
      </c>
      <c r="DD15" s="75" t="str">
        <f t="shared" si="115"/>
        <v/>
      </c>
      <c r="DE15" s="75" t="str">
        <f t="shared" si="116"/>
        <v/>
      </c>
      <c r="DF15" s="75" t="str">
        <f t="shared" si="117"/>
        <v/>
      </c>
      <c r="DG15" s="75" t="str">
        <f t="shared" si="118"/>
        <v/>
      </c>
      <c r="DH15" s="75" t="str">
        <f t="shared" si="119"/>
        <v/>
      </c>
      <c r="DI15" s="75" t="str">
        <f t="shared" si="120"/>
        <v/>
      </c>
      <c r="DJ15" s="75" t="str">
        <f t="shared" si="121"/>
        <v/>
      </c>
      <c r="DK15" s="75" t="str">
        <f t="shared" si="122"/>
        <v/>
      </c>
      <c r="DL15" s="75" t="str">
        <f t="shared" si="123"/>
        <v/>
      </c>
      <c r="DM15" s="75" t="str">
        <f t="shared" si="124"/>
        <v/>
      </c>
      <c r="DN15" s="75" t="str">
        <f t="shared" si="125"/>
        <v/>
      </c>
      <c r="DO15" s="75" t="str">
        <f t="shared" si="126"/>
        <v/>
      </c>
      <c r="DP15" s="75" t="str">
        <f t="shared" si="127"/>
        <v/>
      </c>
      <c r="DQ15" s="75" t="str">
        <f t="shared" si="128"/>
        <v/>
      </c>
      <c r="DR15" s="75" t="str">
        <f t="shared" si="129"/>
        <v/>
      </c>
      <c r="DS15" s="75" t="str">
        <f t="shared" si="130"/>
        <v/>
      </c>
      <c r="DT15" s="75" t="str">
        <f t="shared" si="131"/>
        <v/>
      </c>
      <c r="DU15" s="75" t="str">
        <f t="shared" si="132"/>
        <v/>
      </c>
      <c r="DV15" s="75" t="str">
        <f t="shared" si="133"/>
        <v/>
      </c>
      <c r="DW15" s="75" t="str">
        <f t="shared" si="134"/>
        <v/>
      </c>
      <c r="DX15" s="75" t="str">
        <f t="shared" si="135"/>
        <v/>
      </c>
      <c r="DY15" s="75" t="str">
        <f t="shared" si="136"/>
        <v/>
      </c>
      <c r="DZ15" s="75" t="str">
        <f t="shared" si="137"/>
        <v/>
      </c>
      <c r="EA15" s="75" t="str">
        <f t="shared" si="138"/>
        <v/>
      </c>
      <c r="EB15" s="75" t="str">
        <f t="shared" si="139"/>
        <v/>
      </c>
      <c r="EC15" s="75" t="str">
        <f t="shared" si="140"/>
        <v/>
      </c>
      <c r="ED15" s="75" t="str">
        <f t="shared" si="141"/>
        <v/>
      </c>
      <c r="EE15" s="75" t="str">
        <f t="shared" si="142"/>
        <v/>
      </c>
      <c r="EF15" s="253" t="str">
        <f t="shared" ca="1" si="143"/>
        <v/>
      </c>
      <c r="EG15" s="253" t="str">
        <f t="shared" ca="1" si="144"/>
        <v/>
      </c>
      <c r="EH15" s="75" t="str">
        <f t="shared" ca="1" si="145"/>
        <v/>
      </c>
      <c r="EI15" s="75" t="str">
        <f t="shared" ca="1" si="146"/>
        <v/>
      </c>
      <c r="EJ15" s="75" t="str">
        <f t="shared" ca="1" si="147"/>
        <v/>
      </c>
      <c r="EK15" s="75" t="str">
        <f t="shared" ca="1" si="148"/>
        <v/>
      </c>
      <c r="EL15" s="75" t="str">
        <f t="shared" ca="1" si="149"/>
        <v/>
      </c>
      <c r="EM15" s="75" t="str">
        <f t="shared" ca="1" si="150"/>
        <v/>
      </c>
      <c r="EN15" s="75" t="str">
        <f t="shared" ca="1" si="151"/>
        <v/>
      </c>
      <c r="EO15" s="75" t="str">
        <f t="shared" ca="1" si="152"/>
        <v/>
      </c>
      <c r="EP15" s="75" t="str">
        <f t="shared" ca="1" si="153"/>
        <v/>
      </c>
      <c r="EQ15" s="75" t="str">
        <f t="shared" ca="1" si="154"/>
        <v/>
      </c>
      <c r="ER15" s="75" t="str">
        <f t="shared" ca="1" si="155"/>
        <v/>
      </c>
      <c r="ES15" s="253">
        <f t="shared" si="156"/>
        <v>1</v>
      </c>
      <c r="ET15" s="75" t="str">
        <f t="shared" si="157"/>
        <v/>
      </c>
      <c r="EU15" s="75" t="str">
        <f>""</f>
        <v/>
      </c>
      <c r="EV15" s="75" t="str">
        <f t="shared" si="158"/>
        <v/>
      </c>
      <c r="EW15" s="75" t="str">
        <f t="shared" si="159"/>
        <v/>
      </c>
      <c r="EX15" s="253" t="str">
        <f>IF(B15=0,"",COUNTIF(ES$6:ES15,ES15))</f>
        <v/>
      </c>
      <c r="EY15" s="75" t="str">
        <f t="shared" si="160"/>
        <v/>
      </c>
      <c r="EZ15" s="254" t="str">
        <f t="shared" si="161"/>
        <v/>
      </c>
      <c r="FA15" s="75" t="str">
        <f t="shared" si="162"/>
        <v/>
      </c>
      <c r="FB15" s="75" t="str">
        <f t="shared" si="163"/>
        <v/>
      </c>
    </row>
    <row r="16" spans="1:162" ht="19.2">
      <c r="A16" s="27">
        <v>11</v>
      </c>
      <c r="B16" s="27">
        <f>COUNTIF('中間シート (2)'!M:M,行政集計シート※記入不要です!A16)</f>
        <v>0</v>
      </c>
      <c r="C16" s="249" t="str">
        <f t="shared" ref="C16:C37" si="170">IF(OR(G16&lt;&gt;"",H16&lt;&gt;""),C15,"")</f>
        <v/>
      </c>
      <c r="D16" s="249" t="str">
        <f t="shared" ref="D16:D37" si="171">IF(OR(G16&lt;&gt;"",H16&lt;&gt;""),D15,"")</f>
        <v/>
      </c>
      <c r="E16" s="249" t="str">
        <f t="shared" ref="E16:E37" si="172">IF(OR(G16&lt;&gt;"",H16&lt;&gt;""),E15,"")</f>
        <v/>
      </c>
      <c r="F16" s="250"/>
      <c r="G16" s="17" t="str">
        <f>IFERROR(VLOOKUP($A16,'中間シート (2)'!$M$6:$AQ$65,G$1,FALSE),"")</f>
        <v/>
      </c>
      <c r="H16" s="17" t="str">
        <f>IFERROR(VLOOKUP($A16,'中間シート (2)'!$M$6:$AQ$65,H$1,FALSE),"")</f>
        <v/>
      </c>
      <c r="I16" s="17" t="str">
        <f>IFERROR(VLOOKUP($A16,'中間シート (2)'!$M$6:$AQ$65,I$1,FALSE),"")</f>
        <v/>
      </c>
      <c r="J16" s="17" t="str">
        <f>IFERROR(VLOOKUP($A16,'中間シート (2)'!$M$6:$AQ$65,J$1,FALSE),"")</f>
        <v/>
      </c>
      <c r="K16" s="17" t="str">
        <f>IFERROR(VLOOKUP($A16,'中間シート (2)'!$M$6:$AQ$65,K$1,FALSE),"")</f>
        <v/>
      </c>
      <c r="L16" s="17" t="str">
        <f>IFERROR(VLOOKUP($A16,'中間シート (2)'!$M$6:$AQ$65,L$1,FALSE),"")</f>
        <v/>
      </c>
      <c r="M16" s="17" t="str">
        <f>IFERROR(VLOOKUP($A16,'中間シート (2)'!$M$6:$AQ$65,M$1,FALSE),"")</f>
        <v/>
      </c>
      <c r="N16" s="17" t="str">
        <f>IFERROR(VLOOKUP($A16,'中間シート (2)'!$M$6:$AQ$65,N$1,FALSE),"")</f>
        <v/>
      </c>
      <c r="O16" s="17" t="str">
        <f>IFERROR(VLOOKUP($A16,'中間シート (2)'!$M$6:$AQ$65,O$1,FALSE),"")</f>
        <v/>
      </c>
      <c r="P16" s="17" t="str">
        <f>IFERROR(VLOOKUP($A16,'中間シート (2)'!$M$6:$AQ$65,P$1,FALSE),"")</f>
        <v/>
      </c>
      <c r="Q16" s="17" t="str">
        <f>IFERROR(VLOOKUP($A16,'中間シート (2)'!$M$6:$AQ$65,Q$1,FALSE),"")</f>
        <v/>
      </c>
      <c r="R16" s="17" t="str">
        <f>IFERROR(VLOOKUP($A16,'中間シート (2)'!$M$6:$AQ$65,R$1,FALSE),"")</f>
        <v/>
      </c>
      <c r="S16" s="17" t="str">
        <f>IFERROR(VLOOKUP($A16,'中間シート (2)'!$M$6:$AQ$65,S$1,FALSE),"")</f>
        <v/>
      </c>
      <c r="T16" s="17" t="str">
        <f>IFERROR(VLOOKUP($A16,'中間シート (2)'!$M$6:$AQ$65,T$1,FALSE),"")</f>
        <v/>
      </c>
      <c r="U16" s="17"/>
      <c r="V16" s="17" t="str">
        <f>IFERROR(VLOOKUP($A16,'中間シート (2)'!$M$6:$AQ$65,V$1,FALSE),"")</f>
        <v/>
      </c>
      <c r="W16" s="17" t="str">
        <f>IFERROR(VLOOKUP($A16,'中間シート (2)'!$M$6:$AQ$65,W$1,FALSE),"")</f>
        <v/>
      </c>
      <c r="X16" s="17" t="str">
        <f>IFERROR(VLOOKUP($A16,'中間シート (2)'!$M$6:$AQ$65,X$1,FALSE),"")</f>
        <v/>
      </c>
      <c r="Y16" s="17" t="str">
        <f>IFERROR(VLOOKUP($A16,'中間シート (2)'!$M$6:$AQ$65,Y$1,FALSE),"")</f>
        <v/>
      </c>
      <c r="Z16" s="17" t="str">
        <f>IFERROR(VLOOKUP($A16,'中間シート (2)'!$M$6:$AQ$65,Z$1,FALSE),"")</f>
        <v/>
      </c>
      <c r="AA16" s="17" t="str">
        <f>IFERROR(VLOOKUP($A16,'中間シート (2)'!$M$6:$AQ$65,AA$1,FALSE),"")</f>
        <v/>
      </c>
      <c r="AB16" s="17" t="str">
        <f>IFERROR(VLOOKUP($A16,'中間シート (2)'!$M$6:$AQ$65,AB$1,FALSE),"")</f>
        <v/>
      </c>
      <c r="AC16" s="17" t="str">
        <f>IFERROR(VLOOKUP($A16,'中間シート (2)'!$M$6:$AQ$65,AC$1,FALSE),"")</f>
        <v/>
      </c>
      <c r="AD16" s="17"/>
      <c r="AE16" s="17"/>
      <c r="AF16" s="45"/>
      <c r="AG16" s="45"/>
      <c r="AH16" s="30"/>
      <c r="AI16" s="30"/>
      <c r="AJ16" s="30"/>
      <c r="AK16" s="75">
        <f t="shared" si="46"/>
        <v>41</v>
      </c>
      <c r="AL16" s="75">
        <f t="shared" si="47"/>
        <v>41</v>
      </c>
      <c r="AM16" s="75" t="str">
        <f t="shared" si="48"/>
        <v/>
      </c>
      <c r="AN16" s="75" t="str">
        <f t="shared" si="49"/>
        <v/>
      </c>
      <c r="AO16" s="75" t="str">
        <f t="shared" si="50"/>
        <v/>
      </c>
      <c r="AP16" s="75" t="str">
        <f t="shared" si="51"/>
        <v/>
      </c>
      <c r="AQ16" s="75" t="str">
        <f t="shared" si="52"/>
        <v/>
      </c>
      <c r="AR16" s="75" t="str">
        <f ca="1">IF(AA16="","",IF(COUNTIF(エラー23シート!$G$5:$G$79, OFFSET(I16,IF(H16="",0,-H16+1),0)*100+OFFSET(W16,IF(H16="",0,-H16+1),0)*10+AA16)&gt;0,23,""))</f>
        <v/>
      </c>
      <c r="AS16" s="75" t="str">
        <f t="shared" si="53"/>
        <v/>
      </c>
      <c r="AT16" s="75" t="str">
        <f t="shared" si="54"/>
        <v/>
      </c>
      <c r="AU16" s="75" t="str">
        <f t="shared" si="55"/>
        <v/>
      </c>
      <c r="AV16" s="75" t="str">
        <f t="shared" si="56"/>
        <v/>
      </c>
      <c r="AW16" s="75" t="str">
        <f t="shared" si="57"/>
        <v/>
      </c>
      <c r="AX16" s="75" t="str">
        <f t="shared" si="58"/>
        <v/>
      </c>
      <c r="AY16" s="75" t="str">
        <f t="shared" si="59"/>
        <v/>
      </c>
      <c r="AZ16" s="75" t="str">
        <f t="shared" si="60"/>
        <v/>
      </c>
      <c r="BA16" s="75" t="str">
        <f t="shared" si="61"/>
        <v/>
      </c>
      <c r="BB16" s="75" t="str">
        <f t="shared" si="62"/>
        <v/>
      </c>
      <c r="BC16" s="75" t="str">
        <f t="shared" si="63"/>
        <v/>
      </c>
      <c r="BD16" s="75" t="str">
        <f t="shared" si="64"/>
        <v/>
      </c>
      <c r="BE16" s="75" t="str">
        <f t="shared" si="65"/>
        <v/>
      </c>
      <c r="BF16" s="75" t="str">
        <f t="shared" si="66"/>
        <v/>
      </c>
      <c r="BG16" s="75" t="str">
        <f t="shared" si="67"/>
        <v/>
      </c>
      <c r="BH16" s="75" t="str">
        <f t="shared" si="68"/>
        <v/>
      </c>
      <c r="BI16" s="251" t="str">
        <f t="shared" si="69"/>
        <v/>
      </c>
      <c r="BJ16" s="75" t="str">
        <f t="shared" si="70"/>
        <v/>
      </c>
      <c r="BK16" s="75" t="str">
        <f>IF(OR(B16=0,AND(H16&gt;=2, H16&lt;=4, M16="")), "",
 IF(COUNTIF(エラー32シート!$B$5:$J$46,M16)=0,32,""))</f>
        <v/>
      </c>
      <c r="BL16" s="75" t="str">
        <f t="shared" si="71"/>
        <v/>
      </c>
      <c r="BM16" s="75" t="str">
        <f t="shared" si="72"/>
        <v/>
      </c>
      <c r="BN16" s="75" t="str">
        <f t="shared" si="73"/>
        <v/>
      </c>
      <c r="BO16" s="75" t="str">
        <f t="shared" si="74"/>
        <v/>
      </c>
      <c r="BP16" s="75" t="str">
        <f t="shared" si="75"/>
        <v/>
      </c>
      <c r="BQ16" s="75" t="str">
        <f t="shared" si="76"/>
        <v/>
      </c>
      <c r="BR16" s="75" t="str">
        <f t="shared" si="77"/>
        <v/>
      </c>
      <c r="BS16" s="75" t="str">
        <f t="shared" si="78"/>
        <v/>
      </c>
      <c r="BT16" s="75" t="str">
        <f t="shared" si="79"/>
        <v/>
      </c>
      <c r="BU16" s="75" t="str">
        <f t="shared" si="80"/>
        <v/>
      </c>
      <c r="BV16" s="75" t="str">
        <f t="shared" si="81"/>
        <v/>
      </c>
      <c r="BW16" s="75" t="str">
        <f t="shared" si="82"/>
        <v/>
      </c>
      <c r="BX16" s="75" t="str">
        <f t="shared" si="83"/>
        <v/>
      </c>
      <c r="BY16" s="75" t="str">
        <f t="shared" si="84"/>
        <v/>
      </c>
      <c r="BZ16" s="75" t="str">
        <f t="shared" si="85"/>
        <v/>
      </c>
      <c r="CA16" s="252" t="str">
        <f t="shared" si="86"/>
        <v/>
      </c>
      <c r="CB16" s="75" t="str">
        <f t="shared" si="87"/>
        <v/>
      </c>
      <c r="CC16" s="75" t="str">
        <f t="shared" si="88"/>
        <v/>
      </c>
      <c r="CD16" s="75" t="str">
        <f t="shared" ca="1" si="89"/>
        <v/>
      </c>
      <c r="CE16" s="75" t="str">
        <f t="shared" si="90"/>
        <v/>
      </c>
      <c r="CF16" s="75" t="str">
        <f t="shared" si="91"/>
        <v/>
      </c>
      <c r="CG16" s="75" t="str">
        <f t="shared" si="92"/>
        <v/>
      </c>
      <c r="CH16" s="75" t="str">
        <f t="shared" si="93"/>
        <v/>
      </c>
      <c r="CI16" s="75" t="str">
        <f t="shared" si="94"/>
        <v/>
      </c>
      <c r="CJ16" s="75" t="str">
        <f t="shared" si="95"/>
        <v/>
      </c>
      <c r="CK16" s="253">
        <f t="shared" si="96"/>
        <v>0</v>
      </c>
      <c r="CL16" s="75" t="str">
        <f t="shared" si="97"/>
        <v/>
      </c>
      <c r="CM16" s="75" t="str">
        <f t="shared" si="98"/>
        <v/>
      </c>
      <c r="CN16" s="75" t="str">
        <f t="shared" si="99"/>
        <v/>
      </c>
      <c r="CO16" s="75" t="str">
        <f t="shared" si="100"/>
        <v/>
      </c>
      <c r="CP16" s="75" t="str">
        <f t="shared" si="101"/>
        <v/>
      </c>
      <c r="CQ16" s="75" t="str">
        <f t="shared" si="102"/>
        <v/>
      </c>
      <c r="CR16" s="75" t="str">
        <f t="shared" si="103"/>
        <v/>
      </c>
      <c r="CS16" s="75" t="str">
        <f t="shared" si="104"/>
        <v/>
      </c>
      <c r="CT16" s="75" t="str">
        <f t="shared" si="105"/>
        <v/>
      </c>
      <c r="CU16" s="75" t="str">
        <f t="shared" si="106"/>
        <v/>
      </c>
      <c r="CV16" s="75" t="str">
        <f t="shared" si="107"/>
        <v/>
      </c>
      <c r="CW16" s="75" t="str">
        <f t="shared" si="108"/>
        <v/>
      </c>
      <c r="CX16" s="75" t="str">
        <f t="shared" si="109"/>
        <v/>
      </c>
      <c r="CY16" s="75" t="str">
        <f t="shared" si="110"/>
        <v/>
      </c>
      <c r="CZ16" s="75" t="str">
        <f t="shared" si="111"/>
        <v/>
      </c>
      <c r="DA16" s="75" t="str">
        <f t="shared" si="112"/>
        <v/>
      </c>
      <c r="DB16" s="75" t="str">
        <f t="shared" si="113"/>
        <v/>
      </c>
      <c r="DC16" s="75" t="str">
        <f t="shared" si="114"/>
        <v/>
      </c>
      <c r="DD16" s="75" t="str">
        <f t="shared" si="115"/>
        <v/>
      </c>
      <c r="DE16" s="75" t="str">
        <f t="shared" si="116"/>
        <v/>
      </c>
      <c r="DF16" s="75" t="str">
        <f t="shared" si="117"/>
        <v/>
      </c>
      <c r="DG16" s="75" t="str">
        <f t="shared" si="118"/>
        <v/>
      </c>
      <c r="DH16" s="75" t="str">
        <f t="shared" si="119"/>
        <v/>
      </c>
      <c r="DI16" s="75" t="str">
        <f t="shared" si="120"/>
        <v/>
      </c>
      <c r="DJ16" s="75" t="str">
        <f t="shared" si="121"/>
        <v/>
      </c>
      <c r="DK16" s="75" t="str">
        <f t="shared" si="122"/>
        <v/>
      </c>
      <c r="DL16" s="75" t="str">
        <f t="shared" si="123"/>
        <v/>
      </c>
      <c r="DM16" s="75" t="str">
        <f t="shared" si="124"/>
        <v/>
      </c>
      <c r="DN16" s="75" t="str">
        <f t="shared" si="125"/>
        <v/>
      </c>
      <c r="DO16" s="75" t="str">
        <f t="shared" si="126"/>
        <v/>
      </c>
      <c r="DP16" s="75" t="str">
        <f t="shared" si="127"/>
        <v/>
      </c>
      <c r="DQ16" s="75" t="str">
        <f t="shared" si="128"/>
        <v/>
      </c>
      <c r="DR16" s="75" t="str">
        <f t="shared" si="129"/>
        <v/>
      </c>
      <c r="DS16" s="75" t="str">
        <f t="shared" si="130"/>
        <v/>
      </c>
      <c r="DT16" s="75" t="str">
        <f t="shared" si="131"/>
        <v/>
      </c>
      <c r="DU16" s="75" t="str">
        <f t="shared" si="132"/>
        <v/>
      </c>
      <c r="DV16" s="75" t="str">
        <f t="shared" si="133"/>
        <v/>
      </c>
      <c r="DW16" s="75" t="str">
        <f t="shared" si="134"/>
        <v/>
      </c>
      <c r="DX16" s="75" t="str">
        <f t="shared" si="135"/>
        <v/>
      </c>
      <c r="DY16" s="75" t="str">
        <f t="shared" si="136"/>
        <v/>
      </c>
      <c r="DZ16" s="75" t="str">
        <f t="shared" si="137"/>
        <v/>
      </c>
      <c r="EA16" s="75" t="str">
        <f t="shared" si="138"/>
        <v/>
      </c>
      <c r="EB16" s="75" t="str">
        <f t="shared" si="139"/>
        <v/>
      </c>
      <c r="EC16" s="75" t="str">
        <f t="shared" si="140"/>
        <v/>
      </c>
      <c r="ED16" s="75" t="str">
        <f t="shared" si="141"/>
        <v/>
      </c>
      <c r="EE16" s="75" t="str">
        <f t="shared" si="142"/>
        <v/>
      </c>
      <c r="EF16" s="253" t="str">
        <f t="shared" ca="1" si="143"/>
        <v/>
      </c>
      <c r="EG16" s="253" t="str">
        <f t="shared" ca="1" si="144"/>
        <v/>
      </c>
      <c r="EH16" s="75" t="str">
        <f t="shared" ca="1" si="145"/>
        <v/>
      </c>
      <c r="EI16" s="75" t="str">
        <f t="shared" ca="1" si="146"/>
        <v/>
      </c>
      <c r="EJ16" s="75" t="str">
        <f t="shared" ca="1" si="147"/>
        <v/>
      </c>
      <c r="EK16" s="75" t="str">
        <f t="shared" ca="1" si="148"/>
        <v/>
      </c>
      <c r="EL16" s="75" t="str">
        <f t="shared" ca="1" si="149"/>
        <v/>
      </c>
      <c r="EM16" s="75" t="str">
        <f t="shared" ca="1" si="150"/>
        <v/>
      </c>
      <c r="EN16" s="75" t="str">
        <f t="shared" ca="1" si="151"/>
        <v/>
      </c>
      <c r="EO16" s="75" t="str">
        <f t="shared" ca="1" si="152"/>
        <v/>
      </c>
      <c r="EP16" s="75" t="str">
        <f t="shared" ca="1" si="153"/>
        <v/>
      </c>
      <c r="EQ16" s="75" t="str">
        <f t="shared" ca="1" si="154"/>
        <v/>
      </c>
      <c r="ER16" s="75" t="str">
        <f t="shared" ca="1" si="155"/>
        <v/>
      </c>
      <c r="ES16" s="253">
        <f t="shared" si="156"/>
        <v>1</v>
      </c>
      <c r="ET16" s="75" t="str">
        <f t="shared" si="157"/>
        <v/>
      </c>
      <c r="EU16" s="75" t="str">
        <f>""</f>
        <v/>
      </c>
      <c r="EV16" s="75" t="str">
        <f t="shared" si="158"/>
        <v/>
      </c>
      <c r="EW16" s="75" t="str">
        <f t="shared" si="159"/>
        <v/>
      </c>
      <c r="EX16" s="253" t="str">
        <f>IF(B16=0,"",COUNTIF(ES$6:ES16,ES16))</f>
        <v/>
      </c>
      <c r="EY16" s="75" t="str">
        <f t="shared" si="160"/>
        <v/>
      </c>
      <c r="EZ16" s="254" t="str">
        <f t="shared" si="161"/>
        <v/>
      </c>
      <c r="FA16" s="75" t="str">
        <f t="shared" si="162"/>
        <v/>
      </c>
      <c r="FB16" s="75" t="str">
        <f t="shared" si="163"/>
        <v/>
      </c>
    </row>
    <row r="17" spans="1:158" ht="19.2">
      <c r="A17" s="27">
        <v>12</v>
      </c>
      <c r="B17" s="27">
        <f>COUNTIF('中間シート (2)'!M:M,行政集計シート※記入不要です!A17)</f>
        <v>0</v>
      </c>
      <c r="C17" s="249" t="str">
        <f t="shared" si="170"/>
        <v/>
      </c>
      <c r="D17" s="249" t="str">
        <f t="shared" si="171"/>
        <v/>
      </c>
      <c r="E17" s="249" t="str">
        <f t="shared" si="172"/>
        <v/>
      </c>
      <c r="F17" s="250"/>
      <c r="G17" s="17" t="str">
        <f>IFERROR(VLOOKUP($A17,'中間シート (2)'!$M$6:$AQ$65,G$1,FALSE),"")</f>
        <v/>
      </c>
      <c r="H17" s="17" t="str">
        <f>IFERROR(VLOOKUP($A17,'中間シート (2)'!$M$6:$AQ$65,H$1,FALSE),"")</f>
        <v/>
      </c>
      <c r="I17" s="17" t="str">
        <f>IFERROR(VLOOKUP($A17,'中間シート (2)'!$M$6:$AQ$65,I$1,FALSE),"")</f>
        <v/>
      </c>
      <c r="J17" s="17" t="str">
        <f>IFERROR(VLOOKUP($A17,'中間シート (2)'!$M$6:$AQ$65,J$1,FALSE),"")</f>
        <v/>
      </c>
      <c r="K17" s="17" t="str">
        <f>IFERROR(VLOOKUP($A17,'中間シート (2)'!$M$6:$AQ$65,K$1,FALSE),"")</f>
        <v/>
      </c>
      <c r="L17" s="17" t="str">
        <f>IFERROR(VLOOKUP($A17,'中間シート (2)'!$M$6:$AQ$65,L$1,FALSE),"")</f>
        <v/>
      </c>
      <c r="M17" s="17" t="str">
        <f>IFERROR(VLOOKUP($A17,'中間シート (2)'!$M$6:$AQ$65,M$1,FALSE),"")</f>
        <v/>
      </c>
      <c r="N17" s="17" t="str">
        <f>IFERROR(VLOOKUP($A17,'中間シート (2)'!$M$6:$AQ$65,N$1,FALSE),"")</f>
        <v/>
      </c>
      <c r="O17" s="17" t="str">
        <f>IFERROR(VLOOKUP($A17,'中間シート (2)'!$M$6:$AQ$65,O$1,FALSE),"")</f>
        <v/>
      </c>
      <c r="P17" s="17" t="str">
        <f>IFERROR(VLOOKUP($A17,'中間シート (2)'!$M$6:$AQ$65,P$1,FALSE),"")</f>
        <v/>
      </c>
      <c r="Q17" s="17" t="str">
        <f>IFERROR(VLOOKUP($A17,'中間シート (2)'!$M$6:$AQ$65,Q$1,FALSE),"")</f>
        <v/>
      </c>
      <c r="R17" s="17" t="str">
        <f>IFERROR(VLOOKUP($A17,'中間シート (2)'!$M$6:$AQ$65,R$1,FALSE),"")</f>
        <v/>
      </c>
      <c r="S17" s="17" t="str">
        <f>IFERROR(VLOOKUP($A17,'中間シート (2)'!$M$6:$AQ$65,S$1,FALSE),"")</f>
        <v/>
      </c>
      <c r="T17" s="17" t="str">
        <f>IFERROR(VLOOKUP($A17,'中間シート (2)'!$M$6:$AQ$65,T$1,FALSE),"")</f>
        <v/>
      </c>
      <c r="U17" s="17"/>
      <c r="V17" s="17" t="str">
        <f>IFERROR(VLOOKUP($A17,'中間シート (2)'!$M$6:$AQ$65,V$1,FALSE),"")</f>
        <v/>
      </c>
      <c r="W17" s="17" t="str">
        <f>IFERROR(VLOOKUP($A17,'中間シート (2)'!$M$6:$AQ$65,W$1,FALSE),"")</f>
        <v/>
      </c>
      <c r="X17" s="17" t="str">
        <f>IFERROR(VLOOKUP($A17,'中間シート (2)'!$M$6:$AQ$65,X$1,FALSE),"")</f>
        <v/>
      </c>
      <c r="Y17" s="17" t="str">
        <f>IFERROR(VLOOKUP($A17,'中間シート (2)'!$M$6:$AQ$65,Y$1,FALSE),"")</f>
        <v/>
      </c>
      <c r="Z17" s="17" t="str">
        <f>IFERROR(VLOOKUP($A17,'中間シート (2)'!$M$6:$AQ$65,Z$1,FALSE),"")</f>
        <v/>
      </c>
      <c r="AA17" s="17" t="str">
        <f>IFERROR(VLOOKUP($A17,'中間シート (2)'!$M$6:$AQ$65,AA$1,FALSE),"")</f>
        <v/>
      </c>
      <c r="AB17" s="17" t="str">
        <f>IFERROR(VLOOKUP($A17,'中間シート (2)'!$M$6:$AQ$65,AB$1,FALSE),"")</f>
        <v/>
      </c>
      <c r="AC17" s="17" t="str">
        <f>IFERROR(VLOOKUP($A17,'中間シート (2)'!$M$6:$AQ$65,AC$1,FALSE),"")</f>
        <v/>
      </c>
      <c r="AD17" s="17"/>
      <c r="AE17" s="17"/>
      <c r="AF17" s="45"/>
      <c r="AG17" s="45"/>
      <c r="AH17" s="30"/>
      <c r="AI17" s="30"/>
      <c r="AJ17" s="30"/>
      <c r="AK17" s="75">
        <f t="shared" si="46"/>
        <v>41</v>
      </c>
      <c r="AL17" s="75">
        <f t="shared" si="47"/>
        <v>41</v>
      </c>
      <c r="AM17" s="75" t="str">
        <f t="shared" si="48"/>
        <v/>
      </c>
      <c r="AN17" s="75" t="str">
        <f t="shared" si="49"/>
        <v/>
      </c>
      <c r="AO17" s="75" t="str">
        <f t="shared" si="50"/>
        <v/>
      </c>
      <c r="AP17" s="75" t="str">
        <f t="shared" si="51"/>
        <v/>
      </c>
      <c r="AQ17" s="75" t="str">
        <f t="shared" si="52"/>
        <v/>
      </c>
      <c r="AR17" s="75" t="str">
        <f ca="1">IF(AA17="","",IF(COUNTIF(エラー23シート!$G$5:$G$79, OFFSET(I17,IF(H17="",0,-H17+1),0)*100+OFFSET(W17,IF(H17="",0,-H17+1),0)*10+AA17)&gt;0,23,""))</f>
        <v/>
      </c>
      <c r="AS17" s="75" t="str">
        <f t="shared" si="53"/>
        <v/>
      </c>
      <c r="AT17" s="75" t="str">
        <f t="shared" si="54"/>
        <v/>
      </c>
      <c r="AU17" s="75" t="str">
        <f t="shared" si="55"/>
        <v/>
      </c>
      <c r="AV17" s="75" t="str">
        <f t="shared" si="56"/>
        <v/>
      </c>
      <c r="AW17" s="75" t="str">
        <f t="shared" si="57"/>
        <v/>
      </c>
      <c r="AX17" s="75" t="str">
        <f t="shared" si="58"/>
        <v/>
      </c>
      <c r="AY17" s="75" t="str">
        <f t="shared" si="59"/>
        <v/>
      </c>
      <c r="AZ17" s="75" t="str">
        <f t="shared" si="60"/>
        <v/>
      </c>
      <c r="BA17" s="75" t="str">
        <f t="shared" si="61"/>
        <v/>
      </c>
      <c r="BB17" s="75" t="str">
        <f t="shared" si="62"/>
        <v/>
      </c>
      <c r="BC17" s="75" t="str">
        <f t="shared" si="63"/>
        <v/>
      </c>
      <c r="BD17" s="75" t="str">
        <f t="shared" si="64"/>
        <v/>
      </c>
      <c r="BE17" s="75" t="str">
        <f t="shared" si="65"/>
        <v/>
      </c>
      <c r="BF17" s="75" t="str">
        <f t="shared" si="66"/>
        <v/>
      </c>
      <c r="BG17" s="75" t="str">
        <f t="shared" si="67"/>
        <v/>
      </c>
      <c r="BH17" s="75" t="str">
        <f t="shared" si="68"/>
        <v/>
      </c>
      <c r="BI17" s="251" t="str">
        <f t="shared" si="69"/>
        <v/>
      </c>
      <c r="BJ17" s="75" t="str">
        <f t="shared" si="70"/>
        <v/>
      </c>
      <c r="BK17" s="75" t="str">
        <f>IF(OR(B17=0,AND(H17&gt;=2, H17&lt;=4, M17="")), "",
 IF(COUNTIF(エラー32シート!$B$5:$J$46,M17)=0,32,""))</f>
        <v/>
      </c>
      <c r="BL17" s="75" t="str">
        <f t="shared" si="71"/>
        <v/>
      </c>
      <c r="BM17" s="75" t="str">
        <f t="shared" si="72"/>
        <v/>
      </c>
      <c r="BN17" s="75" t="str">
        <f t="shared" si="73"/>
        <v/>
      </c>
      <c r="BO17" s="75" t="str">
        <f t="shared" si="74"/>
        <v/>
      </c>
      <c r="BP17" s="75" t="str">
        <f t="shared" si="75"/>
        <v/>
      </c>
      <c r="BQ17" s="75" t="str">
        <f t="shared" si="76"/>
        <v/>
      </c>
      <c r="BR17" s="75" t="str">
        <f t="shared" si="77"/>
        <v/>
      </c>
      <c r="BS17" s="75" t="str">
        <f t="shared" si="78"/>
        <v/>
      </c>
      <c r="BT17" s="75" t="str">
        <f t="shared" si="79"/>
        <v/>
      </c>
      <c r="BU17" s="75" t="str">
        <f t="shared" si="80"/>
        <v/>
      </c>
      <c r="BV17" s="75" t="str">
        <f t="shared" si="81"/>
        <v/>
      </c>
      <c r="BW17" s="75" t="str">
        <f t="shared" si="82"/>
        <v/>
      </c>
      <c r="BX17" s="75" t="str">
        <f t="shared" si="83"/>
        <v/>
      </c>
      <c r="BY17" s="75" t="str">
        <f t="shared" si="84"/>
        <v/>
      </c>
      <c r="BZ17" s="75" t="str">
        <f t="shared" si="85"/>
        <v/>
      </c>
      <c r="CA17" s="252" t="str">
        <f t="shared" si="86"/>
        <v/>
      </c>
      <c r="CB17" s="75" t="str">
        <f t="shared" si="87"/>
        <v/>
      </c>
      <c r="CC17" s="75" t="str">
        <f t="shared" si="88"/>
        <v/>
      </c>
      <c r="CD17" s="75" t="str">
        <f t="shared" ca="1" si="89"/>
        <v/>
      </c>
      <c r="CE17" s="75" t="str">
        <f t="shared" si="90"/>
        <v/>
      </c>
      <c r="CF17" s="75" t="str">
        <f t="shared" si="91"/>
        <v/>
      </c>
      <c r="CG17" s="75" t="str">
        <f t="shared" si="92"/>
        <v/>
      </c>
      <c r="CH17" s="75" t="str">
        <f t="shared" si="93"/>
        <v/>
      </c>
      <c r="CI17" s="75" t="str">
        <f t="shared" si="94"/>
        <v/>
      </c>
      <c r="CJ17" s="75" t="str">
        <f t="shared" si="95"/>
        <v/>
      </c>
      <c r="CK17" s="253">
        <f t="shared" si="96"/>
        <v>0</v>
      </c>
      <c r="CL17" s="75" t="str">
        <f t="shared" si="97"/>
        <v/>
      </c>
      <c r="CM17" s="75" t="str">
        <f t="shared" si="98"/>
        <v/>
      </c>
      <c r="CN17" s="75" t="str">
        <f t="shared" si="99"/>
        <v/>
      </c>
      <c r="CO17" s="75" t="str">
        <f t="shared" si="100"/>
        <v/>
      </c>
      <c r="CP17" s="75" t="str">
        <f t="shared" si="101"/>
        <v/>
      </c>
      <c r="CQ17" s="75" t="str">
        <f t="shared" si="102"/>
        <v/>
      </c>
      <c r="CR17" s="75" t="str">
        <f t="shared" si="103"/>
        <v/>
      </c>
      <c r="CS17" s="75" t="str">
        <f t="shared" si="104"/>
        <v/>
      </c>
      <c r="CT17" s="75" t="str">
        <f t="shared" si="105"/>
        <v/>
      </c>
      <c r="CU17" s="75" t="str">
        <f t="shared" si="106"/>
        <v/>
      </c>
      <c r="CV17" s="75" t="str">
        <f t="shared" si="107"/>
        <v/>
      </c>
      <c r="CW17" s="75" t="str">
        <f t="shared" si="108"/>
        <v/>
      </c>
      <c r="CX17" s="75" t="str">
        <f t="shared" si="109"/>
        <v/>
      </c>
      <c r="CY17" s="75" t="str">
        <f t="shared" si="110"/>
        <v/>
      </c>
      <c r="CZ17" s="75" t="str">
        <f t="shared" si="111"/>
        <v/>
      </c>
      <c r="DA17" s="75" t="str">
        <f t="shared" si="112"/>
        <v/>
      </c>
      <c r="DB17" s="75" t="str">
        <f t="shared" si="113"/>
        <v/>
      </c>
      <c r="DC17" s="75" t="str">
        <f t="shared" si="114"/>
        <v/>
      </c>
      <c r="DD17" s="75" t="str">
        <f t="shared" si="115"/>
        <v/>
      </c>
      <c r="DE17" s="75" t="str">
        <f t="shared" si="116"/>
        <v/>
      </c>
      <c r="DF17" s="75" t="str">
        <f t="shared" si="117"/>
        <v/>
      </c>
      <c r="DG17" s="75" t="str">
        <f t="shared" si="118"/>
        <v/>
      </c>
      <c r="DH17" s="75" t="str">
        <f t="shared" si="119"/>
        <v/>
      </c>
      <c r="DI17" s="75" t="str">
        <f t="shared" si="120"/>
        <v/>
      </c>
      <c r="DJ17" s="75" t="str">
        <f t="shared" si="121"/>
        <v/>
      </c>
      <c r="DK17" s="75" t="str">
        <f t="shared" si="122"/>
        <v/>
      </c>
      <c r="DL17" s="75" t="str">
        <f t="shared" si="123"/>
        <v/>
      </c>
      <c r="DM17" s="75" t="str">
        <f t="shared" si="124"/>
        <v/>
      </c>
      <c r="DN17" s="75" t="str">
        <f t="shared" si="125"/>
        <v/>
      </c>
      <c r="DO17" s="75" t="str">
        <f t="shared" si="126"/>
        <v/>
      </c>
      <c r="DP17" s="75" t="str">
        <f t="shared" si="127"/>
        <v/>
      </c>
      <c r="DQ17" s="75" t="str">
        <f t="shared" si="128"/>
        <v/>
      </c>
      <c r="DR17" s="75" t="str">
        <f t="shared" si="129"/>
        <v/>
      </c>
      <c r="DS17" s="75" t="str">
        <f t="shared" si="130"/>
        <v/>
      </c>
      <c r="DT17" s="75" t="str">
        <f t="shared" si="131"/>
        <v/>
      </c>
      <c r="DU17" s="75" t="str">
        <f t="shared" si="132"/>
        <v/>
      </c>
      <c r="DV17" s="75" t="str">
        <f t="shared" si="133"/>
        <v/>
      </c>
      <c r="DW17" s="75" t="str">
        <f t="shared" si="134"/>
        <v/>
      </c>
      <c r="DX17" s="75" t="str">
        <f t="shared" si="135"/>
        <v/>
      </c>
      <c r="DY17" s="75" t="str">
        <f t="shared" si="136"/>
        <v/>
      </c>
      <c r="DZ17" s="75" t="str">
        <f t="shared" si="137"/>
        <v/>
      </c>
      <c r="EA17" s="75" t="str">
        <f t="shared" si="138"/>
        <v/>
      </c>
      <c r="EB17" s="75" t="str">
        <f t="shared" si="139"/>
        <v/>
      </c>
      <c r="EC17" s="75" t="str">
        <f t="shared" si="140"/>
        <v/>
      </c>
      <c r="ED17" s="75" t="str">
        <f t="shared" si="141"/>
        <v/>
      </c>
      <c r="EE17" s="75" t="str">
        <f t="shared" si="142"/>
        <v/>
      </c>
      <c r="EF17" s="253" t="str">
        <f t="shared" ca="1" si="143"/>
        <v/>
      </c>
      <c r="EG17" s="253" t="str">
        <f t="shared" ca="1" si="144"/>
        <v/>
      </c>
      <c r="EH17" s="75" t="str">
        <f t="shared" ca="1" si="145"/>
        <v/>
      </c>
      <c r="EI17" s="75" t="str">
        <f t="shared" ca="1" si="146"/>
        <v/>
      </c>
      <c r="EJ17" s="75" t="str">
        <f t="shared" ca="1" si="147"/>
        <v/>
      </c>
      <c r="EK17" s="75" t="str">
        <f t="shared" ca="1" si="148"/>
        <v/>
      </c>
      <c r="EL17" s="75" t="str">
        <f t="shared" ca="1" si="149"/>
        <v/>
      </c>
      <c r="EM17" s="75" t="str">
        <f t="shared" ca="1" si="150"/>
        <v/>
      </c>
      <c r="EN17" s="75" t="str">
        <f t="shared" ca="1" si="151"/>
        <v/>
      </c>
      <c r="EO17" s="75" t="str">
        <f t="shared" ca="1" si="152"/>
        <v/>
      </c>
      <c r="EP17" s="75" t="str">
        <f t="shared" ca="1" si="153"/>
        <v/>
      </c>
      <c r="EQ17" s="75" t="str">
        <f t="shared" ca="1" si="154"/>
        <v/>
      </c>
      <c r="ER17" s="75" t="str">
        <f t="shared" ca="1" si="155"/>
        <v/>
      </c>
      <c r="ES17" s="253">
        <f t="shared" si="156"/>
        <v>1</v>
      </c>
      <c r="ET17" s="75" t="str">
        <f t="shared" si="157"/>
        <v/>
      </c>
      <c r="EU17" s="75" t="str">
        <f>""</f>
        <v/>
      </c>
      <c r="EV17" s="75" t="str">
        <f t="shared" si="158"/>
        <v/>
      </c>
      <c r="EW17" s="75" t="str">
        <f t="shared" si="159"/>
        <v/>
      </c>
      <c r="EX17" s="253" t="str">
        <f>IF(B17=0,"",COUNTIF(ES$6:ES17,ES17))</f>
        <v/>
      </c>
      <c r="EY17" s="75" t="str">
        <f t="shared" si="160"/>
        <v/>
      </c>
      <c r="EZ17" s="254" t="str">
        <f t="shared" si="161"/>
        <v/>
      </c>
      <c r="FA17" s="75" t="str">
        <f t="shared" si="162"/>
        <v/>
      </c>
      <c r="FB17" s="75" t="str">
        <f t="shared" si="163"/>
        <v/>
      </c>
    </row>
    <row r="18" spans="1:158" ht="19.2">
      <c r="A18" s="27">
        <v>13</v>
      </c>
      <c r="B18" s="27">
        <f>COUNTIF('中間シート (2)'!M:M,行政集計シート※記入不要です!A18)</f>
        <v>0</v>
      </c>
      <c r="C18" s="249" t="str">
        <f t="shared" si="170"/>
        <v/>
      </c>
      <c r="D18" s="249" t="str">
        <f t="shared" si="171"/>
        <v/>
      </c>
      <c r="E18" s="249" t="str">
        <f t="shared" si="172"/>
        <v/>
      </c>
      <c r="F18" s="250"/>
      <c r="G18" s="17" t="str">
        <f>IFERROR(VLOOKUP($A18,'中間シート (2)'!$M$6:$AQ$65,G$1,FALSE),"")</f>
        <v/>
      </c>
      <c r="H18" s="17" t="str">
        <f>IFERROR(VLOOKUP($A18,'中間シート (2)'!$M$6:$AQ$65,H$1,FALSE),"")</f>
        <v/>
      </c>
      <c r="I18" s="17" t="str">
        <f>IFERROR(VLOOKUP($A18,'中間シート (2)'!$M$6:$AQ$65,I$1,FALSE),"")</f>
        <v/>
      </c>
      <c r="J18" s="17" t="str">
        <f>IFERROR(VLOOKUP($A18,'中間シート (2)'!$M$6:$AQ$65,J$1,FALSE),"")</f>
        <v/>
      </c>
      <c r="K18" s="17" t="str">
        <f>IFERROR(VLOOKUP($A18,'中間シート (2)'!$M$6:$AQ$65,K$1,FALSE),"")</f>
        <v/>
      </c>
      <c r="L18" s="17" t="str">
        <f>IFERROR(VLOOKUP($A18,'中間シート (2)'!$M$6:$AQ$65,L$1,FALSE),"")</f>
        <v/>
      </c>
      <c r="M18" s="17" t="str">
        <f>IFERROR(VLOOKUP($A18,'中間シート (2)'!$M$6:$AQ$65,M$1,FALSE),"")</f>
        <v/>
      </c>
      <c r="N18" s="17" t="str">
        <f>IFERROR(VLOOKUP($A18,'中間シート (2)'!$M$6:$AQ$65,N$1,FALSE),"")</f>
        <v/>
      </c>
      <c r="O18" s="17" t="str">
        <f>IFERROR(VLOOKUP($A18,'中間シート (2)'!$M$6:$AQ$65,O$1,FALSE),"")</f>
        <v/>
      </c>
      <c r="P18" s="17" t="str">
        <f>IFERROR(VLOOKUP($A18,'中間シート (2)'!$M$6:$AQ$65,P$1,FALSE),"")</f>
        <v/>
      </c>
      <c r="Q18" s="17" t="str">
        <f>IFERROR(VLOOKUP($A18,'中間シート (2)'!$M$6:$AQ$65,Q$1,FALSE),"")</f>
        <v/>
      </c>
      <c r="R18" s="17" t="str">
        <f>IFERROR(VLOOKUP($A18,'中間シート (2)'!$M$6:$AQ$65,R$1,FALSE),"")</f>
        <v/>
      </c>
      <c r="S18" s="17" t="str">
        <f>IFERROR(VLOOKUP($A18,'中間シート (2)'!$M$6:$AQ$65,S$1,FALSE),"")</f>
        <v/>
      </c>
      <c r="T18" s="17" t="str">
        <f>IFERROR(VLOOKUP($A18,'中間シート (2)'!$M$6:$AQ$65,T$1,FALSE),"")</f>
        <v/>
      </c>
      <c r="U18" s="17"/>
      <c r="V18" s="17" t="str">
        <f>IFERROR(VLOOKUP($A18,'中間シート (2)'!$M$6:$AQ$65,V$1,FALSE),"")</f>
        <v/>
      </c>
      <c r="W18" s="17" t="str">
        <f>IFERROR(VLOOKUP($A18,'中間シート (2)'!$M$6:$AQ$65,W$1,FALSE),"")</f>
        <v/>
      </c>
      <c r="X18" s="17" t="str">
        <f>IFERROR(VLOOKUP($A18,'中間シート (2)'!$M$6:$AQ$65,X$1,FALSE),"")</f>
        <v/>
      </c>
      <c r="Y18" s="17" t="str">
        <f>IFERROR(VLOOKUP($A18,'中間シート (2)'!$M$6:$AQ$65,Y$1,FALSE),"")</f>
        <v/>
      </c>
      <c r="Z18" s="17" t="str">
        <f>IFERROR(VLOOKUP($A18,'中間シート (2)'!$M$6:$AQ$65,Z$1,FALSE),"")</f>
        <v/>
      </c>
      <c r="AA18" s="17" t="str">
        <f>IFERROR(VLOOKUP($A18,'中間シート (2)'!$M$6:$AQ$65,AA$1,FALSE),"")</f>
        <v/>
      </c>
      <c r="AB18" s="17" t="str">
        <f>IFERROR(VLOOKUP($A18,'中間シート (2)'!$M$6:$AQ$65,AB$1,FALSE),"")</f>
        <v/>
      </c>
      <c r="AC18" s="17" t="str">
        <f>IFERROR(VLOOKUP($A18,'中間シート (2)'!$M$6:$AQ$65,AC$1,FALSE),"")</f>
        <v/>
      </c>
      <c r="AD18" s="17"/>
      <c r="AE18" s="17"/>
      <c r="AF18" s="45"/>
      <c r="AG18" s="45"/>
      <c r="AH18" s="30"/>
      <c r="AI18" s="30"/>
      <c r="AJ18" s="30"/>
      <c r="AK18" s="75">
        <f t="shared" si="46"/>
        <v>41</v>
      </c>
      <c r="AL18" s="75">
        <f t="shared" si="47"/>
        <v>41</v>
      </c>
      <c r="AM18" s="75" t="str">
        <f t="shared" si="48"/>
        <v/>
      </c>
      <c r="AN18" s="75" t="str">
        <f t="shared" si="49"/>
        <v/>
      </c>
      <c r="AO18" s="75" t="str">
        <f t="shared" si="50"/>
        <v/>
      </c>
      <c r="AP18" s="75" t="str">
        <f t="shared" si="51"/>
        <v/>
      </c>
      <c r="AQ18" s="75" t="str">
        <f t="shared" si="52"/>
        <v/>
      </c>
      <c r="AR18" s="75" t="str">
        <f ca="1">IF(AA18="","",IF(COUNTIF(エラー23シート!$G$5:$G$79, OFFSET(I18,IF(H18="",0,-H18+1),0)*100+OFFSET(W18,IF(H18="",0,-H18+1),0)*10+AA18)&gt;0,23,""))</f>
        <v/>
      </c>
      <c r="AS18" s="75" t="str">
        <f t="shared" si="53"/>
        <v/>
      </c>
      <c r="AT18" s="75" t="str">
        <f t="shared" si="54"/>
        <v/>
      </c>
      <c r="AU18" s="75" t="str">
        <f t="shared" si="55"/>
        <v/>
      </c>
      <c r="AV18" s="75" t="str">
        <f t="shared" si="56"/>
        <v/>
      </c>
      <c r="AW18" s="75" t="str">
        <f t="shared" si="57"/>
        <v/>
      </c>
      <c r="AX18" s="75" t="str">
        <f t="shared" si="58"/>
        <v/>
      </c>
      <c r="AY18" s="75" t="str">
        <f t="shared" si="59"/>
        <v/>
      </c>
      <c r="AZ18" s="75" t="str">
        <f t="shared" si="60"/>
        <v/>
      </c>
      <c r="BA18" s="75" t="str">
        <f t="shared" si="61"/>
        <v/>
      </c>
      <c r="BB18" s="75" t="str">
        <f t="shared" si="62"/>
        <v/>
      </c>
      <c r="BC18" s="75" t="str">
        <f t="shared" si="63"/>
        <v/>
      </c>
      <c r="BD18" s="75" t="str">
        <f t="shared" si="64"/>
        <v/>
      </c>
      <c r="BE18" s="75" t="str">
        <f t="shared" si="65"/>
        <v/>
      </c>
      <c r="BF18" s="75" t="str">
        <f t="shared" si="66"/>
        <v/>
      </c>
      <c r="BG18" s="75" t="str">
        <f t="shared" si="67"/>
        <v/>
      </c>
      <c r="BH18" s="75" t="str">
        <f t="shared" si="68"/>
        <v/>
      </c>
      <c r="BI18" s="251" t="str">
        <f t="shared" si="69"/>
        <v/>
      </c>
      <c r="BJ18" s="75" t="str">
        <f t="shared" si="70"/>
        <v/>
      </c>
      <c r="BK18" s="75" t="str">
        <f>IF(OR(B18=0,AND(H18&gt;=2, H18&lt;=4, M18="")), "",
 IF(COUNTIF(エラー32シート!$B$5:$J$46,M18)=0,32,""))</f>
        <v/>
      </c>
      <c r="BL18" s="75" t="str">
        <f t="shared" si="71"/>
        <v/>
      </c>
      <c r="BM18" s="75" t="str">
        <f t="shared" si="72"/>
        <v/>
      </c>
      <c r="BN18" s="75" t="str">
        <f t="shared" si="73"/>
        <v/>
      </c>
      <c r="BO18" s="75" t="str">
        <f t="shared" si="74"/>
        <v/>
      </c>
      <c r="BP18" s="75" t="str">
        <f t="shared" si="75"/>
        <v/>
      </c>
      <c r="BQ18" s="75" t="str">
        <f t="shared" si="76"/>
        <v/>
      </c>
      <c r="BR18" s="75" t="str">
        <f t="shared" si="77"/>
        <v/>
      </c>
      <c r="BS18" s="75" t="str">
        <f t="shared" si="78"/>
        <v/>
      </c>
      <c r="BT18" s="75" t="str">
        <f t="shared" si="79"/>
        <v/>
      </c>
      <c r="BU18" s="75" t="str">
        <f t="shared" si="80"/>
        <v/>
      </c>
      <c r="BV18" s="75" t="str">
        <f t="shared" si="81"/>
        <v/>
      </c>
      <c r="BW18" s="75" t="str">
        <f t="shared" si="82"/>
        <v/>
      </c>
      <c r="BX18" s="75" t="str">
        <f t="shared" si="83"/>
        <v/>
      </c>
      <c r="BY18" s="75" t="str">
        <f t="shared" si="84"/>
        <v/>
      </c>
      <c r="BZ18" s="75" t="str">
        <f t="shared" si="85"/>
        <v/>
      </c>
      <c r="CA18" s="252" t="str">
        <f t="shared" si="86"/>
        <v/>
      </c>
      <c r="CB18" s="75" t="str">
        <f t="shared" si="87"/>
        <v/>
      </c>
      <c r="CC18" s="75" t="str">
        <f t="shared" si="88"/>
        <v/>
      </c>
      <c r="CD18" s="75" t="str">
        <f t="shared" ca="1" si="89"/>
        <v/>
      </c>
      <c r="CE18" s="75" t="str">
        <f t="shared" si="90"/>
        <v/>
      </c>
      <c r="CF18" s="75" t="str">
        <f t="shared" si="91"/>
        <v/>
      </c>
      <c r="CG18" s="75" t="str">
        <f t="shared" si="92"/>
        <v/>
      </c>
      <c r="CH18" s="75" t="str">
        <f t="shared" si="93"/>
        <v/>
      </c>
      <c r="CI18" s="75" t="str">
        <f t="shared" si="94"/>
        <v/>
      </c>
      <c r="CJ18" s="75" t="str">
        <f t="shared" si="95"/>
        <v/>
      </c>
      <c r="CK18" s="253">
        <f t="shared" si="96"/>
        <v>0</v>
      </c>
      <c r="CL18" s="75" t="str">
        <f t="shared" si="97"/>
        <v/>
      </c>
      <c r="CM18" s="75" t="str">
        <f t="shared" si="98"/>
        <v/>
      </c>
      <c r="CN18" s="75" t="str">
        <f t="shared" si="99"/>
        <v/>
      </c>
      <c r="CO18" s="75" t="str">
        <f t="shared" si="100"/>
        <v/>
      </c>
      <c r="CP18" s="75" t="str">
        <f t="shared" si="101"/>
        <v/>
      </c>
      <c r="CQ18" s="75" t="str">
        <f t="shared" si="102"/>
        <v/>
      </c>
      <c r="CR18" s="75" t="str">
        <f t="shared" si="103"/>
        <v/>
      </c>
      <c r="CS18" s="75" t="str">
        <f t="shared" si="104"/>
        <v/>
      </c>
      <c r="CT18" s="75" t="str">
        <f t="shared" si="105"/>
        <v/>
      </c>
      <c r="CU18" s="75" t="str">
        <f t="shared" si="106"/>
        <v/>
      </c>
      <c r="CV18" s="75" t="str">
        <f t="shared" si="107"/>
        <v/>
      </c>
      <c r="CW18" s="75" t="str">
        <f t="shared" si="108"/>
        <v/>
      </c>
      <c r="CX18" s="75" t="str">
        <f t="shared" si="109"/>
        <v/>
      </c>
      <c r="CY18" s="75" t="str">
        <f t="shared" si="110"/>
        <v/>
      </c>
      <c r="CZ18" s="75" t="str">
        <f t="shared" si="111"/>
        <v/>
      </c>
      <c r="DA18" s="75" t="str">
        <f t="shared" si="112"/>
        <v/>
      </c>
      <c r="DB18" s="75" t="str">
        <f t="shared" si="113"/>
        <v/>
      </c>
      <c r="DC18" s="75" t="str">
        <f t="shared" si="114"/>
        <v/>
      </c>
      <c r="DD18" s="75" t="str">
        <f t="shared" si="115"/>
        <v/>
      </c>
      <c r="DE18" s="75" t="str">
        <f t="shared" si="116"/>
        <v/>
      </c>
      <c r="DF18" s="75" t="str">
        <f t="shared" si="117"/>
        <v/>
      </c>
      <c r="DG18" s="75" t="str">
        <f t="shared" si="118"/>
        <v/>
      </c>
      <c r="DH18" s="75" t="str">
        <f t="shared" si="119"/>
        <v/>
      </c>
      <c r="DI18" s="75" t="str">
        <f t="shared" si="120"/>
        <v/>
      </c>
      <c r="DJ18" s="75" t="str">
        <f t="shared" si="121"/>
        <v/>
      </c>
      <c r="DK18" s="75" t="str">
        <f t="shared" si="122"/>
        <v/>
      </c>
      <c r="DL18" s="75" t="str">
        <f t="shared" si="123"/>
        <v/>
      </c>
      <c r="DM18" s="75" t="str">
        <f t="shared" si="124"/>
        <v/>
      </c>
      <c r="DN18" s="75" t="str">
        <f t="shared" si="125"/>
        <v/>
      </c>
      <c r="DO18" s="75" t="str">
        <f t="shared" si="126"/>
        <v/>
      </c>
      <c r="DP18" s="75" t="str">
        <f t="shared" si="127"/>
        <v/>
      </c>
      <c r="DQ18" s="75" t="str">
        <f t="shared" si="128"/>
        <v/>
      </c>
      <c r="DR18" s="75" t="str">
        <f t="shared" si="129"/>
        <v/>
      </c>
      <c r="DS18" s="75" t="str">
        <f t="shared" si="130"/>
        <v/>
      </c>
      <c r="DT18" s="75" t="str">
        <f t="shared" si="131"/>
        <v/>
      </c>
      <c r="DU18" s="75" t="str">
        <f t="shared" si="132"/>
        <v/>
      </c>
      <c r="DV18" s="75" t="str">
        <f t="shared" si="133"/>
        <v/>
      </c>
      <c r="DW18" s="75" t="str">
        <f t="shared" si="134"/>
        <v/>
      </c>
      <c r="DX18" s="75" t="str">
        <f t="shared" si="135"/>
        <v/>
      </c>
      <c r="DY18" s="75" t="str">
        <f t="shared" si="136"/>
        <v/>
      </c>
      <c r="DZ18" s="75" t="str">
        <f t="shared" si="137"/>
        <v/>
      </c>
      <c r="EA18" s="75" t="str">
        <f t="shared" si="138"/>
        <v/>
      </c>
      <c r="EB18" s="75" t="str">
        <f t="shared" si="139"/>
        <v/>
      </c>
      <c r="EC18" s="75" t="str">
        <f t="shared" si="140"/>
        <v/>
      </c>
      <c r="ED18" s="75" t="str">
        <f t="shared" si="141"/>
        <v/>
      </c>
      <c r="EE18" s="75" t="str">
        <f t="shared" si="142"/>
        <v/>
      </c>
      <c r="EF18" s="253" t="str">
        <f t="shared" ca="1" si="143"/>
        <v/>
      </c>
      <c r="EG18" s="253" t="str">
        <f t="shared" ca="1" si="144"/>
        <v/>
      </c>
      <c r="EH18" s="75" t="str">
        <f t="shared" ca="1" si="145"/>
        <v/>
      </c>
      <c r="EI18" s="75" t="str">
        <f t="shared" ca="1" si="146"/>
        <v/>
      </c>
      <c r="EJ18" s="75" t="str">
        <f t="shared" ca="1" si="147"/>
        <v/>
      </c>
      <c r="EK18" s="75" t="str">
        <f t="shared" ca="1" si="148"/>
        <v/>
      </c>
      <c r="EL18" s="75" t="str">
        <f t="shared" ca="1" si="149"/>
        <v/>
      </c>
      <c r="EM18" s="75" t="str">
        <f t="shared" ca="1" si="150"/>
        <v/>
      </c>
      <c r="EN18" s="75" t="str">
        <f t="shared" ca="1" si="151"/>
        <v/>
      </c>
      <c r="EO18" s="75" t="str">
        <f t="shared" ca="1" si="152"/>
        <v/>
      </c>
      <c r="EP18" s="75" t="str">
        <f t="shared" ca="1" si="153"/>
        <v/>
      </c>
      <c r="EQ18" s="75" t="str">
        <f t="shared" ca="1" si="154"/>
        <v/>
      </c>
      <c r="ER18" s="75" t="str">
        <f t="shared" ca="1" si="155"/>
        <v/>
      </c>
      <c r="ES18" s="253">
        <f t="shared" si="156"/>
        <v>1</v>
      </c>
      <c r="ET18" s="75" t="str">
        <f t="shared" si="157"/>
        <v/>
      </c>
      <c r="EU18" s="75" t="str">
        <f>""</f>
        <v/>
      </c>
      <c r="EV18" s="75" t="str">
        <f t="shared" si="158"/>
        <v/>
      </c>
      <c r="EW18" s="75" t="str">
        <f t="shared" si="159"/>
        <v/>
      </c>
      <c r="EX18" s="253" t="str">
        <f>IF(B18=0,"",COUNTIF(ES$6:ES18,ES18))</f>
        <v/>
      </c>
      <c r="EY18" s="75" t="str">
        <f t="shared" si="160"/>
        <v/>
      </c>
      <c r="EZ18" s="254" t="str">
        <f t="shared" si="161"/>
        <v/>
      </c>
      <c r="FA18" s="75" t="str">
        <f t="shared" si="162"/>
        <v/>
      </c>
      <c r="FB18" s="75" t="str">
        <f t="shared" si="163"/>
        <v/>
      </c>
    </row>
    <row r="19" spans="1:158" ht="19.2">
      <c r="A19" s="27">
        <v>14</v>
      </c>
      <c r="B19" s="27">
        <f>COUNTIF('中間シート (2)'!M:M,行政集計シート※記入不要です!A19)</f>
        <v>0</v>
      </c>
      <c r="C19" s="249" t="str">
        <f t="shared" si="170"/>
        <v/>
      </c>
      <c r="D19" s="249" t="str">
        <f t="shared" si="171"/>
        <v/>
      </c>
      <c r="E19" s="249" t="str">
        <f t="shared" si="172"/>
        <v/>
      </c>
      <c r="F19" s="250"/>
      <c r="G19" s="17" t="str">
        <f>IFERROR(VLOOKUP($A19,'中間シート (2)'!$M$6:$AQ$65,G$1,FALSE),"")</f>
        <v/>
      </c>
      <c r="H19" s="17" t="str">
        <f>IFERROR(VLOOKUP($A19,'中間シート (2)'!$M$6:$AQ$65,H$1,FALSE),"")</f>
        <v/>
      </c>
      <c r="I19" s="17" t="str">
        <f>IFERROR(VLOOKUP($A19,'中間シート (2)'!$M$6:$AQ$65,I$1,FALSE),"")</f>
        <v/>
      </c>
      <c r="J19" s="17" t="str">
        <f>IFERROR(VLOOKUP($A19,'中間シート (2)'!$M$6:$AQ$65,J$1,FALSE),"")</f>
        <v/>
      </c>
      <c r="K19" s="17" t="str">
        <f>IFERROR(VLOOKUP($A19,'中間シート (2)'!$M$6:$AQ$65,K$1,FALSE),"")</f>
        <v/>
      </c>
      <c r="L19" s="17" t="str">
        <f>IFERROR(VLOOKUP($A19,'中間シート (2)'!$M$6:$AQ$65,L$1,FALSE),"")</f>
        <v/>
      </c>
      <c r="M19" s="17" t="str">
        <f>IFERROR(VLOOKUP($A19,'中間シート (2)'!$M$6:$AQ$65,M$1,FALSE),"")</f>
        <v/>
      </c>
      <c r="N19" s="17" t="str">
        <f>IFERROR(VLOOKUP($A19,'中間シート (2)'!$M$6:$AQ$65,N$1,FALSE),"")</f>
        <v/>
      </c>
      <c r="O19" s="17" t="str">
        <f>IFERROR(VLOOKUP($A19,'中間シート (2)'!$M$6:$AQ$65,O$1,FALSE),"")</f>
        <v/>
      </c>
      <c r="P19" s="17" t="str">
        <f>IFERROR(VLOOKUP($A19,'中間シート (2)'!$M$6:$AQ$65,P$1,FALSE),"")</f>
        <v/>
      </c>
      <c r="Q19" s="17" t="str">
        <f>IFERROR(VLOOKUP($A19,'中間シート (2)'!$M$6:$AQ$65,Q$1,FALSE),"")</f>
        <v/>
      </c>
      <c r="R19" s="17" t="str">
        <f>IFERROR(VLOOKUP($A19,'中間シート (2)'!$M$6:$AQ$65,R$1,FALSE),"")</f>
        <v/>
      </c>
      <c r="S19" s="17" t="str">
        <f>IFERROR(VLOOKUP($A19,'中間シート (2)'!$M$6:$AQ$65,S$1,FALSE),"")</f>
        <v/>
      </c>
      <c r="T19" s="17" t="str">
        <f>IFERROR(VLOOKUP($A19,'中間シート (2)'!$M$6:$AQ$65,T$1,FALSE),"")</f>
        <v/>
      </c>
      <c r="U19" s="17"/>
      <c r="V19" s="17" t="str">
        <f>IFERROR(VLOOKUP($A19,'中間シート (2)'!$M$6:$AQ$65,V$1,FALSE),"")</f>
        <v/>
      </c>
      <c r="W19" s="17" t="str">
        <f>IFERROR(VLOOKUP($A19,'中間シート (2)'!$M$6:$AQ$65,W$1,FALSE),"")</f>
        <v/>
      </c>
      <c r="X19" s="17" t="str">
        <f>IFERROR(VLOOKUP($A19,'中間シート (2)'!$M$6:$AQ$65,X$1,FALSE),"")</f>
        <v/>
      </c>
      <c r="Y19" s="17" t="str">
        <f>IFERROR(VLOOKUP($A19,'中間シート (2)'!$M$6:$AQ$65,Y$1,FALSE),"")</f>
        <v/>
      </c>
      <c r="Z19" s="17" t="str">
        <f>IFERROR(VLOOKUP($A19,'中間シート (2)'!$M$6:$AQ$65,Z$1,FALSE),"")</f>
        <v/>
      </c>
      <c r="AA19" s="17" t="str">
        <f>IFERROR(VLOOKUP($A19,'中間シート (2)'!$M$6:$AQ$65,AA$1,FALSE),"")</f>
        <v/>
      </c>
      <c r="AB19" s="17" t="str">
        <f>IFERROR(VLOOKUP($A19,'中間シート (2)'!$M$6:$AQ$65,AB$1,FALSE),"")</f>
        <v/>
      </c>
      <c r="AC19" s="17" t="str">
        <f>IFERROR(VLOOKUP($A19,'中間シート (2)'!$M$6:$AQ$65,AC$1,FALSE),"")</f>
        <v/>
      </c>
      <c r="AD19" s="17"/>
      <c r="AE19" s="17"/>
      <c r="AF19" s="45"/>
      <c r="AG19" s="45"/>
      <c r="AH19" s="30"/>
      <c r="AI19" s="30"/>
      <c r="AJ19" s="30"/>
      <c r="AK19" s="75">
        <f t="shared" si="46"/>
        <v>41</v>
      </c>
      <c r="AL19" s="75">
        <f t="shared" si="47"/>
        <v>41</v>
      </c>
      <c r="AM19" s="75" t="str">
        <f t="shared" si="48"/>
        <v/>
      </c>
      <c r="AN19" s="75" t="str">
        <f t="shared" si="49"/>
        <v/>
      </c>
      <c r="AO19" s="75" t="str">
        <f t="shared" si="50"/>
        <v/>
      </c>
      <c r="AP19" s="75" t="str">
        <f t="shared" si="51"/>
        <v/>
      </c>
      <c r="AQ19" s="75" t="str">
        <f t="shared" si="52"/>
        <v/>
      </c>
      <c r="AR19" s="75" t="str">
        <f ca="1">IF(AA19="","",IF(COUNTIF(エラー23シート!$G$5:$G$79, OFFSET(I19,IF(H19="",0,-H19+1),0)*100+OFFSET(W19,IF(H19="",0,-H19+1),0)*10+AA19)&gt;0,23,""))</f>
        <v/>
      </c>
      <c r="AS19" s="75" t="str">
        <f t="shared" si="53"/>
        <v/>
      </c>
      <c r="AT19" s="75" t="str">
        <f t="shared" si="54"/>
        <v/>
      </c>
      <c r="AU19" s="75" t="str">
        <f t="shared" si="55"/>
        <v/>
      </c>
      <c r="AV19" s="75" t="str">
        <f t="shared" si="56"/>
        <v/>
      </c>
      <c r="AW19" s="75" t="str">
        <f t="shared" si="57"/>
        <v/>
      </c>
      <c r="AX19" s="75" t="str">
        <f t="shared" si="58"/>
        <v/>
      </c>
      <c r="AY19" s="75" t="str">
        <f t="shared" si="59"/>
        <v/>
      </c>
      <c r="AZ19" s="75" t="str">
        <f t="shared" si="60"/>
        <v/>
      </c>
      <c r="BA19" s="75" t="str">
        <f t="shared" si="61"/>
        <v/>
      </c>
      <c r="BB19" s="75" t="str">
        <f t="shared" si="62"/>
        <v/>
      </c>
      <c r="BC19" s="75" t="str">
        <f t="shared" si="63"/>
        <v/>
      </c>
      <c r="BD19" s="75" t="str">
        <f t="shared" si="64"/>
        <v/>
      </c>
      <c r="BE19" s="75" t="str">
        <f t="shared" si="65"/>
        <v/>
      </c>
      <c r="BF19" s="75" t="str">
        <f t="shared" si="66"/>
        <v/>
      </c>
      <c r="BG19" s="75" t="str">
        <f t="shared" si="67"/>
        <v/>
      </c>
      <c r="BH19" s="75" t="str">
        <f t="shared" si="68"/>
        <v/>
      </c>
      <c r="BI19" s="251" t="str">
        <f t="shared" si="69"/>
        <v/>
      </c>
      <c r="BJ19" s="75" t="str">
        <f t="shared" si="70"/>
        <v/>
      </c>
      <c r="BK19" s="75" t="str">
        <f>IF(OR(B19=0,AND(H19&gt;=2, H19&lt;=4, M19="")), "",
 IF(COUNTIF(エラー32シート!$B$5:$J$46,M19)=0,32,""))</f>
        <v/>
      </c>
      <c r="BL19" s="75" t="str">
        <f t="shared" si="71"/>
        <v/>
      </c>
      <c r="BM19" s="75" t="str">
        <f t="shared" si="72"/>
        <v/>
      </c>
      <c r="BN19" s="75" t="str">
        <f t="shared" si="73"/>
        <v/>
      </c>
      <c r="BO19" s="75" t="str">
        <f t="shared" si="74"/>
        <v/>
      </c>
      <c r="BP19" s="75" t="str">
        <f t="shared" si="75"/>
        <v/>
      </c>
      <c r="BQ19" s="75" t="str">
        <f t="shared" si="76"/>
        <v/>
      </c>
      <c r="BR19" s="75" t="str">
        <f t="shared" si="77"/>
        <v/>
      </c>
      <c r="BS19" s="75" t="str">
        <f t="shared" si="78"/>
        <v/>
      </c>
      <c r="BT19" s="75" t="str">
        <f t="shared" si="79"/>
        <v/>
      </c>
      <c r="BU19" s="75" t="str">
        <f t="shared" si="80"/>
        <v/>
      </c>
      <c r="BV19" s="75" t="str">
        <f t="shared" si="81"/>
        <v/>
      </c>
      <c r="BW19" s="75" t="str">
        <f t="shared" si="82"/>
        <v/>
      </c>
      <c r="BX19" s="75" t="str">
        <f t="shared" si="83"/>
        <v/>
      </c>
      <c r="BY19" s="75" t="str">
        <f t="shared" si="84"/>
        <v/>
      </c>
      <c r="BZ19" s="75" t="str">
        <f t="shared" si="85"/>
        <v/>
      </c>
      <c r="CA19" s="252" t="str">
        <f t="shared" si="86"/>
        <v/>
      </c>
      <c r="CB19" s="75" t="str">
        <f t="shared" si="87"/>
        <v/>
      </c>
      <c r="CC19" s="75" t="str">
        <f t="shared" si="88"/>
        <v/>
      </c>
      <c r="CD19" s="75" t="str">
        <f t="shared" ca="1" si="89"/>
        <v/>
      </c>
      <c r="CE19" s="75" t="str">
        <f t="shared" si="90"/>
        <v/>
      </c>
      <c r="CF19" s="75" t="str">
        <f t="shared" si="91"/>
        <v/>
      </c>
      <c r="CG19" s="75" t="str">
        <f t="shared" si="92"/>
        <v/>
      </c>
      <c r="CH19" s="75" t="str">
        <f t="shared" si="93"/>
        <v/>
      </c>
      <c r="CI19" s="75" t="str">
        <f t="shared" si="94"/>
        <v/>
      </c>
      <c r="CJ19" s="75" t="str">
        <f t="shared" si="95"/>
        <v/>
      </c>
      <c r="CK19" s="253">
        <f t="shared" si="96"/>
        <v>0</v>
      </c>
      <c r="CL19" s="75" t="str">
        <f t="shared" si="97"/>
        <v/>
      </c>
      <c r="CM19" s="75" t="str">
        <f t="shared" si="98"/>
        <v/>
      </c>
      <c r="CN19" s="75" t="str">
        <f t="shared" si="99"/>
        <v/>
      </c>
      <c r="CO19" s="75" t="str">
        <f t="shared" si="100"/>
        <v/>
      </c>
      <c r="CP19" s="75" t="str">
        <f t="shared" si="101"/>
        <v/>
      </c>
      <c r="CQ19" s="75" t="str">
        <f t="shared" si="102"/>
        <v/>
      </c>
      <c r="CR19" s="75" t="str">
        <f t="shared" si="103"/>
        <v/>
      </c>
      <c r="CS19" s="75" t="str">
        <f t="shared" si="104"/>
        <v/>
      </c>
      <c r="CT19" s="75" t="str">
        <f t="shared" si="105"/>
        <v/>
      </c>
      <c r="CU19" s="75" t="str">
        <f t="shared" si="106"/>
        <v/>
      </c>
      <c r="CV19" s="75" t="str">
        <f t="shared" si="107"/>
        <v/>
      </c>
      <c r="CW19" s="75" t="str">
        <f t="shared" si="108"/>
        <v/>
      </c>
      <c r="CX19" s="75" t="str">
        <f t="shared" si="109"/>
        <v/>
      </c>
      <c r="CY19" s="75" t="str">
        <f t="shared" si="110"/>
        <v/>
      </c>
      <c r="CZ19" s="75" t="str">
        <f t="shared" si="111"/>
        <v/>
      </c>
      <c r="DA19" s="75" t="str">
        <f t="shared" si="112"/>
        <v/>
      </c>
      <c r="DB19" s="75" t="str">
        <f t="shared" si="113"/>
        <v/>
      </c>
      <c r="DC19" s="75" t="str">
        <f t="shared" si="114"/>
        <v/>
      </c>
      <c r="DD19" s="75" t="str">
        <f t="shared" si="115"/>
        <v/>
      </c>
      <c r="DE19" s="75" t="str">
        <f t="shared" si="116"/>
        <v/>
      </c>
      <c r="DF19" s="75" t="str">
        <f t="shared" si="117"/>
        <v/>
      </c>
      <c r="DG19" s="75" t="str">
        <f t="shared" si="118"/>
        <v/>
      </c>
      <c r="DH19" s="75" t="str">
        <f t="shared" si="119"/>
        <v/>
      </c>
      <c r="DI19" s="75" t="str">
        <f t="shared" si="120"/>
        <v/>
      </c>
      <c r="DJ19" s="75" t="str">
        <f t="shared" si="121"/>
        <v/>
      </c>
      <c r="DK19" s="75" t="str">
        <f t="shared" si="122"/>
        <v/>
      </c>
      <c r="DL19" s="75" t="str">
        <f t="shared" si="123"/>
        <v/>
      </c>
      <c r="DM19" s="75" t="str">
        <f t="shared" si="124"/>
        <v/>
      </c>
      <c r="DN19" s="75" t="str">
        <f t="shared" si="125"/>
        <v/>
      </c>
      <c r="DO19" s="75" t="str">
        <f t="shared" si="126"/>
        <v/>
      </c>
      <c r="DP19" s="75" t="str">
        <f t="shared" si="127"/>
        <v/>
      </c>
      <c r="DQ19" s="75" t="str">
        <f t="shared" si="128"/>
        <v/>
      </c>
      <c r="DR19" s="75" t="str">
        <f t="shared" si="129"/>
        <v/>
      </c>
      <c r="DS19" s="75" t="str">
        <f t="shared" si="130"/>
        <v/>
      </c>
      <c r="DT19" s="75" t="str">
        <f t="shared" si="131"/>
        <v/>
      </c>
      <c r="DU19" s="75" t="str">
        <f t="shared" si="132"/>
        <v/>
      </c>
      <c r="DV19" s="75" t="str">
        <f t="shared" si="133"/>
        <v/>
      </c>
      <c r="DW19" s="75" t="str">
        <f t="shared" si="134"/>
        <v/>
      </c>
      <c r="DX19" s="75" t="str">
        <f t="shared" si="135"/>
        <v/>
      </c>
      <c r="DY19" s="75" t="str">
        <f t="shared" si="136"/>
        <v/>
      </c>
      <c r="DZ19" s="75" t="str">
        <f t="shared" si="137"/>
        <v/>
      </c>
      <c r="EA19" s="75" t="str">
        <f t="shared" si="138"/>
        <v/>
      </c>
      <c r="EB19" s="75" t="str">
        <f t="shared" si="139"/>
        <v/>
      </c>
      <c r="EC19" s="75" t="str">
        <f t="shared" si="140"/>
        <v/>
      </c>
      <c r="ED19" s="75" t="str">
        <f t="shared" si="141"/>
        <v/>
      </c>
      <c r="EE19" s="75" t="str">
        <f t="shared" si="142"/>
        <v/>
      </c>
      <c r="EF19" s="253" t="str">
        <f t="shared" ca="1" si="143"/>
        <v/>
      </c>
      <c r="EG19" s="253" t="str">
        <f t="shared" ca="1" si="144"/>
        <v/>
      </c>
      <c r="EH19" s="75" t="str">
        <f t="shared" ca="1" si="145"/>
        <v/>
      </c>
      <c r="EI19" s="75" t="str">
        <f t="shared" ca="1" si="146"/>
        <v/>
      </c>
      <c r="EJ19" s="75" t="str">
        <f t="shared" ca="1" si="147"/>
        <v/>
      </c>
      <c r="EK19" s="75" t="str">
        <f t="shared" ca="1" si="148"/>
        <v/>
      </c>
      <c r="EL19" s="75" t="str">
        <f t="shared" ca="1" si="149"/>
        <v/>
      </c>
      <c r="EM19" s="75" t="str">
        <f t="shared" ca="1" si="150"/>
        <v/>
      </c>
      <c r="EN19" s="75" t="str">
        <f t="shared" ca="1" si="151"/>
        <v/>
      </c>
      <c r="EO19" s="75" t="str">
        <f t="shared" ca="1" si="152"/>
        <v/>
      </c>
      <c r="EP19" s="75" t="str">
        <f t="shared" ca="1" si="153"/>
        <v/>
      </c>
      <c r="EQ19" s="75" t="str">
        <f t="shared" ca="1" si="154"/>
        <v/>
      </c>
      <c r="ER19" s="75" t="str">
        <f t="shared" ca="1" si="155"/>
        <v/>
      </c>
      <c r="ES19" s="253">
        <f t="shared" si="156"/>
        <v>1</v>
      </c>
      <c r="ET19" s="75" t="str">
        <f t="shared" si="157"/>
        <v/>
      </c>
      <c r="EU19" s="75" t="str">
        <f>""</f>
        <v/>
      </c>
      <c r="EV19" s="75" t="str">
        <f t="shared" si="158"/>
        <v/>
      </c>
      <c r="EW19" s="75" t="str">
        <f t="shared" si="159"/>
        <v/>
      </c>
      <c r="EX19" s="253" t="str">
        <f>IF(B19=0,"",COUNTIF(ES$6:ES19,ES19))</f>
        <v/>
      </c>
      <c r="EY19" s="75" t="str">
        <f t="shared" si="160"/>
        <v/>
      </c>
      <c r="EZ19" s="254" t="str">
        <f t="shared" si="161"/>
        <v/>
      </c>
      <c r="FA19" s="75" t="str">
        <f t="shared" si="162"/>
        <v/>
      </c>
      <c r="FB19" s="75" t="str">
        <f t="shared" si="163"/>
        <v/>
      </c>
    </row>
    <row r="20" spans="1:158" ht="19.2">
      <c r="A20" s="27">
        <v>15</v>
      </c>
      <c r="B20" s="27">
        <f>COUNTIF('中間シート (2)'!M:M,行政集計シート※記入不要です!A20)</f>
        <v>0</v>
      </c>
      <c r="C20" s="249" t="str">
        <f t="shared" si="170"/>
        <v/>
      </c>
      <c r="D20" s="249" t="str">
        <f t="shared" si="171"/>
        <v/>
      </c>
      <c r="E20" s="249" t="str">
        <f t="shared" si="172"/>
        <v/>
      </c>
      <c r="F20" s="250"/>
      <c r="G20" s="17" t="str">
        <f>IFERROR(VLOOKUP($A20,'中間シート (2)'!$M$6:$AQ$65,G$1,FALSE),"")</f>
        <v/>
      </c>
      <c r="H20" s="17" t="str">
        <f>IFERROR(VLOOKUP($A20,'中間シート (2)'!$M$6:$AQ$65,H$1,FALSE),"")</f>
        <v/>
      </c>
      <c r="I20" s="17" t="str">
        <f>IFERROR(VLOOKUP($A20,'中間シート (2)'!$M$6:$AQ$65,I$1,FALSE),"")</f>
        <v/>
      </c>
      <c r="J20" s="17" t="str">
        <f>IFERROR(VLOOKUP($A20,'中間シート (2)'!$M$6:$AQ$65,J$1,FALSE),"")</f>
        <v/>
      </c>
      <c r="K20" s="17" t="str">
        <f>IFERROR(VLOOKUP($A20,'中間シート (2)'!$M$6:$AQ$65,K$1,FALSE),"")</f>
        <v/>
      </c>
      <c r="L20" s="17" t="str">
        <f>IFERROR(VLOOKUP($A20,'中間シート (2)'!$M$6:$AQ$65,L$1,FALSE),"")</f>
        <v/>
      </c>
      <c r="M20" s="17" t="str">
        <f>IFERROR(VLOOKUP($A20,'中間シート (2)'!$M$6:$AQ$65,M$1,FALSE),"")</f>
        <v/>
      </c>
      <c r="N20" s="17" t="str">
        <f>IFERROR(VLOOKUP($A20,'中間シート (2)'!$M$6:$AQ$65,N$1,FALSE),"")</f>
        <v/>
      </c>
      <c r="O20" s="17" t="str">
        <f>IFERROR(VLOOKUP($A20,'中間シート (2)'!$M$6:$AQ$65,O$1,FALSE),"")</f>
        <v/>
      </c>
      <c r="P20" s="17" t="str">
        <f>IFERROR(VLOOKUP($A20,'中間シート (2)'!$M$6:$AQ$65,P$1,FALSE),"")</f>
        <v/>
      </c>
      <c r="Q20" s="17" t="str">
        <f>IFERROR(VLOOKUP($A20,'中間シート (2)'!$M$6:$AQ$65,Q$1,FALSE),"")</f>
        <v/>
      </c>
      <c r="R20" s="17" t="str">
        <f>IFERROR(VLOOKUP($A20,'中間シート (2)'!$M$6:$AQ$65,R$1,FALSE),"")</f>
        <v/>
      </c>
      <c r="S20" s="17" t="str">
        <f>IFERROR(VLOOKUP($A20,'中間シート (2)'!$M$6:$AQ$65,S$1,FALSE),"")</f>
        <v/>
      </c>
      <c r="T20" s="17" t="str">
        <f>IFERROR(VLOOKUP($A20,'中間シート (2)'!$M$6:$AQ$65,T$1,FALSE),"")</f>
        <v/>
      </c>
      <c r="U20" s="17"/>
      <c r="V20" s="17" t="str">
        <f>IFERROR(VLOOKUP($A20,'中間シート (2)'!$M$6:$AQ$65,V$1,FALSE),"")</f>
        <v/>
      </c>
      <c r="W20" s="17" t="str">
        <f>IFERROR(VLOOKUP($A20,'中間シート (2)'!$M$6:$AQ$65,W$1,FALSE),"")</f>
        <v/>
      </c>
      <c r="X20" s="17" t="str">
        <f>IFERROR(VLOOKUP($A20,'中間シート (2)'!$M$6:$AQ$65,X$1,FALSE),"")</f>
        <v/>
      </c>
      <c r="Y20" s="17" t="str">
        <f>IFERROR(VLOOKUP($A20,'中間シート (2)'!$M$6:$AQ$65,Y$1,FALSE),"")</f>
        <v/>
      </c>
      <c r="Z20" s="17" t="str">
        <f>IFERROR(VLOOKUP($A20,'中間シート (2)'!$M$6:$AQ$65,Z$1,FALSE),"")</f>
        <v/>
      </c>
      <c r="AA20" s="17" t="str">
        <f>IFERROR(VLOOKUP($A20,'中間シート (2)'!$M$6:$AQ$65,AA$1,FALSE),"")</f>
        <v/>
      </c>
      <c r="AB20" s="17" t="str">
        <f>IFERROR(VLOOKUP($A20,'中間シート (2)'!$M$6:$AQ$65,AB$1,FALSE),"")</f>
        <v/>
      </c>
      <c r="AC20" s="17" t="str">
        <f>IFERROR(VLOOKUP($A20,'中間シート (2)'!$M$6:$AQ$65,AC$1,FALSE),"")</f>
        <v/>
      </c>
      <c r="AD20" s="17"/>
      <c r="AE20" s="17"/>
      <c r="AF20" s="45"/>
      <c r="AG20" s="45"/>
      <c r="AH20" s="30"/>
      <c r="AI20" s="30"/>
      <c r="AJ20" s="30"/>
      <c r="AK20" s="75">
        <f t="shared" si="46"/>
        <v>41</v>
      </c>
      <c r="AL20" s="75">
        <f t="shared" si="47"/>
        <v>41</v>
      </c>
      <c r="AM20" s="75" t="str">
        <f t="shared" si="48"/>
        <v/>
      </c>
      <c r="AN20" s="75" t="str">
        <f t="shared" si="49"/>
        <v/>
      </c>
      <c r="AO20" s="75" t="str">
        <f t="shared" si="50"/>
        <v/>
      </c>
      <c r="AP20" s="75" t="str">
        <f t="shared" si="51"/>
        <v/>
      </c>
      <c r="AQ20" s="75" t="str">
        <f t="shared" si="52"/>
        <v/>
      </c>
      <c r="AR20" s="75" t="str">
        <f ca="1">IF(AA20="","",IF(COUNTIF(エラー23シート!$G$5:$G$79, OFFSET(I20,IF(H20="",0,-H20+1),0)*100+OFFSET(W20,IF(H20="",0,-H20+1),0)*10+AA20)&gt;0,23,""))</f>
        <v/>
      </c>
      <c r="AS20" s="75" t="str">
        <f t="shared" si="53"/>
        <v/>
      </c>
      <c r="AT20" s="75" t="str">
        <f t="shared" si="54"/>
        <v/>
      </c>
      <c r="AU20" s="75" t="str">
        <f t="shared" si="55"/>
        <v/>
      </c>
      <c r="AV20" s="75" t="str">
        <f t="shared" si="56"/>
        <v/>
      </c>
      <c r="AW20" s="75" t="str">
        <f t="shared" si="57"/>
        <v/>
      </c>
      <c r="AX20" s="75" t="str">
        <f t="shared" si="58"/>
        <v/>
      </c>
      <c r="AY20" s="75" t="str">
        <f t="shared" si="59"/>
        <v/>
      </c>
      <c r="AZ20" s="75" t="str">
        <f t="shared" si="60"/>
        <v/>
      </c>
      <c r="BA20" s="75" t="str">
        <f t="shared" si="61"/>
        <v/>
      </c>
      <c r="BB20" s="75" t="str">
        <f t="shared" si="62"/>
        <v/>
      </c>
      <c r="BC20" s="75" t="str">
        <f t="shared" si="63"/>
        <v/>
      </c>
      <c r="BD20" s="75" t="str">
        <f t="shared" si="64"/>
        <v/>
      </c>
      <c r="BE20" s="75" t="str">
        <f t="shared" si="65"/>
        <v/>
      </c>
      <c r="BF20" s="75" t="str">
        <f t="shared" si="66"/>
        <v/>
      </c>
      <c r="BG20" s="75" t="str">
        <f t="shared" si="67"/>
        <v/>
      </c>
      <c r="BH20" s="75" t="str">
        <f t="shared" si="68"/>
        <v/>
      </c>
      <c r="BI20" s="251" t="str">
        <f t="shared" si="69"/>
        <v/>
      </c>
      <c r="BJ20" s="75" t="str">
        <f t="shared" si="70"/>
        <v/>
      </c>
      <c r="BK20" s="75" t="str">
        <f>IF(OR(B20=0,AND(H20&gt;=2, H20&lt;=4, M20="")), "",
 IF(COUNTIF(エラー32シート!$B$5:$J$46,M20)=0,32,""))</f>
        <v/>
      </c>
      <c r="BL20" s="75" t="str">
        <f t="shared" si="71"/>
        <v/>
      </c>
      <c r="BM20" s="75" t="str">
        <f t="shared" si="72"/>
        <v/>
      </c>
      <c r="BN20" s="75" t="str">
        <f t="shared" si="73"/>
        <v/>
      </c>
      <c r="BO20" s="75" t="str">
        <f t="shared" si="74"/>
        <v/>
      </c>
      <c r="BP20" s="75" t="str">
        <f t="shared" si="75"/>
        <v/>
      </c>
      <c r="BQ20" s="75" t="str">
        <f t="shared" si="76"/>
        <v/>
      </c>
      <c r="BR20" s="75" t="str">
        <f t="shared" si="77"/>
        <v/>
      </c>
      <c r="BS20" s="75" t="str">
        <f t="shared" si="78"/>
        <v/>
      </c>
      <c r="BT20" s="75" t="str">
        <f t="shared" si="79"/>
        <v/>
      </c>
      <c r="BU20" s="75" t="str">
        <f t="shared" si="80"/>
        <v/>
      </c>
      <c r="BV20" s="75" t="str">
        <f t="shared" si="81"/>
        <v/>
      </c>
      <c r="BW20" s="75" t="str">
        <f t="shared" si="82"/>
        <v/>
      </c>
      <c r="BX20" s="75" t="str">
        <f t="shared" si="83"/>
        <v/>
      </c>
      <c r="BY20" s="75" t="str">
        <f t="shared" si="84"/>
        <v/>
      </c>
      <c r="BZ20" s="75" t="str">
        <f t="shared" si="85"/>
        <v/>
      </c>
      <c r="CA20" s="252" t="str">
        <f t="shared" si="86"/>
        <v/>
      </c>
      <c r="CB20" s="75" t="str">
        <f t="shared" si="87"/>
        <v/>
      </c>
      <c r="CC20" s="75" t="str">
        <f t="shared" si="88"/>
        <v/>
      </c>
      <c r="CD20" s="75" t="str">
        <f t="shared" ca="1" si="89"/>
        <v/>
      </c>
      <c r="CE20" s="75" t="str">
        <f t="shared" si="90"/>
        <v/>
      </c>
      <c r="CF20" s="75" t="str">
        <f t="shared" si="91"/>
        <v/>
      </c>
      <c r="CG20" s="75" t="str">
        <f t="shared" si="92"/>
        <v/>
      </c>
      <c r="CH20" s="75" t="str">
        <f t="shared" si="93"/>
        <v/>
      </c>
      <c r="CI20" s="75" t="str">
        <f t="shared" si="94"/>
        <v/>
      </c>
      <c r="CJ20" s="75" t="str">
        <f t="shared" si="95"/>
        <v/>
      </c>
      <c r="CK20" s="253">
        <f t="shared" si="96"/>
        <v>0</v>
      </c>
      <c r="CL20" s="75" t="str">
        <f t="shared" si="97"/>
        <v/>
      </c>
      <c r="CM20" s="75" t="str">
        <f t="shared" si="98"/>
        <v/>
      </c>
      <c r="CN20" s="75" t="str">
        <f t="shared" si="99"/>
        <v/>
      </c>
      <c r="CO20" s="75" t="str">
        <f t="shared" si="100"/>
        <v/>
      </c>
      <c r="CP20" s="75" t="str">
        <f t="shared" si="101"/>
        <v/>
      </c>
      <c r="CQ20" s="75" t="str">
        <f t="shared" si="102"/>
        <v/>
      </c>
      <c r="CR20" s="75" t="str">
        <f t="shared" si="103"/>
        <v/>
      </c>
      <c r="CS20" s="75" t="str">
        <f t="shared" si="104"/>
        <v/>
      </c>
      <c r="CT20" s="75" t="str">
        <f t="shared" si="105"/>
        <v/>
      </c>
      <c r="CU20" s="75" t="str">
        <f t="shared" si="106"/>
        <v/>
      </c>
      <c r="CV20" s="75" t="str">
        <f t="shared" si="107"/>
        <v/>
      </c>
      <c r="CW20" s="75" t="str">
        <f t="shared" si="108"/>
        <v/>
      </c>
      <c r="CX20" s="75" t="str">
        <f t="shared" si="109"/>
        <v/>
      </c>
      <c r="CY20" s="75" t="str">
        <f t="shared" si="110"/>
        <v/>
      </c>
      <c r="CZ20" s="75" t="str">
        <f t="shared" si="111"/>
        <v/>
      </c>
      <c r="DA20" s="75" t="str">
        <f t="shared" si="112"/>
        <v/>
      </c>
      <c r="DB20" s="75" t="str">
        <f t="shared" si="113"/>
        <v/>
      </c>
      <c r="DC20" s="75" t="str">
        <f t="shared" si="114"/>
        <v/>
      </c>
      <c r="DD20" s="75" t="str">
        <f t="shared" si="115"/>
        <v/>
      </c>
      <c r="DE20" s="75" t="str">
        <f t="shared" si="116"/>
        <v/>
      </c>
      <c r="DF20" s="75" t="str">
        <f t="shared" si="117"/>
        <v/>
      </c>
      <c r="DG20" s="75" t="str">
        <f t="shared" si="118"/>
        <v/>
      </c>
      <c r="DH20" s="75" t="str">
        <f t="shared" si="119"/>
        <v/>
      </c>
      <c r="DI20" s="75" t="str">
        <f t="shared" si="120"/>
        <v/>
      </c>
      <c r="DJ20" s="75" t="str">
        <f t="shared" si="121"/>
        <v/>
      </c>
      <c r="DK20" s="75" t="str">
        <f t="shared" si="122"/>
        <v/>
      </c>
      <c r="DL20" s="75" t="str">
        <f t="shared" si="123"/>
        <v/>
      </c>
      <c r="DM20" s="75" t="str">
        <f t="shared" si="124"/>
        <v/>
      </c>
      <c r="DN20" s="75" t="str">
        <f t="shared" si="125"/>
        <v/>
      </c>
      <c r="DO20" s="75" t="str">
        <f t="shared" si="126"/>
        <v/>
      </c>
      <c r="DP20" s="75" t="str">
        <f t="shared" si="127"/>
        <v/>
      </c>
      <c r="DQ20" s="75" t="str">
        <f t="shared" si="128"/>
        <v/>
      </c>
      <c r="DR20" s="75" t="str">
        <f t="shared" si="129"/>
        <v/>
      </c>
      <c r="DS20" s="75" t="str">
        <f t="shared" si="130"/>
        <v/>
      </c>
      <c r="DT20" s="75" t="str">
        <f t="shared" si="131"/>
        <v/>
      </c>
      <c r="DU20" s="75" t="str">
        <f t="shared" si="132"/>
        <v/>
      </c>
      <c r="DV20" s="75" t="str">
        <f t="shared" si="133"/>
        <v/>
      </c>
      <c r="DW20" s="75" t="str">
        <f t="shared" si="134"/>
        <v/>
      </c>
      <c r="DX20" s="75" t="str">
        <f t="shared" si="135"/>
        <v/>
      </c>
      <c r="DY20" s="75" t="str">
        <f t="shared" si="136"/>
        <v/>
      </c>
      <c r="DZ20" s="75" t="str">
        <f t="shared" si="137"/>
        <v/>
      </c>
      <c r="EA20" s="75" t="str">
        <f t="shared" si="138"/>
        <v/>
      </c>
      <c r="EB20" s="75" t="str">
        <f t="shared" si="139"/>
        <v/>
      </c>
      <c r="EC20" s="75" t="str">
        <f t="shared" si="140"/>
        <v/>
      </c>
      <c r="ED20" s="75" t="str">
        <f t="shared" si="141"/>
        <v/>
      </c>
      <c r="EE20" s="75" t="str">
        <f t="shared" si="142"/>
        <v/>
      </c>
      <c r="EF20" s="253" t="str">
        <f t="shared" ca="1" si="143"/>
        <v/>
      </c>
      <c r="EG20" s="253" t="str">
        <f t="shared" ca="1" si="144"/>
        <v/>
      </c>
      <c r="EH20" s="75" t="str">
        <f t="shared" ca="1" si="145"/>
        <v/>
      </c>
      <c r="EI20" s="75" t="str">
        <f t="shared" ca="1" si="146"/>
        <v/>
      </c>
      <c r="EJ20" s="75" t="str">
        <f t="shared" ca="1" si="147"/>
        <v/>
      </c>
      <c r="EK20" s="75" t="str">
        <f t="shared" ca="1" si="148"/>
        <v/>
      </c>
      <c r="EL20" s="75" t="str">
        <f t="shared" ca="1" si="149"/>
        <v/>
      </c>
      <c r="EM20" s="75" t="str">
        <f t="shared" ca="1" si="150"/>
        <v/>
      </c>
      <c r="EN20" s="75" t="str">
        <f t="shared" ca="1" si="151"/>
        <v/>
      </c>
      <c r="EO20" s="75" t="str">
        <f t="shared" ca="1" si="152"/>
        <v/>
      </c>
      <c r="EP20" s="75" t="str">
        <f t="shared" ca="1" si="153"/>
        <v/>
      </c>
      <c r="EQ20" s="75" t="str">
        <f t="shared" ca="1" si="154"/>
        <v/>
      </c>
      <c r="ER20" s="75" t="str">
        <f t="shared" ca="1" si="155"/>
        <v/>
      </c>
      <c r="ES20" s="253">
        <f t="shared" si="156"/>
        <v>1</v>
      </c>
      <c r="ET20" s="75" t="str">
        <f t="shared" si="157"/>
        <v/>
      </c>
      <c r="EU20" s="75" t="str">
        <f>""</f>
        <v/>
      </c>
      <c r="EV20" s="75" t="str">
        <f t="shared" si="158"/>
        <v/>
      </c>
      <c r="EW20" s="75" t="str">
        <f t="shared" si="159"/>
        <v/>
      </c>
      <c r="EX20" s="253" t="str">
        <f>IF(B20=0,"",COUNTIF(ES$6:ES20,ES20))</f>
        <v/>
      </c>
      <c r="EY20" s="75" t="str">
        <f t="shared" si="160"/>
        <v/>
      </c>
      <c r="EZ20" s="254" t="str">
        <f t="shared" si="161"/>
        <v/>
      </c>
      <c r="FA20" s="75" t="str">
        <f t="shared" si="162"/>
        <v/>
      </c>
      <c r="FB20" s="75" t="str">
        <f t="shared" si="163"/>
        <v/>
      </c>
    </row>
    <row r="21" spans="1:158" ht="19.2">
      <c r="A21" s="27">
        <v>16</v>
      </c>
      <c r="B21" s="27">
        <f>COUNTIF('中間シート (2)'!M:M,行政集計シート※記入不要です!A21)</f>
        <v>0</v>
      </c>
      <c r="C21" s="249" t="str">
        <f t="shared" si="170"/>
        <v/>
      </c>
      <c r="D21" s="249" t="str">
        <f t="shared" si="171"/>
        <v/>
      </c>
      <c r="E21" s="249" t="str">
        <f t="shared" si="172"/>
        <v/>
      </c>
      <c r="F21" s="250"/>
      <c r="G21" s="17" t="str">
        <f>IFERROR(VLOOKUP($A21,'中間シート (2)'!$M$6:$AQ$65,G$1,FALSE),"")</f>
        <v/>
      </c>
      <c r="H21" s="17" t="str">
        <f>IFERROR(VLOOKUP($A21,'中間シート (2)'!$M$6:$AQ$65,H$1,FALSE),"")</f>
        <v/>
      </c>
      <c r="I21" s="17" t="str">
        <f>IFERROR(VLOOKUP($A21,'中間シート (2)'!$M$6:$AQ$65,I$1,FALSE),"")</f>
        <v/>
      </c>
      <c r="J21" s="17" t="str">
        <f>IFERROR(VLOOKUP($A21,'中間シート (2)'!$M$6:$AQ$65,J$1,FALSE),"")</f>
        <v/>
      </c>
      <c r="K21" s="17" t="str">
        <f>IFERROR(VLOOKUP($A21,'中間シート (2)'!$M$6:$AQ$65,K$1,FALSE),"")</f>
        <v/>
      </c>
      <c r="L21" s="17" t="str">
        <f>IFERROR(VLOOKUP($A21,'中間シート (2)'!$M$6:$AQ$65,L$1,FALSE),"")</f>
        <v/>
      </c>
      <c r="M21" s="17" t="str">
        <f>IFERROR(VLOOKUP($A21,'中間シート (2)'!$M$6:$AQ$65,M$1,FALSE),"")</f>
        <v/>
      </c>
      <c r="N21" s="17" t="str">
        <f>IFERROR(VLOOKUP($A21,'中間シート (2)'!$M$6:$AQ$65,N$1,FALSE),"")</f>
        <v/>
      </c>
      <c r="O21" s="17" t="str">
        <f>IFERROR(VLOOKUP($A21,'中間シート (2)'!$M$6:$AQ$65,O$1,FALSE),"")</f>
        <v/>
      </c>
      <c r="P21" s="17" t="str">
        <f>IFERROR(VLOOKUP($A21,'中間シート (2)'!$M$6:$AQ$65,P$1,FALSE),"")</f>
        <v/>
      </c>
      <c r="Q21" s="17" t="str">
        <f>IFERROR(VLOOKUP($A21,'中間シート (2)'!$M$6:$AQ$65,Q$1,FALSE),"")</f>
        <v/>
      </c>
      <c r="R21" s="17" t="str">
        <f>IFERROR(VLOOKUP($A21,'中間シート (2)'!$M$6:$AQ$65,R$1,FALSE),"")</f>
        <v/>
      </c>
      <c r="S21" s="17" t="str">
        <f>IFERROR(VLOOKUP($A21,'中間シート (2)'!$M$6:$AQ$65,S$1,FALSE),"")</f>
        <v/>
      </c>
      <c r="T21" s="17" t="str">
        <f>IFERROR(VLOOKUP($A21,'中間シート (2)'!$M$6:$AQ$65,T$1,FALSE),"")</f>
        <v/>
      </c>
      <c r="U21" s="17"/>
      <c r="V21" s="17" t="str">
        <f>IFERROR(VLOOKUP($A21,'中間シート (2)'!$M$6:$AQ$65,V$1,FALSE),"")</f>
        <v/>
      </c>
      <c r="W21" s="17" t="str">
        <f>IFERROR(VLOOKUP($A21,'中間シート (2)'!$M$6:$AQ$65,W$1,FALSE),"")</f>
        <v/>
      </c>
      <c r="X21" s="17" t="str">
        <f>IFERROR(VLOOKUP($A21,'中間シート (2)'!$M$6:$AQ$65,X$1,FALSE),"")</f>
        <v/>
      </c>
      <c r="Y21" s="17" t="str">
        <f>IFERROR(VLOOKUP($A21,'中間シート (2)'!$M$6:$AQ$65,Y$1,FALSE),"")</f>
        <v/>
      </c>
      <c r="Z21" s="17" t="str">
        <f>IFERROR(VLOOKUP($A21,'中間シート (2)'!$M$6:$AQ$65,Z$1,FALSE),"")</f>
        <v/>
      </c>
      <c r="AA21" s="17" t="str">
        <f>IFERROR(VLOOKUP($A21,'中間シート (2)'!$M$6:$AQ$65,AA$1,FALSE),"")</f>
        <v/>
      </c>
      <c r="AB21" s="17" t="str">
        <f>IFERROR(VLOOKUP($A21,'中間シート (2)'!$M$6:$AQ$65,AB$1,FALSE),"")</f>
        <v/>
      </c>
      <c r="AC21" s="17" t="str">
        <f>IFERROR(VLOOKUP($A21,'中間シート (2)'!$M$6:$AQ$65,AC$1,FALSE),"")</f>
        <v/>
      </c>
      <c r="AD21" s="17"/>
      <c r="AE21" s="17"/>
      <c r="AF21" s="45"/>
      <c r="AG21" s="45"/>
      <c r="AH21" s="30"/>
      <c r="AI21" s="30"/>
      <c r="AJ21" s="30"/>
      <c r="AK21" s="75">
        <f t="shared" si="46"/>
        <v>41</v>
      </c>
      <c r="AL21" s="75">
        <f t="shared" si="47"/>
        <v>41</v>
      </c>
      <c r="AM21" s="75" t="str">
        <f t="shared" si="48"/>
        <v/>
      </c>
      <c r="AN21" s="75" t="str">
        <f t="shared" si="49"/>
        <v/>
      </c>
      <c r="AO21" s="75" t="str">
        <f t="shared" si="50"/>
        <v/>
      </c>
      <c r="AP21" s="75" t="str">
        <f t="shared" si="51"/>
        <v/>
      </c>
      <c r="AQ21" s="75" t="str">
        <f t="shared" si="52"/>
        <v/>
      </c>
      <c r="AR21" s="75" t="str">
        <f ca="1">IF(AA21="","",IF(COUNTIF(エラー23シート!$G$5:$G$79, OFFSET(I21,IF(H21="",0,-H21+1),0)*100+OFFSET(W21,IF(H21="",0,-H21+1),0)*10+AA21)&gt;0,23,""))</f>
        <v/>
      </c>
      <c r="AS21" s="75" t="str">
        <f t="shared" si="53"/>
        <v/>
      </c>
      <c r="AT21" s="75" t="str">
        <f t="shared" si="54"/>
        <v/>
      </c>
      <c r="AU21" s="75" t="str">
        <f t="shared" si="55"/>
        <v/>
      </c>
      <c r="AV21" s="75" t="str">
        <f t="shared" si="56"/>
        <v/>
      </c>
      <c r="AW21" s="75" t="str">
        <f t="shared" si="57"/>
        <v/>
      </c>
      <c r="AX21" s="75" t="str">
        <f t="shared" si="58"/>
        <v/>
      </c>
      <c r="AY21" s="75" t="str">
        <f t="shared" si="59"/>
        <v/>
      </c>
      <c r="AZ21" s="75" t="str">
        <f t="shared" si="60"/>
        <v/>
      </c>
      <c r="BA21" s="75" t="str">
        <f t="shared" si="61"/>
        <v/>
      </c>
      <c r="BB21" s="75" t="str">
        <f t="shared" si="62"/>
        <v/>
      </c>
      <c r="BC21" s="75" t="str">
        <f t="shared" si="63"/>
        <v/>
      </c>
      <c r="BD21" s="75" t="str">
        <f t="shared" si="64"/>
        <v/>
      </c>
      <c r="BE21" s="75" t="str">
        <f t="shared" si="65"/>
        <v/>
      </c>
      <c r="BF21" s="75" t="str">
        <f t="shared" si="66"/>
        <v/>
      </c>
      <c r="BG21" s="75" t="str">
        <f t="shared" si="67"/>
        <v/>
      </c>
      <c r="BH21" s="75" t="str">
        <f t="shared" si="68"/>
        <v/>
      </c>
      <c r="BI21" s="251" t="str">
        <f t="shared" si="69"/>
        <v/>
      </c>
      <c r="BJ21" s="75" t="str">
        <f t="shared" si="70"/>
        <v/>
      </c>
      <c r="BK21" s="75" t="str">
        <f>IF(OR(B21=0,AND(H21&gt;=2, H21&lt;=4, M21="")), "",
 IF(COUNTIF(エラー32シート!$B$5:$J$46,M21)=0,32,""))</f>
        <v/>
      </c>
      <c r="BL21" s="75" t="str">
        <f t="shared" si="71"/>
        <v/>
      </c>
      <c r="BM21" s="75" t="str">
        <f t="shared" si="72"/>
        <v/>
      </c>
      <c r="BN21" s="75" t="str">
        <f t="shared" si="73"/>
        <v/>
      </c>
      <c r="BO21" s="75" t="str">
        <f t="shared" si="74"/>
        <v/>
      </c>
      <c r="BP21" s="75" t="str">
        <f t="shared" si="75"/>
        <v/>
      </c>
      <c r="BQ21" s="75" t="str">
        <f t="shared" si="76"/>
        <v/>
      </c>
      <c r="BR21" s="75" t="str">
        <f t="shared" si="77"/>
        <v/>
      </c>
      <c r="BS21" s="75" t="str">
        <f t="shared" si="78"/>
        <v/>
      </c>
      <c r="BT21" s="75" t="str">
        <f t="shared" si="79"/>
        <v/>
      </c>
      <c r="BU21" s="75" t="str">
        <f t="shared" si="80"/>
        <v/>
      </c>
      <c r="BV21" s="75" t="str">
        <f t="shared" si="81"/>
        <v/>
      </c>
      <c r="BW21" s="75" t="str">
        <f t="shared" si="82"/>
        <v/>
      </c>
      <c r="BX21" s="75" t="str">
        <f t="shared" si="83"/>
        <v/>
      </c>
      <c r="BY21" s="75" t="str">
        <f t="shared" si="84"/>
        <v/>
      </c>
      <c r="BZ21" s="75" t="str">
        <f t="shared" si="85"/>
        <v/>
      </c>
      <c r="CA21" s="252" t="str">
        <f t="shared" si="86"/>
        <v/>
      </c>
      <c r="CB21" s="75" t="str">
        <f t="shared" si="87"/>
        <v/>
      </c>
      <c r="CC21" s="75" t="str">
        <f t="shared" si="88"/>
        <v/>
      </c>
      <c r="CD21" s="75" t="str">
        <f t="shared" ca="1" si="89"/>
        <v/>
      </c>
      <c r="CE21" s="75" t="str">
        <f t="shared" si="90"/>
        <v/>
      </c>
      <c r="CF21" s="75" t="str">
        <f t="shared" si="91"/>
        <v/>
      </c>
      <c r="CG21" s="75" t="str">
        <f t="shared" si="92"/>
        <v/>
      </c>
      <c r="CH21" s="75" t="str">
        <f t="shared" si="93"/>
        <v/>
      </c>
      <c r="CI21" s="75" t="str">
        <f t="shared" si="94"/>
        <v/>
      </c>
      <c r="CJ21" s="75" t="str">
        <f t="shared" si="95"/>
        <v/>
      </c>
      <c r="CK21" s="253">
        <f t="shared" si="96"/>
        <v>0</v>
      </c>
      <c r="CL21" s="75" t="str">
        <f t="shared" si="97"/>
        <v/>
      </c>
      <c r="CM21" s="75" t="str">
        <f t="shared" si="98"/>
        <v/>
      </c>
      <c r="CN21" s="75" t="str">
        <f t="shared" si="99"/>
        <v/>
      </c>
      <c r="CO21" s="75" t="str">
        <f t="shared" si="100"/>
        <v/>
      </c>
      <c r="CP21" s="75" t="str">
        <f t="shared" si="101"/>
        <v/>
      </c>
      <c r="CQ21" s="75" t="str">
        <f t="shared" si="102"/>
        <v/>
      </c>
      <c r="CR21" s="75" t="str">
        <f t="shared" si="103"/>
        <v/>
      </c>
      <c r="CS21" s="75" t="str">
        <f t="shared" si="104"/>
        <v/>
      </c>
      <c r="CT21" s="75" t="str">
        <f t="shared" si="105"/>
        <v/>
      </c>
      <c r="CU21" s="75" t="str">
        <f t="shared" si="106"/>
        <v/>
      </c>
      <c r="CV21" s="75" t="str">
        <f t="shared" si="107"/>
        <v/>
      </c>
      <c r="CW21" s="75" t="str">
        <f t="shared" si="108"/>
        <v/>
      </c>
      <c r="CX21" s="75" t="str">
        <f t="shared" si="109"/>
        <v/>
      </c>
      <c r="CY21" s="75" t="str">
        <f t="shared" si="110"/>
        <v/>
      </c>
      <c r="CZ21" s="75" t="str">
        <f t="shared" si="111"/>
        <v/>
      </c>
      <c r="DA21" s="75" t="str">
        <f t="shared" si="112"/>
        <v/>
      </c>
      <c r="DB21" s="75" t="str">
        <f t="shared" si="113"/>
        <v/>
      </c>
      <c r="DC21" s="75" t="str">
        <f t="shared" si="114"/>
        <v/>
      </c>
      <c r="DD21" s="75" t="str">
        <f t="shared" si="115"/>
        <v/>
      </c>
      <c r="DE21" s="75" t="str">
        <f t="shared" si="116"/>
        <v/>
      </c>
      <c r="DF21" s="75" t="str">
        <f t="shared" si="117"/>
        <v/>
      </c>
      <c r="DG21" s="75" t="str">
        <f t="shared" si="118"/>
        <v/>
      </c>
      <c r="DH21" s="75" t="str">
        <f t="shared" si="119"/>
        <v/>
      </c>
      <c r="DI21" s="75" t="str">
        <f t="shared" si="120"/>
        <v/>
      </c>
      <c r="DJ21" s="75" t="str">
        <f t="shared" si="121"/>
        <v/>
      </c>
      <c r="DK21" s="75" t="str">
        <f t="shared" si="122"/>
        <v/>
      </c>
      <c r="DL21" s="75" t="str">
        <f t="shared" si="123"/>
        <v/>
      </c>
      <c r="DM21" s="75" t="str">
        <f t="shared" si="124"/>
        <v/>
      </c>
      <c r="DN21" s="75" t="str">
        <f t="shared" si="125"/>
        <v/>
      </c>
      <c r="DO21" s="75" t="str">
        <f t="shared" si="126"/>
        <v/>
      </c>
      <c r="DP21" s="75" t="str">
        <f t="shared" si="127"/>
        <v/>
      </c>
      <c r="DQ21" s="75" t="str">
        <f t="shared" si="128"/>
        <v/>
      </c>
      <c r="DR21" s="75" t="str">
        <f t="shared" si="129"/>
        <v/>
      </c>
      <c r="DS21" s="75" t="str">
        <f t="shared" si="130"/>
        <v/>
      </c>
      <c r="DT21" s="75" t="str">
        <f t="shared" si="131"/>
        <v/>
      </c>
      <c r="DU21" s="75" t="str">
        <f t="shared" si="132"/>
        <v/>
      </c>
      <c r="DV21" s="75" t="str">
        <f t="shared" si="133"/>
        <v/>
      </c>
      <c r="DW21" s="75" t="str">
        <f t="shared" si="134"/>
        <v/>
      </c>
      <c r="DX21" s="75" t="str">
        <f t="shared" si="135"/>
        <v/>
      </c>
      <c r="DY21" s="75" t="str">
        <f t="shared" si="136"/>
        <v/>
      </c>
      <c r="DZ21" s="75" t="str">
        <f t="shared" si="137"/>
        <v/>
      </c>
      <c r="EA21" s="75" t="str">
        <f t="shared" si="138"/>
        <v/>
      </c>
      <c r="EB21" s="75" t="str">
        <f t="shared" si="139"/>
        <v/>
      </c>
      <c r="EC21" s="75" t="str">
        <f t="shared" si="140"/>
        <v/>
      </c>
      <c r="ED21" s="75" t="str">
        <f t="shared" si="141"/>
        <v/>
      </c>
      <c r="EE21" s="75" t="str">
        <f t="shared" si="142"/>
        <v/>
      </c>
      <c r="EF21" s="253" t="str">
        <f t="shared" ca="1" si="143"/>
        <v/>
      </c>
      <c r="EG21" s="253" t="str">
        <f t="shared" ca="1" si="144"/>
        <v/>
      </c>
      <c r="EH21" s="75" t="str">
        <f t="shared" ca="1" si="145"/>
        <v/>
      </c>
      <c r="EI21" s="75" t="str">
        <f t="shared" ca="1" si="146"/>
        <v/>
      </c>
      <c r="EJ21" s="75" t="str">
        <f t="shared" ca="1" si="147"/>
        <v/>
      </c>
      <c r="EK21" s="75" t="str">
        <f t="shared" ca="1" si="148"/>
        <v/>
      </c>
      <c r="EL21" s="75" t="str">
        <f t="shared" ca="1" si="149"/>
        <v/>
      </c>
      <c r="EM21" s="75" t="str">
        <f t="shared" ca="1" si="150"/>
        <v/>
      </c>
      <c r="EN21" s="75" t="str">
        <f t="shared" ca="1" si="151"/>
        <v/>
      </c>
      <c r="EO21" s="75" t="str">
        <f t="shared" ca="1" si="152"/>
        <v/>
      </c>
      <c r="EP21" s="75" t="str">
        <f t="shared" ca="1" si="153"/>
        <v/>
      </c>
      <c r="EQ21" s="75" t="str">
        <f t="shared" ca="1" si="154"/>
        <v/>
      </c>
      <c r="ER21" s="75" t="str">
        <f t="shared" ca="1" si="155"/>
        <v/>
      </c>
      <c r="ES21" s="253">
        <f t="shared" si="156"/>
        <v>1</v>
      </c>
      <c r="ET21" s="75" t="str">
        <f t="shared" si="157"/>
        <v/>
      </c>
      <c r="EU21" s="75" t="str">
        <f>""</f>
        <v/>
      </c>
      <c r="EV21" s="75" t="str">
        <f t="shared" si="158"/>
        <v/>
      </c>
      <c r="EW21" s="75" t="str">
        <f t="shared" si="159"/>
        <v/>
      </c>
      <c r="EX21" s="253" t="str">
        <f>IF(B21=0,"",COUNTIF(ES$6:ES21,ES21))</f>
        <v/>
      </c>
      <c r="EY21" s="75" t="str">
        <f t="shared" si="160"/>
        <v/>
      </c>
      <c r="EZ21" s="254" t="str">
        <f t="shared" si="161"/>
        <v/>
      </c>
      <c r="FA21" s="75" t="str">
        <f t="shared" si="162"/>
        <v/>
      </c>
      <c r="FB21" s="75" t="str">
        <f t="shared" si="163"/>
        <v/>
      </c>
    </row>
    <row r="22" spans="1:158" ht="19.2">
      <c r="A22" s="27">
        <v>17</v>
      </c>
      <c r="B22" s="27">
        <f>COUNTIF('中間シート (2)'!M:M,行政集計シート※記入不要です!A22)</f>
        <v>0</v>
      </c>
      <c r="C22" s="249" t="str">
        <f t="shared" si="170"/>
        <v/>
      </c>
      <c r="D22" s="249" t="str">
        <f t="shared" si="171"/>
        <v/>
      </c>
      <c r="E22" s="249" t="str">
        <f t="shared" si="172"/>
        <v/>
      </c>
      <c r="F22" s="250"/>
      <c r="G22" s="17" t="str">
        <f>IFERROR(VLOOKUP($A22,'中間シート (2)'!$M$6:$AQ$65,G$1,FALSE),"")</f>
        <v/>
      </c>
      <c r="H22" s="17" t="str">
        <f>IFERROR(VLOOKUP($A22,'中間シート (2)'!$M$6:$AQ$65,H$1,FALSE),"")</f>
        <v/>
      </c>
      <c r="I22" s="17" t="str">
        <f>IFERROR(VLOOKUP($A22,'中間シート (2)'!$M$6:$AQ$65,I$1,FALSE),"")</f>
        <v/>
      </c>
      <c r="J22" s="17" t="str">
        <f>IFERROR(VLOOKUP($A22,'中間シート (2)'!$M$6:$AQ$65,J$1,FALSE),"")</f>
        <v/>
      </c>
      <c r="K22" s="17" t="str">
        <f>IFERROR(VLOOKUP($A22,'中間シート (2)'!$M$6:$AQ$65,K$1,FALSE),"")</f>
        <v/>
      </c>
      <c r="L22" s="17" t="str">
        <f>IFERROR(VLOOKUP($A22,'中間シート (2)'!$M$6:$AQ$65,L$1,FALSE),"")</f>
        <v/>
      </c>
      <c r="M22" s="17" t="str">
        <f>IFERROR(VLOOKUP($A22,'中間シート (2)'!$M$6:$AQ$65,M$1,FALSE),"")</f>
        <v/>
      </c>
      <c r="N22" s="17" t="str">
        <f>IFERROR(VLOOKUP($A22,'中間シート (2)'!$M$6:$AQ$65,N$1,FALSE),"")</f>
        <v/>
      </c>
      <c r="O22" s="17" t="str">
        <f>IFERROR(VLOOKUP($A22,'中間シート (2)'!$M$6:$AQ$65,O$1,FALSE),"")</f>
        <v/>
      </c>
      <c r="P22" s="17" t="str">
        <f>IFERROR(VLOOKUP($A22,'中間シート (2)'!$M$6:$AQ$65,P$1,FALSE),"")</f>
        <v/>
      </c>
      <c r="Q22" s="17" t="str">
        <f>IFERROR(VLOOKUP($A22,'中間シート (2)'!$M$6:$AQ$65,Q$1,FALSE),"")</f>
        <v/>
      </c>
      <c r="R22" s="17" t="str">
        <f>IFERROR(VLOOKUP($A22,'中間シート (2)'!$M$6:$AQ$65,R$1,FALSE),"")</f>
        <v/>
      </c>
      <c r="S22" s="17" t="str">
        <f>IFERROR(VLOOKUP($A22,'中間シート (2)'!$M$6:$AQ$65,S$1,FALSE),"")</f>
        <v/>
      </c>
      <c r="T22" s="17" t="str">
        <f>IFERROR(VLOOKUP($A22,'中間シート (2)'!$M$6:$AQ$65,T$1,FALSE),"")</f>
        <v/>
      </c>
      <c r="U22" s="17"/>
      <c r="V22" s="17" t="str">
        <f>IFERROR(VLOOKUP($A22,'中間シート (2)'!$M$6:$AQ$65,V$1,FALSE),"")</f>
        <v/>
      </c>
      <c r="W22" s="17" t="str">
        <f>IFERROR(VLOOKUP($A22,'中間シート (2)'!$M$6:$AQ$65,W$1,FALSE),"")</f>
        <v/>
      </c>
      <c r="X22" s="17" t="str">
        <f>IFERROR(VLOOKUP($A22,'中間シート (2)'!$M$6:$AQ$65,X$1,FALSE),"")</f>
        <v/>
      </c>
      <c r="Y22" s="17" t="str">
        <f>IFERROR(VLOOKUP($A22,'中間シート (2)'!$M$6:$AQ$65,Y$1,FALSE),"")</f>
        <v/>
      </c>
      <c r="Z22" s="17" t="str">
        <f>IFERROR(VLOOKUP($A22,'中間シート (2)'!$M$6:$AQ$65,Z$1,FALSE),"")</f>
        <v/>
      </c>
      <c r="AA22" s="17" t="str">
        <f>IFERROR(VLOOKUP($A22,'中間シート (2)'!$M$6:$AQ$65,AA$1,FALSE),"")</f>
        <v/>
      </c>
      <c r="AB22" s="17" t="str">
        <f>IFERROR(VLOOKUP($A22,'中間シート (2)'!$M$6:$AQ$65,AB$1,FALSE),"")</f>
        <v/>
      </c>
      <c r="AC22" s="17" t="str">
        <f>IFERROR(VLOOKUP($A22,'中間シート (2)'!$M$6:$AQ$65,AC$1,FALSE),"")</f>
        <v/>
      </c>
      <c r="AD22" s="17"/>
      <c r="AE22" s="17"/>
      <c r="AF22" s="45"/>
      <c r="AG22" s="45"/>
      <c r="AH22" s="30"/>
      <c r="AI22" s="30"/>
      <c r="AJ22" s="30"/>
      <c r="AK22" s="75">
        <f t="shared" si="46"/>
        <v>41</v>
      </c>
      <c r="AL22" s="75">
        <f t="shared" si="47"/>
        <v>41</v>
      </c>
      <c r="AM22" s="75" t="str">
        <f t="shared" si="48"/>
        <v/>
      </c>
      <c r="AN22" s="75" t="str">
        <f t="shared" si="49"/>
        <v/>
      </c>
      <c r="AO22" s="75" t="str">
        <f t="shared" si="50"/>
        <v/>
      </c>
      <c r="AP22" s="75" t="str">
        <f t="shared" si="51"/>
        <v/>
      </c>
      <c r="AQ22" s="75" t="str">
        <f t="shared" si="52"/>
        <v/>
      </c>
      <c r="AR22" s="75" t="str">
        <f ca="1">IF(AA22="","",IF(COUNTIF(エラー23シート!$G$5:$G$79, OFFSET(I22,IF(H22="",0,-H22+1),0)*100+OFFSET(W22,IF(H22="",0,-H22+1),0)*10+AA22)&gt;0,23,""))</f>
        <v/>
      </c>
      <c r="AS22" s="75" t="str">
        <f t="shared" si="53"/>
        <v/>
      </c>
      <c r="AT22" s="75" t="str">
        <f t="shared" si="54"/>
        <v/>
      </c>
      <c r="AU22" s="75" t="str">
        <f t="shared" si="55"/>
        <v/>
      </c>
      <c r="AV22" s="75" t="str">
        <f t="shared" si="56"/>
        <v/>
      </c>
      <c r="AW22" s="75" t="str">
        <f t="shared" si="57"/>
        <v/>
      </c>
      <c r="AX22" s="75" t="str">
        <f t="shared" si="58"/>
        <v/>
      </c>
      <c r="AY22" s="75" t="str">
        <f t="shared" si="59"/>
        <v/>
      </c>
      <c r="AZ22" s="75" t="str">
        <f t="shared" si="60"/>
        <v/>
      </c>
      <c r="BA22" s="75" t="str">
        <f t="shared" si="61"/>
        <v/>
      </c>
      <c r="BB22" s="75" t="str">
        <f t="shared" si="62"/>
        <v/>
      </c>
      <c r="BC22" s="75" t="str">
        <f t="shared" si="63"/>
        <v/>
      </c>
      <c r="BD22" s="75" t="str">
        <f t="shared" si="64"/>
        <v/>
      </c>
      <c r="BE22" s="75" t="str">
        <f t="shared" si="65"/>
        <v/>
      </c>
      <c r="BF22" s="75" t="str">
        <f t="shared" si="66"/>
        <v/>
      </c>
      <c r="BG22" s="75" t="str">
        <f t="shared" si="67"/>
        <v/>
      </c>
      <c r="BH22" s="75" t="str">
        <f t="shared" si="68"/>
        <v/>
      </c>
      <c r="BI22" s="251" t="str">
        <f t="shared" si="69"/>
        <v/>
      </c>
      <c r="BJ22" s="75" t="str">
        <f t="shared" si="70"/>
        <v/>
      </c>
      <c r="BK22" s="75" t="str">
        <f>IF(OR(B22=0,AND(H22&gt;=2, H22&lt;=4, M22="")), "",
 IF(COUNTIF(エラー32シート!$B$5:$J$46,M22)=0,32,""))</f>
        <v/>
      </c>
      <c r="BL22" s="75" t="str">
        <f t="shared" si="71"/>
        <v/>
      </c>
      <c r="BM22" s="75" t="str">
        <f t="shared" si="72"/>
        <v/>
      </c>
      <c r="BN22" s="75" t="str">
        <f t="shared" si="73"/>
        <v/>
      </c>
      <c r="BO22" s="75" t="str">
        <f t="shared" si="74"/>
        <v/>
      </c>
      <c r="BP22" s="75" t="str">
        <f t="shared" si="75"/>
        <v/>
      </c>
      <c r="BQ22" s="75" t="str">
        <f t="shared" si="76"/>
        <v/>
      </c>
      <c r="BR22" s="75" t="str">
        <f t="shared" si="77"/>
        <v/>
      </c>
      <c r="BS22" s="75" t="str">
        <f t="shared" si="78"/>
        <v/>
      </c>
      <c r="BT22" s="75" t="str">
        <f t="shared" si="79"/>
        <v/>
      </c>
      <c r="BU22" s="75" t="str">
        <f t="shared" si="80"/>
        <v/>
      </c>
      <c r="BV22" s="75" t="str">
        <f t="shared" si="81"/>
        <v/>
      </c>
      <c r="BW22" s="75" t="str">
        <f t="shared" si="82"/>
        <v/>
      </c>
      <c r="BX22" s="75" t="str">
        <f t="shared" si="83"/>
        <v/>
      </c>
      <c r="BY22" s="75" t="str">
        <f t="shared" si="84"/>
        <v/>
      </c>
      <c r="BZ22" s="75" t="str">
        <f t="shared" si="85"/>
        <v/>
      </c>
      <c r="CA22" s="252" t="str">
        <f t="shared" si="86"/>
        <v/>
      </c>
      <c r="CB22" s="75" t="str">
        <f t="shared" si="87"/>
        <v/>
      </c>
      <c r="CC22" s="75" t="str">
        <f t="shared" si="88"/>
        <v/>
      </c>
      <c r="CD22" s="75" t="str">
        <f t="shared" ca="1" si="89"/>
        <v/>
      </c>
      <c r="CE22" s="75" t="str">
        <f t="shared" si="90"/>
        <v/>
      </c>
      <c r="CF22" s="75" t="str">
        <f t="shared" si="91"/>
        <v/>
      </c>
      <c r="CG22" s="75" t="str">
        <f t="shared" si="92"/>
        <v/>
      </c>
      <c r="CH22" s="75" t="str">
        <f t="shared" si="93"/>
        <v/>
      </c>
      <c r="CI22" s="75" t="str">
        <f t="shared" si="94"/>
        <v/>
      </c>
      <c r="CJ22" s="75" t="str">
        <f t="shared" si="95"/>
        <v/>
      </c>
      <c r="CK22" s="253">
        <f t="shared" si="96"/>
        <v>0</v>
      </c>
      <c r="CL22" s="75" t="str">
        <f t="shared" si="97"/>
        <v/>
      </c>
      <c r="CM22" s="75" t="str">
        <f t="shared" si="98"/>
        <v/>
      </c>
      <c r="CN22" s="75" t="str">
        <f t="shared" si="99"/>
        <v/>
      </c>
      <c r="CO22" s="75" t="str">
        <f t="shared" si="100"/>
        <v/>
      </c>
      <c r="CP22" s="75" t="str">
        <f t="shared" si="101"/>
        <v/>
      </c>
      <c r="CQ22" s="75" t="str">
        <f t="shared" si="102"/>
        <v/>
      </c>
      <c r="CR22" s="75" t="str">
        <f t="shared" si="103"/>
        <v/>
      </c>
      <c r="CS22" s="75" t="str">
        <f t="shared" si="104"/>
        <v/>
      </c>
      <c r="CT22" s="75" t="str">
        <f t="shared" si="105"/>
        <v/>
      </c>
      <c r="CU22" s="75" t="str">
        <f t="shared" si="106"/>
        <v/>
      </c>
      <c r="CV22" s="75" t="str">
        <f t="shared" si="107"/>
        <v/>
      </c>
      <c r="CW22" s="75" t="str">
        <f t="shared" si="108"/>
        <v/>
      </c>
      <c r="CX22" s="75" t="str">
        <f t="shared" si="109"/>
        <v/>
      </c>
      <c r="CY22" s="75" t="str">
        <f t="shared" si="110"/>
        <v/>
      </c>
      <c r="CZ22" s="75" t="str">
        <f t="shared" si="111"/>
        <v/>
      </c>
      <c r="DA22" s="75" t="str">
        <f t="shared" si="112"/>
        <v/>
      </c>
      <c r="DB22" s="75" t="str">
        <f t="shared" si="113"/>
        <v/>
      </c>
      <c r="DC22" s="75" t="str">
        <f t="shared" si="114"/>
        <v/>
      </c>
      <c r="DD22" s="75" t="str">
        <f t="shared" si="115"/>
        <v/>
      </c>
      <c r="DE22" s="75" t="str">
        <f t="shared" si="116"/>
        <v/>
      </c>
      <c r="DF22" s="75" t="str">
        <f t="shared" si="117"/>
        <v/>
      </c>
      <c r="DG22" s="75" t="str">
        <f t="shared" si="118"/>
        <v/>
      </c>
      <c r="DH22" s="75" t="str">
        <f t="shared" si="119"/>
        <v/>
      </c>
      <c r="DI22" s="75" t="str">
        <f t="shared" si="120"/>
        <v/>
      </c>
      <c r="DJ22" s="75" t="str">
        <f t="shared" si="121"/>
        <v/>
      </c>
      <c r="DK22" s="75" t="str">
        <f t="shared" si="122"/>
        <v/>
      </c>
      <c r="DL22" s="75" t="str">
        <f t="shared" si="123"/>
        <v/>
      </c>
      <c r="DM22" s="75" t="str">
        <f t="shared" si="124"/>
        <v/>
      </c>
      <c r="DN22" s="75" t="str">
        <f t="shared" si="125"/>
        <v/>
      </c>
      <c r="DO22" s="75" t="str">
        <f t="shared" si="126"/>
        <v/>
      </c>
      <c r="DP22" s="75" t="str">
        <f t="shared" si="127"/>
        <v/>
      </c>
      <c r="DQ22" s="75" t="str">
        <f t="shared" si="128"/>
        <v/>
      </c>
      <c r="DR22" s="75" t="str">
        <f t="shared" si="129"/>
        <v/>
      </c>
      <c r="DS22" s="75" t="str">
        <f t="shared" si="130"/>
        <v/>
      </c>
      <c r="DT22" s="75" t="str">
        <f t="shared" si="131"/>
        <v/>
      </c>
      <c r="DU22" s="75" t="str">
        <f t="shared" si="132"/>
        <v/>
      </c>
      <c r="DV22" s="75" t="str">
        <f t="shared" si="133"/>
        <v/>
      </c>
      <c r="DW22" s="75" t="str">
        <f t="shared" si="134"/>
        <v/>
      </c>
      <c r="DX22" s="75" t="str">
        <f t="shared" si="135"/>
        <v/>
      </c>
      <c r="DY22" s="75" t="str">
        <f t="shared" si="136"/>
        <v/>
      </c>
      <c r="DZ22" s="75" t="str">
        <f t="shared" si="137"/>
        <v/>
      </c>
      <c r="EA22" s="75" t="str">
        <f t="shared" si="138"/>
        <v/>
      </c>
      <c r="EB22" s="75" t="str">
        <f t="shared" si="139"/>
        <v/>
      </c>
      <c r="EC22" s="75" t="str">
        <f t="shared" si="140"/>
        <v/>
      </c>
      <c r="ED22" s="75" t="str">
        <f t="shared" si="141"/>
        <v/>
      </c>
      <c r="EE22" s="75" t="str">
        <f t="shared" si="142"/>
        <v/>
      </c>
      <c r="EF22" s="253" t="str">
        <f t="shared" ca="1" si="143"/>
        <v/>
      </c>
      <c r="EG22" s="253" t="str">
        <f t="shared" ca="1" si="144"/>
        <v/>
      </c>
      <c r="EH22" s="75" t="str">
        <f t="shared" ca="1" si="145"/>
        <v/>
      </c>
      <c r="EI22" s="75" t="str">
        <f t="shared" ca="1" si="146"/>
        <v/>
      </c>
      <c r="EJ22" s="75" t="str">
        <f t="shared" ca="1" si="147"/>
        <v/>
      </c>
      <c r="EK22" s="75" t="str">
        <f t="shared" ca="1" si="148"/>
        <v/>
      </c>
      <c r="EL22" s="75" t="str">
        <f t="shared" ca="1" si="149"/>
        <v/>
      </c>
      <c r="EM22" s="75" t="str">
        <f t="shared" ca="1" si="150"/>
        <v/>
      </c>
      <c r="EN22" s="75" t="str">
        <f t="shared" ca="1" si="151"/>
        <v/>
      </c>
      <c r="EO22" s="75" t="str">
        <f t="shared" ca="1" si="152"/>
        <v/>
      </c>
      <c r="EP22" s="75" t="str">
        <f t="shared" ca="1" si="153"/>
        <v/>
      </c>
      <c r="EQ22" s="75" t="str">
        <f t="shared" ca="1" si="154"/>
        <v/>
      </c>
      <c r="ER22" s="75" t="str">
        <f t="shared" ca="1" si="155"/>
        <v/>
      </c>
      <c r="ES22" s="253">
        <f t="shared" si="156"/>
        <v>1</v>
      </c>
      <c r="ET22" s="75" t="str">
        <f t="shared" si="157"/>
        <v/>
      </c>
      <c r="EU22" s="75" t="str">
        <f>""</f>
        <v/>
      </c>
      <c r="EV22" s="75" t="str">
        <f t="shared" si="158"/>
        <v/>
      </c>
      <c r="EW22" s="75" t="str">
        <f t="shared" si="159"/>
        <v/>
      </c>
      <c r="EX22" s="253" t="str">
        <f>IF(B22=0,"",COUNTIF(ES$6:ES22,ES22))</f>
        <v/>
      </c>
      <c r="EY22" s="75" t="str">
        <f t="shared" si="160"/>
        <v/>
      </c>
      <c r="EZ22" s="254" t="str">
        <f t="shared" si="161"/>
        <v/>
      </c>
      <c r="FA22" s="75" t="str">
        <f t="shared" si="162"/>
        <v/>
      </c>
      <c r="FB22" s="75" t="str">
        <f t="shared" si="163"/>
        <v/>
      </c>
    </row>
    <row r="23" spans="1:158" ht="19.2">
      <c r="A23" s="27">
        <v>18</v>
      </c>
      <c r="B23" s="27">
        <f>COUNTIF('中間シート (2)'!M:M,行政集計シート※記入不要です!A23)</f>
        <v>0</v>
      </c>
      <c r="C23" s="249" t="str">
        <f t="shared" si="170"/>
        <v/>
      </c>
      <c r="D23" s="249" t="str">
        <f t="shared" si="171"/>
        <v/>
      </c>
      <c r="E23" s="249" t="str">
        <f t="shared" si="172"/>
        <v/>
      </c>
      <c r="F23" s="250"/>
      <c r="G23" s="17" t="str">
        <f>IFERROR(VLOOKUP($A23,'中間シート (2)'!$M$6:$AQ$65,G$1,FALSE),"")</f>
        <v/>
      </c>
      <c r="H23" s="17" t="str">
        <f>IFERROR(VLOOKUP($A23,'中間シート (2)'!$M$6:$AQ$65,H$1,FALSE),"")</f>
        <v/>
      </c>
      <c r="I23" s="17" t="str">
        <f>IFERROR(VLOOKUP($A23,'中間シート (2)'!$M$6:$AQ$65,I$1,FALSE),"")</f>
        <v/>
      </c>
      <c r="J23" s="17" t="str">
        <f>IFERROR(VLOOKUP($A23,'中間シート (2)'!$M$6:$AQ$65,J$1,FALSE),"")</f>
        <v/>
      </c>
      <c r="K23" s="17" t="str">
        <f>IFERROR(VLOOKUP($A23,'中間シート (2)'!$M$6:$AQ$65,K$1,FALSE),"")</f>
        <v/>
      </c>
      <c r="L23" s="17" t="str">
        <f>IFERROR(VLOOKUP($A23,'中間シート (2)'!$M$6:$AQ$65,L$1,FALSE),"")</f>
        <v/>
      </c>
      <c r="M23" s="17" t="str">
        <f>IFERROR(VLOOKUP($A23,'中間シート (2)'!$M$6:$AQ$65,M$1,FALSE),"")</f>
        <v/>
      </c>
      <c r="N23" s="17" t="str">
        <f>IFERROR(VLOOKUP($A23,'中間シート (2)'!$M$6:$AQ$65,N$1,FALSE),"")</f>
        <v/>
      </c>
      <c r="O23" s="17" t="str">
        <f>IFERROR(VLOOKUP($A23,'中間シート (2)'!$M$6:$AQ$65,O$1,FALSE),"")</f>
        <v/>
      </c>
      <c r="P23" s="17" t="str">
        <f>IFERROR(VLOOKUP($A23,'中間シート (2)'!$M$6:$AQ$65,P$1,FALSE),"")</f>
        <v/>
      </c>
      <c r="Q23" s="17" t="str">
        <f>IFERROR(VLOOKUP($A23,'中間シート (2)'!$M$6:$AQ$65,Q$1,FALSE),"")</f>
        <v/>
      </c>
      <c r="R23" s="17" t="str">
        <f>IFERROR(VLOOKUP($A23,'中間シート (2)'!$M$6:$AQ$65,R$1,FALSE),"")</f>
        <v/>
      </c>
      <c r="S23" s="17" t="str">
        <f>IFERROR(VLOOKUP($A23,'中間シート (2)'!$M$6:$AQ$65,S$1,FALSE),"")</f>
        <v/>
      </c>
      <c r="T23" s="17" t="str">
        <f>IFERROR(VLOOKUP($A23,'中間シート (2)'!$M$6:$AQ$65,T$1,FALSE),"")</f>
        <v/>
      </c>
      <c r="U23" s="17"/>
      <c r="V23" s="17" t="str">
        <f>IFERROR(VLOOKUP($A23,'中間シート (2)'!$M$6:$AQ$65,V$1,FALSE),"")</f>
        <v/>
      </c>
      <c r="W23" s="17" t="str">
        <f>IFERROR(VLOOKUP($A23,'中間シート (2)'!$M$6:$AQ$65,W$1,FALSE),"")</f>
        <v/>
      </c>
      <c r="X23" s="17" t="str">
        <f>IFERROR(VLOOKUP($A23,'中間シート (2)'!$M$6:$AQ$65,X$1,FALSE),"")</f>
        <v/>
      </c>
      <c r="Y23" s="17" t="str">
        <f>IFERROR(VLOOKUP($A23,'中間シート (2)'!$M$6:$AQ$65,Y$1,FALSE),"")</f>
        <v/>
      </c>
      <c r="Z23" s="17" t="str">
        <f>IFERROR(VLOOKUP($A23,'中間シート (2)'!$M$6:$AQ$65,Z$1,FALSE),"")</f>
        <v/>
      </c>
      <c r="AA23" s="17" t="str">
        <f>IFERROR(VLOOKUP($A23,'中間シート (2)'!$M$6:$AQ$65,AA$1,FALSE),"")</f>
        <v/>
      </c>
      <c r="AB23" s="17" t="str">
        <f>IFERROR(VLOOKUP($A23,'中間シート (2)'!$M$6:$AQ$65,AB$1,FALSE),"")</f>
        <v/>
      </c>
      <c r="AC23" s="17" t="str">
        <f>IFERROR(VLOOKUP($A23,'中間シート (2)'!$M$6:$AQ$65,AC$1,FALSE),"")</f>
        <v/>
      </c>
      <c r="AD23" s="17"/>
      <c r="AE23" s="17"/>
      <c r="AF23" s="45"/>
      <c r="AG23" s="45"/>
      <c r="AH23" s="30"/>
      <c r="AI23" s="30"/>
      <c r="AJ23" s="30"/>
      <c r="AK23" s="75">
        <f t="shared" si="46"/>
        <v>41</v>
      </c>
      <c r="AL23" s="75">
        <f t="shared" si="47"/>
        <v>41</v>
      </c>
      <c r="AM23" s="75" t="str">
        <f t="shared" si="48"/>
        <v/>
      </c>
      <c r="AN23" s="75" t="str">
        <f t="shared" si="49"/>
        <v/>
      </c>
      <c r="AO23" s="75" t="str">
        <f t="shared" si="50"/>
        <v/>
      </c>
      <c r="AP23" s="75" t="str">
        <f t="shared" si="51"/>
        <v/>
      </c>
      <c r="AQ23" s="75" t="str">
        <f t="shared" si="52"/>
        <v/>
      </c>
      <c r="AR23" s="75" t="str">
        <f ca="1">IF(AA23="","",IF(COUNTIF(エラー23シート!$G$5:$G$79, OFFSET(I23,IF(H23="",0,-H23+1),0)*100+OFFSET(W23,IF(H23="",0,-H23+1),0)*10+AA23)&gt;0,23,""))</f>
        <v/>
      </c>
      <c r="AS23" s="75" t="str">
        <f t="shared" si="53"/>
        <v/>
      </c>
      <c r="AT23" s="75" t="str">
        <f t="shared" si="54"/>
        <v/>
      </c>
      <c r="AU23" s="75" t="str">
        <f t="shared" si="55"/>
        <v/>
      </c>
      <c r="AV23" s="75" t="str">
        <f t="shared" si="56"/>
        <v/>
      </c>
      <c r="AW23" s="75" t="str">
        <f t="shared" si="57"/>
        <v/>
      </c>
      <c r="AX23" s="75" t="str">
        <f t="shared" si="58"/>
        <v/>
      </c>
      <c r="AY23" s="75" t="str">
        <f t="shared" si="59"/>
        <v/>
      </c>
      <c r="AZ23" s="75" t="str">
        <f t="shared" si="60"/>
        <v/>
      </c>
      <c r="BA23" s="75" t="str">
        <f t="shared" si="61"/>
        <v/>
      </c>
      <c r="BB23" s="75" t="str">
        <f t="shared" si="62"/>
        <v/>
      </c>
      <c r="BC23" s="75" t="str">
        <f t="shared" si="63"/>
        <v/>
      </c>
      <c r="BD23" s="75" t="str">
        <f t="shared" si="64"/>
        <v/>
      </c>
      <c r="BE23" s="75" t="str">
        <f t="shared" si="65"/>
        <v/>
      </c>
      <c r="BF23" s="75" t="str">
        <f t="shared" si="66"/>
        <v/>
      </c>
      <c r="BG23" s="75" t="str">
        <f t="shared" si="67"/>
        <v/>
      </c>
      <c r="BH23" s="75" t="str">
        <f t="shared" si="68"/>
        <v/>
      </c>
      <c r="BI23" s="251" t="str">
        <f t="shared" si="69"/>
        <v/>
      </c>
      <c r="BJ23" s="75" t="str">
        <f t="shared" si="70"/>
        <v/>
      </c>
      <c r="BK23" s="75" t="str">
        <f>IF(OR(B23=0,AND(H23&gt;=2, H23&lt;=4, M23="")), "",
 IF(COUNTIF(エラー32シート!$B$5:$J$46,M23)=0,32,""))</f>
        <v/>
      </c>
      <c r="BL23" s="75" t="str">
        <f t="shared" si="71"/>
        <v/>
      </c>
      <c r="BM23" s="75" t="str">
        <f t="shared" si="72"/>
        <v/>
      </c>
      <c r="BN23" s="75" t="str">
        <f t="shared" si="73"/>
        <v/>
      </c>
      <c r="BO23" s="75" t="str">
        <f t="shared" si="74"/>
        <v/>
      </c>
      <c r="BP23" s="75" t="str">
        <f t="shared" si="75"/>
        <v/>
      </c>
      <c r="BQ23" s="75" t="str">
        <f t="shared" si="76"/>
        <v/>
      </c>
      <c r="BR23" s="75" t="str">
        <f t="shared" si="77"/>
        <v/>
      </c>
      <c r="BS23" s="75" t="str">
        <f t="shared" si="78"/>
        <v/>
      </c>
      <c r="BT23" s="75" t="str">
        <f t="shared" si="79"/>
        <v/>
      </c>
      <c r="BU23" s="75" t="str">
        <f t="shared" si="80"/>
        <v/>
      </c>
      <c r="BV23" s="75" t="str">
        <f t="shared" si="81"/>
        <v/>
      </c>
      <c r="BW23" s="75" t="str">
        <f t="shared" si="82"/>
        <v/>
      </c>
      <c r="BX23" s="75" t="str">
        <f t="shared" si="83"/>
        <v/>
      </c>
      <c r="BY23" s="75" t="str">
        <f t="shared" si="84"/>
        <v/>
      </c>
      <c r="BZ23" s="75" t="str">
        <f t="shared" si="85"/>
        <v/>
      </c>
      <c r="CA23" s="252" t="str">
        <f t="shared" si="86"/>
        <v/>
      </c>
      <c r="CB23" s="75" t="str">
        <f t="shared" si="87"/>
        <v/>
      </c>
      <c r="CC23" s="75" t="str">
        <f t="shared" si="88"/>
        <v/>
      </c>
      <c r="CD23" s="75" t="str">
        <f t="shared" ca="1" si="89"/>
        <v/>
      </c>
      <c r="CE23" s="75" t="str">
        <f t="shared" si="90"/>
        <v/>
      </c>
      <c r="CF23" s="75" t="str">
        <f t="shared" si="91"/>
        <v/>
      </c>
      <c r="CG23" s="75" t="str">
        <f t="shared" si="92"/>
        <v/>
      </c>
      <c r="CH23" s="75" t="str">
        <f t="shared" si="93"/>
        <v/>
      </c>
      <c r="CI23" s="75" t="str">
        <f t="shared" si="94"/>
        <v/>
      </c>
      <c r="CJ23" s="75" t="str">
        <f t="shared" si="95"/>
        <v/>
      </c>
      <c r="CK23" s="253">
        <f t="shared" si="96"/>
        <v>0</v>
      </c>
      <c r="CL23" s="75" t="str">
        <f t="shared" si="97"/>
        <v/>
      </c>
      <c r="CM23" s="75" t="str">
        <f t="shared" si="98"/>
        <v/>
      </c>
      <c r="CN23" s="75" t="str">
        <f t="shared" si="99"/>
        <v/>
      </c>
      <c r="CO23" s="75" t="str">
        <f t="shared" si="100"/>
        <v/>
      </c>
      <c r="CP23" s="75" t="str">
        <f t="shared" si="101"/>
        <v/>
      </c>
      <c r="CQ23" s="75" t="str">
        <f t="shared" si="102"/>
        <v/>
      </c>
      <c r="CR23" s="75" t="str">
        <f t="shared" si="103"/>
        <v/>
      </c>
      <c r="CS23" s="75" t="str">
        <f t="shared" si="104"/>
        <v/>
      </c>
      <c r="CT23" s="75" t="str">
        <f t="shared" si="105"/>
        <v/>
      </c>
      <c r="CU23" s="75" t="str">
        <f t="shared" si="106"/>
        <v/>
      </c>
      <c r="CV23" s="75" t="str">
        <f t="shared" si="107"/>
        <v/>
      </c>
      <c r="CW23" s="75" t="str">
        <f t="shared" si="108"/>
        <v/>
      </c>
      <c r="CX23" s="75" t="str">
        <f t="shared" si="109"/>
        <v/>
      </c>
      <c r="CY23" s="75" t="str">
        <f t="shared" si="110"/>
        <v/>
      </c>
      <c r="CZ23" s="75" t="str">
        <f t="shared" si="111"/>
        <v/>
      </c>
      <c r="DA23" s="75" t="str">
        <f t="shared" si="112"/>
        <v/>
      </c>
      <c r="DB23" s="75" t="str">
        <f t="shared" si="113"/>
        <v/>
      </c>
      <c r="DC23" s="75" t="str">
        <f t="shared" si="114"/>
        <v/>
      </c>
      <c r="DD23" s="75" t="str">
        <f t="shared" si="115"/>
        <v/>
      </c>
      <c r="DE23" s="75" t="str">
        <f t="shared" si="116"/>
        <v/>
      </c>
      <c r="DF23" s="75" t="str">
        <f t="shared" si="117"/>
        <v/>
      </c>
      <c r="DG23" s="75" t="str">
        <f t="shared" si="118"/>
        <v/>
      </c>
      <c r="DH23" s="75" t="str">
        <f t="shared" si="119"/>
        <v/>
      </c>
      <c r="DI23" s="75" t="str">
        <f t="shared" si="120"/>
        <v/>
      </c>
      <c r="DJ23" s="75" t="str">
        <f t="shared" si="121"/>
        <v/>
      </c>
      <c r="DK23" s="75" t="str">
        <f t="shared" si="122"/>
        <v/>
      </c>
      <c r="DL23" s="75" t="str">
        <f t="shared" si="123"/>
        <v/>
      </c>
      <c r="DM23" s="75" t="str">
        <f t="shared" si="124"/>
        <v/>
      </c>
      <c r="DN23" s="75" t="str">
        <f t="shared" si="125"/>
        <v/>
      </c>
      <c r="DO23" s="75" t="str">
        <f t="shared" si="126"/>
        <v/>
      </c>
      <c r="DP23" s="75" t="str">
        <f t="shared" si="127"/>
        <v/>
      </c>
      <c r="DQ23" s="75" t="str">
        <f t="shared" si="128"/>
        <v/>
      </c>
      <c r="DR23" s="75" t="str">
        <f t="shared" si="129"/>
        <v/>
      </c>
      <c r="DS23" s="75" t="str">
        <f t="shared" si="130"/>
        <v/>
      </c>
      <c r="DT23" s="75" t="str">
        <f t="shared" si="131"/>
        <v/>
      </c>
      <c r="DU23" s="75" t="str">
        <f t="shared" si="132"/>
        <v/>
      </c>
      <c r="DV23" s="75" t="str">
        <f t="shared" si="133"/>
        <v/>
      </c>
      <c r="DW23" s="75" t="str">
        <f t="shared" si="134"/>
        <v/>
      </c>
      <c r="DX23" s="75" t="str">
        <f t="shared" si="135"/>
        <v/>
      </c>
      <c r="DY23" s="75" t="str">
        <f t="shared" si="136"/>
        <v/>
      </c>
      <c r="DZ23" s="75" t="str">
        <f t="shared" si="137"/>
        <v/>
      </c>
      <c r="EA23" s="75" t="str">
        <f t="shared" si="138"/>
        <v/>
      </c>
      <c r="EB23" s="75" t="str">
        <f t="shared" si="139"/>
        <v/>
      </c>
      <c r="EC23" s="75" t="str">
        <f t="shared" si="140"/>
        <v/>
      </c>
      <c r="ED23" s="75" t="str">
        <f t="shared" si="141"/>
        <v/>
      </c>
      <c r="EE23" s="75" t="str">
        <f t="shared" si="142"/>
        <v/>
      </c>
      <c r="EF23" s="253" t="str">
        <f t="shared" ca="1" si="143"/>
        <v/>
      </c>
      <c r="EG23" s="253" t="str">
        <f t="shared" ca="1" si="144"/>
        <v/>
      </c>
      <c r="EH23" s="75" t="str">
        <f t="shared" ca="1" si="145"/>
        <v/>
      </c>
      <c r="EI23" s="75" t="str">
        <f t="shared" ca="1" si="146"/>
        <v/>
      </c>
      <c r="EJ23" s="75" t="str">
        <f t="shared" ca="1" si="147"/>
        <v/>
      </c>
      <c r="EK23" s="75" t="str">
        <f t="shared" ca="1" si="148"/>
        <v/>
      </c>
      <c r="EL23" s="75" t="str">
        <f t="shared" ca="1" si="149"/>
        <v/>
      </c>
      <c r="EM23" s="75" t="str">
        <f t="shared" ca="1" si="150"/>
        <v/>
      </c>
      <c r="EN23" s="75" t="str">
        <f t="shared" ca="1" si="151"/>
        <v/>
      </c>
      <c r="EO23" s="75" t="str">
        <f t="shared" ca="1" si="152"/>
        <v/>
      </c>
      <c r="EP23" s="75" t="str">
        <f t="shared" ca="1" si="153"/>
        <v/>
      </c>
      <c r="EQ23" s="75" t="str">
        <f t="shared" ca="1" si="154"/>
        <v/>
      </c>
      <c r="ER23" s="75" t="str">
        <f t="shared" ca="1" si="155"/>
        <v/>
      </c>
      <c r="ES23" s="253">
        <f t="shared" si="156"/>
        <v>1</v>
      </c>
      <c r="ET23" s="75" t="str">
        <f t="shared" si="157"/>
        <v/>
      </c>
      <c r="EU23" s="75" t="str">
        <f>""</f>
        <v/>
      </c>
      <c r="EV23" s="75" t="str">
        <f t="shared" si="158"/>
        <v/>
      </c>
      <c r="EW23" s="75" t="str">
        <f t="shared" si="159"/>
        <v/>
      </c>
      <c r="EX23" s="253" t="str">
        <f>IF(B23=0,"",COUNTIF(ES$6:ES23,ES23))</f>
        <v/>
      </c>
      <c r="EY23" s="75" t="str">
        <f t="shared" si="160"/>
        <v/>
      </c>
      <c r="EZ23" s="254" t="str">
        <f t="shared" si="161"/>
        <v/>
      </c>
      <c r="FA23" s="75" t="str">
        <f t="shared" si="162"/>
        <v/>
      </c>
      <c r="FB23" s="75" t="str">
        <f t="shared" si="163"/>
        <v/>
      </c>
    </row>
    <row r="24" spans="1:158" ht="19.2">
      <c r="A24" s="27">
        <v>19</v>
      </c>
      <c r="B24" s="27">
        <f>COUNTIF('中間シート (2)'!M:M,行政集計シート※記入不要です!A24)</f>
        <v>0</v>
      </c>
      <c r="C24" s="249" t="str">
        <f t="shared" si="170"/>
        <v/>
      </c>
      <c r="D24" s="249" t="str">
        <f t="shared" si="171"/>
        <v/>
      </c>
      <c r="E24" s="249" t="str">
        <f t="shared" si="172"/>
        <v/>
      </c>
      <c r="F24" s="250"/>
      <c r="G24" s="17" t="str">
        <f>IFERROR(VLOOKUP($A24,'中間シート (2)'!$M$6:$AQ$65,G$1,FALSE),"")</f>
        <v/>
      </c>
      <c r="H24" s="17" t="str">
        <f>IFERROR(VLOOKUP($A24,'中間シート (2)'!$M$6:$AQ$65,H$1,FALSE),"")</f>
        <v/>
      </c>
      <c r="I24" s="17" t="str">
        <f>IFERROR(VLOOKUP($A24,'中間シート (2)'!$M$6:$AQ$65,I$1,FALSE),"")</f>
        <v/>
      </c>
      <c r="J24" s="17" t="str">
        <f>IFERROR(VLOOKUP($A24,'中間シート (2)'!$M$6:$AQ$65,J$1,FALSE),"")</f>
        <v/>
      </c>
      <c r="K24" s="17" t="str">
        <f>IFERROR(VLOOKUP($A24,'中間シート (2)'!$M$6:$AQ$65,K$1,FALSE),"")</f>
        <v/>
      </c>
      <c r="L24" s="17" t="str">
        <f>IFERROR(VLOOKUP($A24,'中間シート (2)'!$M$6:$AQ$65,L$1,FALSE),"")</f>
        <v/>
      </c>
      <c r="M24" s="17" t="str">
        <f>IFERROR(VLOOKUP($A24,'中間シート (2)'!$M$6:$AQ$65,M$1,FALSE),"")</f>
        <v/>
      </c>
      <c r="N24" s="17" t="str">
        <f>IFERROR(VLOOKUP($A24,'中間シート (2)'!$M$6:$AQ$65,N$1,FALSE),"")</f>
        <v/>
      </c>
      <c r="O24" s="17" t="str">
        <f>IFERROR(VLOOKUP($A24,'中間シート (2)'!$M$6:$AQ$65,O$1,FALSE),"")</f>
        <v/>
      </c>
      <c r="P24" s="17" t="str">
        <f>IFERROR(VLOOKUP($A24,'中間シート (2)'!$M$6:$AQ$65,P$1,FALSE),"")</f>
        <v/>
      </c>
      <c r="Q24" s="17" t="str">
        <f>IFERROR(VLOOKUP($A24,'中間シート (2)'!$M$6:$AQ$65,Q$1,FALSE),"")</f>
        <v/>
      </c>
      <c r="R24" s="17" t="str">
        <f>IFERROR(VLOOKUP($A24,'中間シート (2)'!$M$6:$AQ$65,R$1,FALSE),"")</f>
        <v/>
      </c>
      <c r="S24" s="17" t="str">
        <f>IFERROR(VLOOKUP($A24,'中間シート (2)'!$M$6:$AQ$65,S$1,FALSE),"")</f>
        <v/>
      </c>
      <c r="T24" s="17" t="str">
        <f>IFERROR(VLOOKUP($A24,'中間シート (2)'!$M$6:$AQ$65,T$1,FALSE),"")</f>
        <v/>
      </c>
      <c r="U24" s="17"/>
      <c r="V24" s="17" t="str">
        <f>IFERROR(VLOOKUP($A24,'中間シート (2)'!$M$6:$AQ$65,V$1,FALSE),"")</f>
        <v/>
      </c>
      <c r="W24" s="17" t="str">
        <f>IFERROR(VLOOKUP($A24,'中間シート (2)'!$M$6:$AQ$65,W$1,FALSE),"")</f>
        <v/>
      </c>
      <c r="X24" s="17" t="str">
        <f>IFERROR(VLOOKUP($A24,'中間シート (2)'!$M$6:$AQ$65,X$1,FALSE),"")</f>
        <v/>
      </c>
      <c r="Y24" s="17" t="str">
        <f>IFERROR(VLOOKUP($A24,'中間シート (2)'!$M$6:$AQ$65,Y$1,FALSE),"")</f>
        <v/>
      </c>
      <c r="Z24" s="17" t="str">
        <f>IFERROR(VLOOKUP($A24,'中間シート (2)'!$M$6:$AQ$65,Z$1,FALSE),"")</f>
        <v/>
      </c>
      <c r="AA24" s="17" t="str">
        <f>IFERROR(VLOOKUP($A24,'中間シート (2)'!$M$6:$AQ$65,AA$1,FALSE),"")</f>
        <v/>
      </c>
      <c r="AB24" s="17" t="str">
        <f>IFERROR(VLOOKUP($A24,'中間シート (2)'!$M$6:$AQ$65,AB$1,FALSE),"")</f>
        <v/>
      </c>
      <c r="AC24" s="17" t="str">
        <f>IFERROR(VLOOKUP($A24,'中間シート (2)'!$M$6:$AQ$65,AC$1,FALSE),"")</f>
        <v/>
      </c>
      <c r="AD24" s="17"/>
      <c r="AE24" s="17"/>
      <c r="AF24" s="45"/>
      <c r="AG24" s="45"/>
      <c r="AH24" s="30"/>
      <c r="AI24" s="30"/>
      <c r="AJ24" s="30"/>
      <c r="AK24" s="75">
        <f t="shared" si="46"/>
        <v>41</v>
      </c>
      <c r="AL24" s="75">
        <f t="shared" si="47"/>
        <v>41</v>
      </c>
      <c r="AM24" s="75" t="str">
        <f t="shared" si="48"/>
        <v/>
      </c>
      <c r="AN24" s="75" t="str">
        <f t="shared" si="49"/>
        <v/>
      </c>
      <c r="AO24" s="75" t="str">
        <f t="shared" si="50"/>
        <v/>
      </c>
      <c r="AP24" s="75" t="str">
        <f t="shared" si="51"/>
        <v/>
      </c>
      <c r="AQ24" s="75" t="str">
        <f t="shared" si="52"/>
        <v/>
      </c>
      <c r="AR24" s="75" t="str">
        <f ca="1">IF(AA24="","",IF(COUNTIF(エラー23シート!$G$5:$G$79, OFFSET(I24,IF(H24="",0,-H24+1),0)*100+OFFSET(W24,IF(H24="",0,-H24+1),0)*10+AA24)&gt;0,23,""))</f>
        <v/>
      </c>
      <c r="AS24" s="75" t="str">
        <f t="shared" si="53"/>
        <v/>
      </c>
      <c r="AT24" s="75" t="str">
        <f t="shared" si="54"/>
        <v/>
      </c>
      <c r="AU24" s="75" t="str">
        <f t="shared" si="55"/>
        <v/>
      </c>
      <c r="AV24" s="75" t="str">
        <f t="shared" si="56"/>
        <v/>
      </c>
      <c r="AW24" s="75" t="str">
        <f t="shared" si="57"/>
        <v/>
      </c>
      <c r="AX24" s="75" t="str">
        <f t="shared" si="58"/>
        <v/>
      </c>
      <c r="AY24" s="75" t="str">
        <f t="shared" si="59"/>
        <v/>
      </c>
      <c r="AZ24" s="75" t="str">
        <f t="shared" si="60"/>
        <v/>
      </c>
      <c r="BA24" s="75" t="str">
        <f t="shared" si="61"/>
        <v/>
      </c>
      <c r="BB24" s="75" t="str">
        <f t="shared" si="62"/>
        <v/>
      </c>
      <c r="BC24" s="75" t="str">
        <f t="shared" si="63"/>
        <v/>
      </c>
      <c r="BD24" s="75" t="str">
        <f t="shared" si="64"/>
        <v/>
      </c>
      <c r="BE24" s="75" t="str">
        <f t="shared" si="65"/>
        <v/>
      </c>
      <c r="BF24" s="75" t="str">
        <f t="shared" si="66"/>
        <v/>
      </c>
      <c r="BG24" s="75" t="str">
        <f t="shared" si="67"/>
        <v/>
      </c>
      <c r="BH24" s="75" t="str">
        <f t="shared" si="68"/>
        <v/>
      </c>
      <c r="BI24" s="251" t="str">
        <f t="shared" si="69"/>
        <v/>
      </c>
      <c r="BJ24" s="75" t="str">
        <f t="shared" si="70"/>
        <v/>
      </c>
      <c r="BK24" s="75" t="str">
        <f>IF(OR(B24=0,AND(H24&gt;=2, H24&lt;=4, M24="")), "",
 IF(COUNTIF(エラー32シート!$B$5:$J$46,M24)=0,32,""))</f>
        <v/>
      </c>
      <c r="BL24" s="75" t="str">
        <f t="shared" si="71"/>
        <v/>
      </c>
      <c r="BM24" s="75" t="str">
        <f t="shared" si="72"/>
        <v/>
      </c>
      <c r="BN24" s="75" t="str">
        <f t="shared" si="73"/>
        <v/>
      </c>
      <c r="BO24" s="75" t="str">
        <f t="shared" si="74"/>
        <v/>
      </c>
      <c r="BP24" s="75" t="str">
        <f t="shared" si="75"/>
        <v/>
      </c>
      <c r="BQ24" s="75" t="str">
        <f t="shared" si="76"/>
        <v/>
      </c>
      <c r="BR24" s="75" t="str">
        <f t="shared" si="77"/>
        <v/>
      </c>
      <c r="BS24" s="75" t="str">
        <f t="shared" si="78"/>
        <v/>
      </c>
      <c r="BT24" s="75" t="str">
        <f t="shared" si="79"/>
        <v/>
      </c>
      <c r="BU24" s="75" t="str">
        <f t="shared" si="80"/>
        <v/>
      </c>
      <c r="BV24" s="75" t="str">
        <f t="shared" si="81"/>
        <v/>
      </c>
      <c r="BW24" s="75" t="str">
        <f t="shared" si="82"/>
        <v/>
      </c>
      <c r="BX24" s="75" t="str">
        <f t="shared" si="83"/>
        <v/>
      </c>
      <c r="BY24" s="75" t="str">
        <f t="shared" si="84"/>
        <v/>
      </c>
      <c r="BZ24" s="75" t="str">
        <f t="shared" si="85"/>
        <v/>
      </c>
      <c r="CA24" s="252" t="str">
        <f t="shared" si="86"/>
        <v/>
      </c>
      <c r="CB24" s="75" t="str">
        <f t="shared" si="87"/>
        <v/>
      </c>
      <c r="CC24" s="75" t="str">
        <f t="shared" si="88"/>
        <v/>
      </c>
      <c r="CD24" s="75" t="str">
        <f t="shared" ca="1" si="89"/>
        <v/>
      </c>
      <c r="CE24" s="75" t="str">
        <f t="shared" si="90"/>
        <v/>
      </c>
      <c r="CF24" s="75" t="str">
        <f t="shared" si="91"/>
        <v/>
      </c>
      <c r="CG24" s="75" t="str">
        <f t="shared" si="92"/>
        <v/>
      </c>
      <c r="CH24" s="75" t="str">
        <f t="shared" si="93"/>
        <v/>
      </c>
      <c r="CI24" s="75" t="str">
        <f t="shared" si="94"/>
        <v/>
      </c>
      <c r="CJ24" s="75" t="str">
        <f t="shared" si="95"/>
        <v/>
      </c>
      <c r="CK24" s="253">
        <f t="shared" si="96"/>
        <v>0</v>
      </c>
      <c r="CL24" s="75" t="str">
        <f t="shared" si="97"/>
        <v/>
      </c>
      <c r="CM24" s="75" t="str">
        <f t="shared" si="98"/>
        <v/>
      </c>
      <c r="CN24" s="75" t="str">
        <f t="shared" si="99"/>
        <v/>
      </c>
      <c r="CO24" s="75" t="str">
        <f t="shared" si="100"/>
        <v/>
      </c>
      <c r="CP24" s="75" t="str">
        <f t="shared" si="101"/>
        <v/>
      </c>
      <c r="CQ24" s="75" t="str">
        <f t="shared" si="102"/>
        <v/>
      </c>
      <c r="CR24" s="75" t="str">
        <f t="shared" si="103"/>
        <v/>
      </c>
      <c r="CS24" s="75" t="str">
        <f t="shared" si="104"/>
        <v/>
      </c>
      <c r="CT24" s="75" t="str">
        <f t="shared" si="105"/>
        <v/>
      </c>
      <c r="CU24" s="75" t="str">
        <f t="shared" si="106"/>
        <v/>
      </c>
      <c r="CV24" s="75" t="str">
        <f t="shared" si="107"/>
        <v/>
      </c>
      <c r="CW24" s="75" t="str">
        <f t="shared" si="108"/>
        <v/>
      </c>
      <c r="CX24" s="75" t="str">
        <f t="shared" si="109"/>
        <v/>
      </c>
      <c r="CY24" s="75" t="str">
        <f t="shared" si="110"/>
        <v/>
      </c>
      <c r="CZ24" s="75" t="str">
        <f t="shared" si="111"/>
        <v/>
      </c>
      <c r="DA24" s="75" t="str">
        <f t="shared" si="112"/>
        <v/>
      </c>
      <c r="DB24" s="75" t="str">
        <f t="shared" si="113"/>
        <v/>
      </c>
      <c r="DC24" s="75" t="str">
        <f t="shared" si="114"/>
        <v/>
      </c>
      <c r="DD24" s="75" t="str">
        <f t="shared" si="115"/>
        <v/>
      </c>
      <c r="DE24" s="75" t="str">
        <f t="shared" si="116"/>
        <v/>
      </c>
      <c r="DF24" s="75" t="str">
        <f t="shared" si="117"/>
        <v/>
      </c>
      <c r="DG24" s="75" t="str">
        <f t="shared" si="118"/>
        <v/>
      </c>
      <c r="DH24" s="75" t="str">
        <f t="shared" si="119"/>
        <v/>
      </c>
      <c r="DI24" s="75" t="str">
        <f t="shared" si="120"/>
        <v/>
      </c>
      <c r="DJ24" s="75" t="str">
        <f t="shared" si="121"/>
        <v/>
      </c>
      <c r="DK24" s="75" t="str">
        <f t="shared" si="122"/>
        <v/>
      </c>
      <c r="DL24" s="75" t="str">
        <f t="shared" si="123"/>
        <v/>
      </c>
      <c r="DM24" s="75" t="str">
        <f t="shared" si="124"/>
        <v/>
      </c>
      <c r="DN24" s="75" t="str">
        <f t="shared" si="125"/>
        <v/>
      </c>
      <c r="DO24" s="75" t="str">
        <f t="shared" si="126"/>
        <v/>
      </c>
      <c r="DP24" s="75" t="str">
        <f t="shared" si="127"/>
        <v/>
      </c>
      <c r="DQ24" s="75" t="str">
        <f t="shared" si="128"/>
        <v/>
      </c>
      <c r="DR24" s="75" t="str">
        <f t="shared" si="129"/>
        <v/>
      </c>
      <c r="DS24" s="75" t="str">
        <f t="shared" si="130"/>
        <v/>
      </c>
      <c r="DT24" s="75" t="str">
        <f t="shared" si="131"/>
        <v/>
      </c>
      <c r="DU24" s="75" t="str">
        <f t="shared" si="132"/>
        <v/>
      </c>
      <c r="DV24" s="75" t="str">
        <f t="shared" si="133"/>
        <v/>
      </c>
      <c r="DW24" s="75" t="str">
        <f t="shared" si="134"/>
        <v/>
      </c>
      <c r="DX24" s="75" t="str">
        <f t="shared" si="135"/>
        <v/>
      </c>
      <c r="DY24" s="75" t="str">
        <f t="shared" si="136"/>
        <v/>
      </c>
      <c r="DZ24" s="75" t="str">
        <f t="shared" si="137"/>
        <v/>
      </c>
      <c r="EA24" s="75" t="str">
        <f t="shared" si="138"/>
        <v/>
      </c>
      <c r="EB24" s="75" t="str">
        <f t="shared" si="139"/>
        <v/>
      </c>
      <c r="EC24" s="75" t="str">
        <f t="shared" si="140"/>
        <v/>
      </c>
      <c r="ED24" s="75" t="str">
        <f t="shared" si="141"/>
        <v/>
      </c>
      <c r="EE24" s="75" t="str">
        <f t="shared" si="142"/>
        <v/>
      </c>
      <c r="EF24" s="253" t="str">
        <f t="shared" ca="1" si="143"/>
        <v/>
      </c>
      <c r="EG24" s="253" t="str">
        <f t="shared" ca="1" si="144"/>
        <v/>
      </c>
      <c r="EH24" s="75" t="str">
        <f t="shared" ca="1" si="145"/>
        <v/>
      </c>
      <c r="EI24" s="75" t="str">
        <f t="shared" ca="1" si="146"/>
        <v/>
      </c>
      <c r="EJ24" s="75" t="str">
        <f t="shared" ca="1" si="147"/>
        <v/>
      </c>
      <c r="EK24" s="75" t="str">
        <f t="shared" ca="1" si="148"/>
        <v/>
      </c>
      <c r="EL24" s="75" t="str">
        <f t="shared" ca="1" si="149"/>
        <v/>
      </c>
      <c r="EM24" s="75" t="str">
        <f t="shared" ca="1" si="150"/>
        <v/>
      </c>
      <c r="EN24" s="75" t="str">
        <f t="shared" ca="1" si="151"/>
        <v/>
      </c>
      <c r="EO24" s="75" t="str">
        <f t="shared" ca="1" si="152"/>
        <v/>
      </c>
      <c r="EP24" s="75" t="str">
        <f t="shared" ca="1" si="153"/>
        <v/>
      </c>
      <c r="EQ24" s="75" t="str">
        <f t="shared" ca="1" si="154"/>
        <v/>
      </c>
      <c r="ER24" s="75" t="str">
        <f t="shared" ca="1" si="155"/>
        <v/>
      </c>
      <c r="ES24" s="253">
        <f t="shared" si="156"/>
        <v>1</v>
      </c>
      <c r="ET24" s="75" t="str">
        <f t="shared" si="157"/>
        <v/>
      </c>
      <c r="EU24" s="75" t="str">
        <f>""</f>
        <v/>
      </c>
      <c r="EV24" s="75" t="str">
        <f t="shared" si="158"/>
        <v/>
      </c>
      <c r="EW24" s="75" t="str">
        <f t="shared" si="159"/>
        <v/>
      </c>
      <c r="EX24" s="253" t="str">
        <f>IF(B24=0,"",COUNTIF(ES$6:ES24,ES24))</f>
        <v/>
      </c>
      <c r="EY24" s="75" t="str">
        <f t="shared" si="160"/>
        <v/>
      </c>
      <c r="EZ24" s="254" t="str">
        <f t="shared" si="161"/>
        <v/>
      </c>
      <c r="FA24" s="75" t="str">
        <f t="shared" si="162"/>
        <v/>
      </c>
      <c r="FB24" s="75" t="str">
        <f t="shared" si="163"/>
        <v/>
      </c>
    </row>
    <row r="25" spans="1:158" ht="19.2">
      <c r="A25" s="27">
        <v>20</v>
      </c>
      <c r="B25" s="27">
        <f>COUNTIF('中間シート (2)'!M:M,行政集計シート※記入不要です!A25)</f>
        <v>0</v>
      </c>
      <c r="C25" s="249" t="str">
        <f t="shared" si="170"/>
        <v/>
      </c>
      <c r="D25" s="249" t="str">
        <f t="shared" si="171"/>
        <v/>
      </c>
      <c r="E25" s="249" t="str">
        <f t="shared" si="172"/>
        <v/>
      </c>
      <c r="F25" s="250"/>
      <c r="G25" s="17" t="str">
        <f>IFERROR(VLOOKUP($A25,'中間シート (2)'!$M$6:$AQ$65,G$1,FALSE),"")</f>
        <v/>
      </c>
      <c r="H25" s="17" t="str">
        <f>IFERROR(VLOOKUP($A25,'中間シート (2)'!$M$6:$AQ$65,H$1,FALSE),"")</f>
        <v/>
      </c>
      <c r="I25" s="17" t="str">
        <f>IFERROR(VLOOKUP($A25,'中間シート (2)'!$M$6:$AQ$65,I$1,FALSE),"")</f>
        <v/>
      </c>
      <c r="J25" s="17" t="str">
        <f>IFERROR(VLOOKUP($A25,'中間シート (2)'!$M$6:$AQ$65,J$1,FALSE),"")</f>
        <v/>
      </c>
      <c r="K25" s="17" t="str">
        <f>IFERROR(VLOOKUP($A25,'中間シート (2)'!$M$6:$AQ$65,K$1,FALSE),"")</f>
        <v/>
      </c>
      <c r="L25" s="17" t="str">
        <f>IFERROR(VLOOKUP($A25,'中間シート (2)'!$M$6:$AQ$65,L$1,FALSE),"")</f>
        <v/>
      </c>
      <c r="M25" s="17" t="str">
        <f>IFERROR(VLOOKUP($A25,'中間シート (2)'!$M$6:$AQ$65,M$1,FALSE),"")</f>
        <v/>
      </c>
      <c r="N25" s="17" t="str">
        <f>IFERROR(VLOOKUP($A25,'中間シート (2)'!$M$6:$AQ$65,N$1,FALSE),"")</f>
        <v/>
      </c>
      <c r="O25" s="17" t="str">
        <f>IFERROR(VLOOKUP($A25,'中間シート (2)'!$M$6:$AQ$65,O$1,FALSE),"")</f>
        <v/>
      </c>
      <c r="P25" s="17" t="str">
        <f>IFERROR(VLOOKUP($A25,'中間シート (2)'!$M$6:$AQ$65,P$1,FALSE),"")</f>
        <v/>
      </c>
      <c r="Q25" s="17" t="str">
        <f>IFERROR(VLOOKUP($A25,'中間シート (2)'!$M$6:$AQ$65,Q$1,FALSE),"")</f>
        <v/>
      </c>
      <c r="R25" s="17" t="str">
        <f>IFERROR(VLOOKUP($A25,'中間シート (2)'!$M$6:$AQ$65,R$1,FALSE),"")</f>
        <v/>
      </c>
      <c r="S25" s="17" t="str">
        <f>IFERROR(VLOOKUP($A25,'中間シート (2)'!$M$6:$AQ$65,S$1,FALSE),"")</f>
        <v/>
      </c>
      <c r="T25" s="17" t="str">
        <f>IFERROR(VLOOKUP($A25,'中間シート (2)'!$M$6:$AQ$65,T$1,FALSE),"")</f>
        <v/>
      </c>
      <c r="U25" s="17"/>
      <c r="V25" s="17" t="str">
        <f>IFERROR(VLOOKUP($A25,'中間シート (2)'!$M$6:$AQ$65,V$1,FALSE),"")</f>
        <v/>
      </c>
      <c r="W25" s="17" t="str">
        <f>IFERROR(VLOOKUP($A25,'中間シート (2)'!$M$6:$AQ$65,W$1,FALSE),"")</f>
        <v/>
      </c>
      <c r="X25" s="17" t="str">
        <f>IFERROR(VLOOKUP($A25,'中間シート (2)'!$M$6:$AQ$65,X$1,FALSE),"")</f>
        <v/>
      </c>
      <c r="Y25" s="17" t="str">
        <f>IFERROR(VLOOKUP($A25,'中間シート (2)'!$M$6:$AQ$65,Y$1,FALSE),"")</f>
        <v/>
      </c>
      <c r="Z25" s="17" t="str">
        <f>IFERROR(VLOOKUP($A25,'中間シート (2)'!$M$6:$AQ$65,Z$1,FALSE),"")</f>
        <v/>
      </c>
      <c r="AA25" s="17" t="str">
        <f>IFERROR(VLOOKUP($A25,'中間シート (2)'!$M$6:$AQ$65,AA$1,FALSE),"")</f>
        <v/>
      </c>
      <c r="AB25" s="17" t="str">
        <f>IFERROR(VLOOKUP($A25,'中間シート (2)'!$M$6:$AQ$65,AB$1,FALSE),"")</f>
        <v/>
      </c>
      <c r="AC25" s="17" t="str">
        <f>IFERROR(VLOOKUP($A25,'中間シート (2)'!$M$6:$AQ$65,AC$1,FALSE),"")</f>
        <v/>
      </c>
      <c r="AD25" s="17"/>
      <c r="AE25" s="17"/>
      <c r="AF25" s="45"/>
      <c r="AG25" s="45"/>
      <c r="AH25" s="30"/>
      <c r="AI25" s="30"/>
      <c r="AJ25" s="30"/>
      <c r="AK25" s="75">
        <f t="shared" si="46"/>
        <v>41</v>
      </c>
      <c r="AL25" s="75">
        <f t="shared" si="47"/>
        <v>41</v>
      </c>
      <c r="AM25" s="75" t="str">
        <f t="shared" si="48"/>
        <v/>
      </c>
      <c r="AN25" s="75" t="str">
        <f t="shared" si="49"/>
        <v/>
      </c>
      <c r="AO25" s="75" t="str">
        <f t="shared" si="50"/>
        <v/>
      </c>
      <c r="AP25" s="75" t="str">
        <f t="shared" si="51"/>
        <v/>
      </c>
      <c r="AQ25" s="75" t="str">
        <f t="shared" si="52"/>
        <v/>
      </c>
      <c r="AR25" s="75" t="str">
        <f ca="1">IF(AA25="","",IF(COUNTIF(エラー23シート!$G$5:$G$79, OFFSET(I25,IF(H25="",0,-H25+1),0)*100+OFFSET(W25,IF(H25="",0,-H25+1),0)*10+AA25)&gt;0,23,""))</f>
        <v/>
      </c>
      <c r="AS25" s="75" t="str">
        <f t="shared" si="53"/>
        <v/>
      </c>
      <c r="AT25" s="75" t="str">
        <f t="shared" si="54"/>
        <v/>
      </c>
      <c r="AU25" s="75" t="str">
        <f t="shared" si="55"/>
        <v/>
      </c>
      <c r="AV25" s="75" t="str">
        <f t="shared" si="56"/>
        <v/>
      </c>
      <c r="AW25" s="75" t="str">
        <f t="shared" si="57"/>
        <v/>
      </c>
      <c r="AX25" s="75" t="str">
        <f t="shared" si="58"/>
        <v/>
      </c>
      <c r="AY25" s="75" t="str">
        <f t="shared" si="59"/>
        <v/>
      </c>
      <c r="AZ25" s="75" t="str">
        <f t="shared" si="60"/>
        <v/>
      </c>
      <c r="BA25" s="75" t="str">
        <f t="shared" si="61"/>
        <v/>
      </c>
      <c r="BB25" s="75" t="str">
        <f t="shared" si="62"/>
        <v/>
      </c>
      <c r="BC25" s="75" t="str">
        <f t="shared" si="63"/>
        <v/>
      </c>
      <c r="BD25" s="75" t="str">
        <f t="shared" si="64"/>
        <v/>
      </c>
      <c r="BE25" s="75" t="str">
        <f t="shared" si="65"/>
        <v/>
      </c>
      <c r="BF25" s="75" t="str">
        <f t="shared" si="66"/>
        <v/>
      </c>
      <c r="BG25" s="75" t="str">
        <f t="shared" si="67"/>
        <v/>
      </c>
      <c r="BH25" s="75" t="str">
        <f t="shared" si="68"/>
        <v/>
      </c>
      <c r="BI25" s="251" t="str">
        <f t="shared" si="69"/>
        <v/>
      </c>
      <c r="BJ25" s="75" t="str">
        <f t="shared" si="70"/>
        <v/>
      </c>
      <c r="BK25" s="75" t="str">
        <f>IF(OR(B25=0,AND(H25&gt;=2, H25&lt;=4, M25="")), "",
 IF(COUNTIF(エラー32シート!$B$5:$J$46,M25)=0,32,""))</f>
        <v/>
      </c>
      <c r="BL25" s="75" t="str">
        <f t="shared" si="71"/>
        <v/>
      </c>
      <c r="BM25" s="75" t="str">
        <f t="shared" si="72"/>
        <v/>
      </c>
      <c r="BN25" s="75" t="str">
        <f t="shared" si="73"/>
        <v/>
      </c>
      <c r="BO25" s="75" t="str">
        <f t="shared" si="74"/>
        <v/>
      </c>
      <c r="BP25" s="75" t="str">
        <f t="shared" si="75"/>
        <v/>
      </c>
      <c r="BQ25" s="75" t="str">
        <f t="shared" si="76"/>
        <v/>
      </c>
      <c r="BR25" s="75" t="str">
        <f t="shared" si="77"/>
        <v/>
      </c>
      <c r="BS25" s="75" t="str">
        <f t="shared" si="78"/>
        <v/>
      </c>
      <c r="BT25" s="75" t="str">
        <f t="shared" si="79"/>
        <v/>
      </c>
      <c r="BU25" s="75" t="str">
        <f t="shared" si="80"/>
        <v/>
      </c>
      <c r="BV25" s="75" t="str">
        <f t="shared" si="81"/>
        <v/>
      </c>
      <c r="BW25" s="75" t="str">
        <f t="shared" si="82"/>
        <v/>
      </c>
      <c r="BX25" s="75" t="str">
        <f t="shared" si="83"/>
        <v/>
      </c>
      <c r="BY25" s="75" t="str">
        <f t="shared" si="84"/>
        <v/>
      </c>
      <c r="BZ25" s="75" t="str">
        <f t="shared" si="85"/>
        <v/>
      </c>
      <c r="CA25" s="252" t="str">
        <f t="shared" si="86"/>
        <v/>
      </c>
      <c r="CB25" s="75" t="str">
        <f t="shared" si="87"/>
        <v/>
      </c>
      <c r="CC25" s="75" t="str">
        <f t="shared" si="88"/>
        <v/>
      </c>
      <c r="CD25" s="75" t="str">
        <f t="shared" ca="1" si="89"/>
        <v/>
      </c>
      <c r="CE25" s="75" t="str">
        <f t="shared" si="90"/>
        <v/>
      </c>
      <c r="CF25" s="75" t="str">
        <f t="shared" si="91"/>
        <v/>
      </c>
      <c r="CG25" s="75" t="str">
        <f t="shared" si="92"/>
        <v/>
      </c>
      <c r="CH25" s="75" t="str">
        <f t="shared" si="93"/>
        <v/>
      </c>
      <c r="CI25" s="75" t="str">
        <f t="shared" si="94"/>
        <v/>
      </c>
      <c r="CJ25" s="75" t="str">
        <f t="shared" si="95"/>
        <v/>
      </c>
      <c r="CK25" s="253">
        <f t="shared" si="96"/>
        <v>0</v>
      </c>
      <c r="CL25" s="75" t="str">
        <f t="shared" si="97"/>
        <v/>
      </c>
      <c r="CM25" s="75" t="str">
        <f t="shared" si="98"/>
        <v/>
      </c>
      <c r="CN25" s="75" t="str">
        <f t="shared" si="99"/>
        <v/>
      </c>
      <c r="CO25" s="75" t="str">
        <f t="shared" si="100"/>
        <v/>
      </c>
      <c r="CP25" s="75" t="str">
        <f t="shared" si="101"/>
        <v/>
      </c>
      <c r="CQ25" s="75" t="str">
        <f t="shared" si="102"/>
        <v/>
      </c>
      <c r="CR25" s="75" t="str">
        <f t="shared" si="103"/>
        <v/>
      </c>
      <c r="CS25" s="75" t="str">
        <f t="shared" si="104"/>
        <v/>
      </c>
      <c r="CT25" s="75" t="str">
        <f t="shared" si="105"/>
        <v/>
      </c>
      <c r="CU25" s="75" t="str">
        <f t="shared" si="106"/>
        <v/>
      </c>
      <c r="CV25" s="75" t="str">
        <f t="shared" si="107"/>
        <v/>
      </c>
      <c r="CW25" s="75" t="str">
        <f t="shared" si="108"/>
        <v/>
      </c>
      <c r="CX25" s="75" t="str">
        <f t="shared" si="109"/>
        <v/>
      </c>
      <c r="CY25" s="75" t="str">
        <f t="shared" si="110"/>
        <v/>
      </c>
      <c r="CZ25" s="75" t="str">
        <f t="shared" si="111"/>
        <v/>
      </c>
      <c r="DA25" s="75" t="str">
        <f t="shared" si="112"/>
        <v/>
      </c>
      <c r="DB25" s="75" t="str">
        <f t="shared" si="113"/>
        <v/>
      </c>
      <c r="DC25" s="75" t="str">
        <f t="shared" si="114"/>
        <v/>
      </c>
      <c r="DD25" s="75" t="str">
        <f t="shared" si="115"/>
        <v/>
      </c>
      <c r="DE25" s="75" t="str">
        <f t="shared" si="116"/>
        <v/>
      </c>
      <c r="DF25" s="75" t="str">
        <f t="shared" si="117"/>
        <v/>
      </c>
      <c r="DG25" s="75" t="str">
        <f t="shared" si="118"/>
        <v/>
      </c>
      <c r="DH25" s="75" t="str">
        <f t="shared" si="119"/>
        <v/>
      </c>
      <c r="DI25" s="75" t="str">
        <f t="shared" si="120"/>
        <v/>
      </c>
      <c r="DJ25" s="75" t="str">
        <f t="shared" si="121"/>
        <v/>
      </c>
      <c r="DK25" s="75" t="str">
        <f t="shared" si="122"/>
        <v/>
      </c>
      <c r="DL25" s="75" t="str">
        <f t="shared" si="123"/>
        <v/>
      </c>
      <c r="DM25" s="75" t="str">
        <f t="shared" si="124"/>
        <v/>
      </c>
      <c r="DN25" s="75" t="str">
        <f t="shared" si="125"/>
        <v/>
      </c>
      <c r="DO25" s="75" t="str">
        <f t="shared" si="126"/>
        <v/>
      </c>
      <c r="DP25" s="75" t="str">
        <f t="shared" si="127"/>
        <v/>
      </c>
      <c r="DQ25" s="75" t="str">
        <f t="shared" si="128"/>
        <v/>
      </c>
      <c r="DR25" s="75" t="str">
        <f t="shared" si="129"/>
        <v/>
      </c>
      <c r="DS25" s="75" t="str">
        <f t="shared" si="130"/>
        <v/>
      </c>
      <c r="DT25" s="75" t="str">
        <f t="shared" si="131"/>
        <v/>
      </c>
      <c r="DU25" s="75" t="str">
        <f t="shared" si="132"/>
        <v/>
      </c>
      <c r="DV25" s="75" t="str">
        <f t="shared" si="133"/>
        <v/>
      </c>
      <c r="DW25" s="75" t="str">
        <f t="shared" si="134"/>
        <v/>
      </c>
      <c r="DX25" s="75" t="str">
        <f t="shared" si="135"/>
        <v/>
      </c>
      <c r="DY25" s="75" t="str">
        <f t="shared" si="136"/>
        <v/>
      </c>
      <c r="DZ25" s="75" t="str">
        <f t="shared" si="137"/>
        <v/>
      </c>
      <c r="EA25" s="75" t="str">
        <f t="shared" si="138"/>
        <v/>
      </c>
      <c r="EB25" s="75" t="str">
        <f t="shared" si="139"/>
        <v/>
      </c>
      <c r="EC25" s="75" t="str">
        <f t="shared" si="140"/>
        <v/>
      </c>
      <c r="ED25" s="75" t="str">
        <f t="shared" si="141"/>
        <v/>
      </c>
      <c r="EE25" s="75" t="str">
        <f t="shared" si="142"/>
        <v/>
      </c>
      <c r="EF25" s="253" t="str">
        <f t="shared" ca="1" si="143"/>
        <v/>
      </c>
      <c r="EG25" s="253" t="str">
        <f t="shared" ca="1" si="144"/>
        <v/>
      </c>
      <c r="EH25" s="75" t="str">
        <f t="shared" ca="1" si="145"/>
        <v/>
      </c>
      <c r="EI25" s="75" t="str">
        <f t="shared" ca="1" si="146"/>
        <v/>
      </c>
      <c r="EJ25" s="75" t="str">
        <f t="shared" ca="1" si="147"/>
        <v/>
      </c>
      <c r="EK25" s="75" t="str">
        <f t="shared" ca="1" si="148"/>
        <v/>
      </c>
      <c r="EL25" s="75" t="str">
        <f t="shared" ca="1" si="149"/>
        <v/>
      </c>
      <c r="EM25" s="75" t="str">
        <f t="shared" ca="1" si="150"/>
        <v/>
      </c>
      <c r="EN25" s="75" t="str">
        <f t="shared" ca="1" si="151"/>
        <v/>
      </c>
      <c r="EO25" s="75" t="str">
        <f t="shared" ca="1" si="152"/>
        <v/>
      </c>
      <c r="EP25" s="75" t="str">
        <f t="shared" ca="1" si="153"/>
        <v/>
      </c>
      <c r="EQ25" s="75" t="str">
        <f t="shared" ca="1" si="154"/>
        <v/>
      </c>
      <c r="ER25" s="75" t="str">
        <f t="shared" ca="1" si="155"/>
        <v/>
      </c>
      <c r="ES25" s="253">
        <f t="shared" si="156"/>
        <v>1</v>
      </c>
      <c r="ET25" s="75" t="str">
        <f t="shared" si="157"/>
        <v/>
      </c>
      <c r="EU25" s="75" t="str">
        <f>""</f>
        <v/>
      </c>
      <c r="EV25" s="75" t="str">
        <f t="shared" si="158"/>
        <v/>
      </c>
      <c r="EW25" s="75" t="str">
        <f t="shared" si="159"/>
        <v/>
      </c>
      <c r="EX25" s="253" t="str">
        <f>IF(B25=0,"",COUNTIF(ES$6:ES25,ES25))</f>
        <v/>
      </c>
      <c r="EY25" s="75" t="str">
        <f t="shared" si="160"/>
        <v/>
      </c>
      <c r="EZ25" s="254" t="str">
        <f t="shared" si="161"/>
        <v/>
      </c>
      <c r="FA25" s="75" t="str">
        <f t="shared" si="162"/>
        <v/>
      </c>
      <c r="FB25" s="75" t="str">
        <f t="shared" si="163"/>
        <v/>
      </c>
    </row>
    <row r="26" spans="1:158" ht="19.2">
      <c r="A26" s="27">
        <v>21</v>
      </c>
      <c r="B26" s="27">
        <f>COUNTIF('中間シート (2)'!M:M,行政集計シート※記入不要です!A26)</f>
        <v>0</v>
      </c>
      <c r="C26" s="249" t="str">
        <f t="shared" si="170"/>
        <v/>
      </c>
      <c r="D26" s="249" t="str">
        <f t="shared" si="171"/>
        <v/>
      </c>
      <c r="E26" s="249" t="str">
        <f t="shared" si="172"/>
        <v/>
      </c>
      <c r="F26" s="250"/>
      <c r="G26" s="17" t="str">
        <f>IFERROR(VLOOKUP($A26,'中間シート (2)'!$M$6:$AQ$65,G$1,FALSE),"")</f>
        <v/>
      </c>
      <c r="H26" s="17" t="str">
        <f>IFERROR(VLOOKUP($A26,'中間シート (2)'!$M$6:$AQ$65,H$1,FALSE),"")</f>
        <v/>
      </c>
      <c r="I26" s="17" t="str">
        <f>IFERROR(VLOOKUP($A26,'中間シート (2)'!$M$6:$AQ$65,I$1,FALSE),"")</f>
        <v/>
      </c>
      <c r="J26" s="17" t="str">
        <f>IFERROR(VLOOKUP($A26,'中間シート (2)'!$M$6:$AQ$65,J$1,FALSE),"")</f>
        <v/>
      </c>
      <c r="K26" s="17" t="str">
        <f>IFERROR(VLOOKUP($A26,'中間シート (2)'!$M$6:$AQ$65,K$1,FALSE),"")</f>
        <v/>
      </c>
      <c r="L26" s="17" t="str">
        <f>IFERROR(VLOOKUP($A26,'中間シート (2)'!$M$6:$AQ$65,L$1,FALSE),"")</f>
        <v/>
      </c>
      <c r="M26" s="17" t="str">
        <f>IFERROR(VLOOKUP($A26,'中間シート (2)'!$M$6:$AQ$65,M$1,FALSE),"")</f>
        <v/>
      </c>
      <c r="N26" s="17" t="str">
        <f>IFERROR(VLOOKUP($A26,'中間シート (2)'!$M$6:$AQ$65,N$1,FALSE),"")</f>
        <v/>
      </c>
      <c r="O26" s="17" t="str">
        <f>IFERROR(VLOOKUP($A26,'中間シート (2)'!$M$6:$AQ$65,O$1,FALSE),"")</f>
        <v/>
      </c>
      <c r="P26" s="17" t="str">
        <f>IFERROR(VLOOKUP($A26,'中間シート (2)'!$M$6:$AQ$65,P$1,FALSE),"")</f>
        <v/>
      </c>
      <c r="Q26" s="17" t="str">
        <f>IFERROR(VLOOKUP($A26,'中間シート (2)'!$M$6:$AQ$65,Q$1,FALSE),"")</f>
        <v/>
      </c>
      <c r="R26" s="17" t="str">
        <f>IFERROR(VLOOKUP($A26,'中間シート (2)'!$M$6:$AQ$65,R$1,FALSE),"")</f>
        <v/>
      </c>
      <c r="S26" s="17" t="str">
        <f>IFERROR(VLOOKUP($A26,'中間シート (2)'!$M$6:$AQ$65,S$1,FALSE),"")</f>
        <v/>
      </c>
      <c r="T26" s="17" t="str">
        <f>IFERROR(VLOOKUP($A26,'中間シート (2)'!$M$6:$AQ$65,T$1,FALSE),"")</f>
        <v/>
      </c>
      <c r="U26" s="17"/>
      <c r="V26" s="17" t="str">
        <f>IFERROR(VLOOKUP($A26,'中間シート (2)'!$M$6:$AQ$65,V$1,FALSE),"")</f>
        <v/>
      </c>
      <c r="W26" s="17" t="str">
        <f>IFERROR(VLOOKUP($A26,'中間シート (2)'!$M$6:$AQ$65,W$1,FALSE),"")</f>
        <v/>
      </c>
      <c r="X26" s="17" t="str">
        <f>IFERROR(VLOOKUP($A26,'中間シート (2)'!$M$6:$AQ$65,X$1,FALSE),"")</f>
        <v/>
      </c>
      <c r="Y26" s="17" t="str">
        <f>IFERROR(VLOOKUP($A26,'中間シート (2)'!$M$6:$AQ$65,Y$1,FALSE),"")</f>
        <v/>
      </c>
      <c r="Z26" s="17" t="str">
        <f>IFERROR(VLOOKUP($A26,'中間シート (2)'!$M$6:$AQ$65,Z$1,FALSE),"")</f>
        <v/>
      </c>
      <c r="AA26" s="17" t="str">
        <f>IFERROR(VLOOKUP($A26,'中間シート (2)'!$M$6:$AQ$65,AA$1,FALSE),"")</f>
        <v/>
      </c>
      <c r="AB26" s="17" t="str">
        <f>IFERROR(VLOOKUP($A26,'中間シート (2)'!$M$6:$AQ$65,AB$1,FALSE),"")</f>
        <v/>
      </c>
      <c r="AC26" s="17" t="str">
        <f>IFERROR(VLOOKUP($A26,'中間シート (2)'!$M$6:$AQ$65,AC$1,FALSE),"")</f>
        <v/>
      </c>
      <c r="AD26" s="17"/>
      <c r="AE26" s="17"/>
      <c r="AF26" s="45"/>
      <c r="AG26" s="45"/>
      <c r="AH26" s="30"/>
      <c r="AI26" s="30"/>
      <c r="AJ26" s="30"/>
      <c r="AK26" s="75">
        <f t="shared" si="46"/>
        <v>41</v>
      </c>
      <c r="AL26" s="75">
        <f t="shared" si="47"/>
        <v>41</v>
      </c>
      <c r="AM26" s="75" t="str">
        <f t="shared" si="48"/>
        <v/>
      </c>
      <c r="AN26" s="75" t="str">
        <f t="shared" si="49"/>
        <v/>
      </c>
      <c r="AO26" s="75" t="str">
        <f t="shared" si="50"/>
        <v/>
      </c>
      <c r="AP26" s="75" t="str">
        <f t="shared" si="51"/>
        <v/>
      </c>
      <c r="AQ26" s="75" t="str">
        <f t="shared" si="52"/>
        <v/>
      </c>
      <c r="AR26" s="75" t="str">
        <f ca="1">IF(AA26="","",IF(COUNTIF(エラー23シート!$G$5:$G$79, OFFSET(I26,IF(H26="",0,-H26+1),0)*100+OFFSET(W26,IF(H26="",0,-H26+1),0)*10+AA26)&gt;0,23,""))</f>
        <v/>
      </c>
      <c r="AS26" s="75" t="str">
        <f t="shared" si="53"/>
        <v/>
      </c>
      <c r="AT26" s="75" t="str">
        <f t="shared" si="54"/>
        <v/>
      </c>
      <c r="AU26" s="75" t="str">
        <f t="shared" si="55"/>
        <v/>
      </c>
      <c r="AV26" s="75" t="str">
        <f t="shared" si="56"/>
        <v/>
      </c>
      <c r="AW26" s="75" t="str">
        <f t="shared" si="57"/>
        <v/>
      </c>
      <c r="AX26" s="75" t="str">
        <f t="shared" si="58"/>
        <v/>
      </c>
      <c r="AY26" s="75" t="str">
        <f t="shared" si="59"/>
        <v/>
      </c>
      <c r="AZ26" s="75" t="str">
        <f t="shared" si="60"/>
        <v/>
      </c>
      <c r="BA26" s="75" t="str">
        <f t="shared" si="61"/>
        <v/>
      </c>
      <c r="BB26" s="75" t="str">
        <f t="shared" si="62"/>
        <v/>
      </c>
      <c r="BC26" s="75" t="str">
        <f t="shared" si="63"/>
        <v/>
      </c>
      <c r="BD26" s="75" t="str">
        <f t="shared" si="64"/>
        <v/>
      </c>
      <c r="BE26" s="75" t="str">
        <f t="shared" si="65"/>
        <v/>
      </c>
      <c r="BF26" s="75" t="str">
        <f t="shared" si="66"/>
        <v/>
      </c>
      <c r="BG26" s="75" t="str">
        <f t="shared" si="67"/>
        <v/>
      </c>
      <c r="BH26" s="75" t="str">
        <f t="shared" si="68"/>
        <v/>
      </c>
      <c r="BI26" s="251" t="str">
        <f t="shared" si="69"/>
        <v/>
      </c>
      <c r="BJ26" s="75" t="str">
        <f t="shared" si="70"/>
        <v/>
      </c>
      <c r="BK26" s="75" t="str">
        <f>IF(OR(B26=0,AND(H26&gt;=2, H26&lt;=4, M26="")), "",
 IF(COUNTIF(エラー32シート!$B$5:$J$46,M26)=0,32,""))</f>
        <v/>
      </c>
      <c r="BL26" s="75" t="str">
        <f t="shared" si="71"/>
        <v/>
      </c>
      <c r="BM26" s="75" t="str">
        <f t="shared" si="72"/>
        <v/>
      </c>
      <c r="BN26" s="75" t="str">
        <f t="shared" si="73"/>
        <v/>
      </c>
      <c r="BO26" s="75" t="str">
        <f t="shared" si="74"/>
        <v/>
      </c>
      <c r="BP26" s="75" t="str">
        <f t="shared" si="75"/>
        <v/>
      </c>
      <c r="BQ26" s="75" t="str">
        <f t="shared" si="76"/>
        <v/>
      </c>
      <c r="BR26" s="75" t="str">
        <f t="shared" si="77"/>
        <v/>
      </c>
      <c r="BS26" s="75" t="str">
        <f t="shared" si="78"/>
        <v/>
      </c>
      <c r="BT26" s="75" t="str">
        <f t="shared" si="79"/>
        <v/>
      </c>
      <c r="BU26" s="75" t="str">
        <f t="shared" si="80"/>
        <v/>
      </c>
      <c r="BV26" s="75" t="str">
        <f t="shared" si="81"/>
        <v/>
      </c>
      <c r="BW26" s="75" t="str">
        <f t="shared" si="82"/>
        <v/>
      </c>
      <c r="BX26" s="75" t="str">
        <f t="shared" si="83"/>
        <v/>
      </c>
      <c r="BY26" s="75" t="str">
        <f t="shared" si="84"/>
        <v/>
      </c>
      <c r="BZ26" s="75" t="str">
        <f t="shared" si="85"/>
        <v/>
      </c>
      <c r="CA26" s="252" t="str">
        <f t="shared" si="86"/>
        <v/>
      </c>
      <c r="CB26" s="75" t="str">
        <f t="shared" si="87"/>
        <v/>
      </c>
      <c r="CC26" s="75" t="str">
        <f t="shared" si="88"/>
        <v/>
      </c>
      <c r="CD26" s="75" t="str">
        <f t="shared" ca="1" si="89"/>
        <v/>
      </c>
      <c r="CE26" s="75" t="str">
        <f t="shared" si="90"/>
        <v/>
      </c>
      <c r="CF26" s="75" t="str">
        <f t="shared" si="91"/>
        <v/>
      </c>
      <c r="CG26" s="75" t="str">
        <f t="shared" si="92"/>
        <v/>
      </c>
      <c r="CH26" s="75" t="str">
        <f t="shared" si="93"/>
        <v/>
      </c>
      <c r="CI26" s="75" t="str">
        <f t="shared" si="94"/>
        <v/>
      </c>
      <c r="CJ26" s="75" t="str">
        <f t="shared" si="95"/>
        <v/>
      </c>
      <c r="CK26" s="253">
        <f t="shared" si="96"/>
        <v>0</v>
      </c>
      <c r="CL26" s="75" t="str">
        <f t="shared" si="97"/>
        <v/>
      </c>
      <c r="CM26" s="75" t="str">
        <f t="shared" si="98"/>
        <v/>
      </c>
      <c r="CN26" s="75" t="str">
        <f t="shared" si="99"/>
        <v/>
      </c>
      <c r="CO26" s="75" t="str">
        <f t="shared" si="100"/>
        <v/>
      </c>
      <c r="CP26" s="75" t="str">
        <f t="shared" si="101"/>
        <v/>
      </c>
      <c r="CQ26" s="75" t="str">
        <f t="shared" si="102"/>
        <v/>
      </c>
      <c r="CR26" s="75" t="str">
        <f t="shared" si="103"/>
        <v/>
      </c>
      <c r="CS26" s="75" t="str">
        <f t="shared" si="104"/>
        <v/>
      </c>
      <c r="CT26" s="75" t="str">
        <f t="shared" si="105"/>
        <v/>
      </c>
      <c r="CU26" s="75" t="str">
        <f t="shared" si="106"/>
        <v/>
      </c>
      <c r="CV26" s="75" t="str">
        <f t="shared" si="107"/>
        <v/>
      </c>
      <c r="CW26" s="75" t="str">
        <f t="shared" si="108"/>
        <v/>
      </c>
      <c r="CX26" s="75" t="str">
        <f t="shared" si="109"/>
        <v/>
      </c>
      <c r="CY26" s="75" t="str">
        <f t="shared" si="110"/>
        <v/>
      </c>
      <c r="CZ26" s="75" t="str">
        <f t="shared" si="111"/>
        <v/>
      </c>
      <c r="DA26" s="75" t="str">
        <f t="shared" si="112"/>
        <v/>
      </c>
      <c r="DB26" s="75" t="str">
        <f t="shared" si="113"/>
        <v/>
      </c>
      <c r="DC26" s="75" t="str">
        <f t="shared" si="114"/>
        <v/>
      </c>
      <c r="DD26" s="75" t="str">
        <f t="shared" si="115"/>
        <v/>
      </c>
      <c r="DE26" s="75" t="str">
        <f t="shared" si="116"/>
        <v/>
      </c>
      <c r="DF26" s="75" t="str">
        <f t="shared" si="117"/>
        <v/>
      </c>
      <c r="DG26" s="75" t="str">
        <f t="shared" si="118"/>
        <v/>
      </c>
      <c r="DH26" s="75" t="str">
        <f t="shared" si="119"/>
        <v/>
      </c>
      <c r="DI26" s="75" t="str">
        <f t="shared" si="120"/>
        <v/>
      </c>
      <c r="DJ26" s="75" t="str">
        <f t="shared" si="121"/>
        <v/>
      </c>
      <c r="DK26" s="75" t="str">
        <f t="shared" si="122"/>
        <v/>
      </c>
      <c r="DL26" s="75" t="str">
        <f t="shared" si="123"/>
        <v/>
      </c>
      <c r="DM26" s="75" t="str">
        <f t="shared" si="124"/>
        <v/>
      </c>
      <c r="DN26" s="75" t="str">
        <f t="shared" si="125"/>
        <v/>
      </c>
      <c r="DO26" s="75" t="str">
        <f t="shared" si="126"/>
        <v/>
      </c>
      <c r="DP26" s="75" t="str">
        <f t="shared" si="127"/>
        <v/>
      </c>
      <c r="DQ26" s="75" t="str">
        <f t="shared" si="128"/>
        <v/>
      </c>
      <c r="DR26" s="75" t="str">
        <f t="shared" si="129"/>
        <v/>
      </c>
      <c r="DS26" s="75" t="str">
        <f t="shared" si="130"/>
        <v/>
      </c>
      <c r="DT26" s="75" t="str">
        <f t="shared" si="131"/>
        <v/>
      </c>
      <c r="DU26" s="75" t="str">
        <f t="shared" si="132"/>
        <v/>
      </c>
      <c r="DV26" s="75" t="str">
        <f t="shared" si="133"/>
        <v/>
      </c>
      <c r="DW26" s="75" t="str">
        <f t="shared" si="134"/>
        <v/>
      </c>
      <c r="DX26" s="75" t="str">
        <f t="shared" si="135"/>
        <v/>
      </c>
      <c r="DY26" s="75" t="str">
        <f t="shared" si="136"/>
        <v/>
      </c>
      <c r="DZ26" s="75" t="str">
        <f t="shared" si="137"/>
        <v/>
      </c>
      <c r="EA26" s="75" t="str">
        <f t="shared" si="138"/>
        <v/>
      </c>
      <c r="EB26" s="75" t="str">
        <f t="shared" si="139"/>
        <v/>
      </c>
      <c r="EC26" s="75" t="str">
        <f t="shared" si="140"/>
        <v/>
      </c>
      <c r="ED26" s="75" t="str">
        <f t="shared" si="141"/>
        <v/>
      </c>
      <c r="EE26" s="75" t="str">
        <f t="shared" si="142"/>
        <v/>
      </c>
      <c r="EF26" s="253" t="str">
        <f t="shared" ca="1" si="143"/>
        <v/>
      </c>
      <c r="EG26" s="253" t="str">
        <f t="shared" ca="1" si="144"/>
        <v/>
      </c>
      <c r="EH26" s="75" t="str">
        <f t="shared" ca="1" si="145"/>
        <v/>
      </c>
      <c r="EI26" s="75" t="str">
        <f t="shared" ca="1" si="146"/>
        <v/>
      </c>
      <c r="EJ26" s="75" t="str">
        <f t="shared" ca="1" si="147"/>
        <v/>
      </c>
      <c r="EK26" s="75" t="str">
        <f t="shared" ca="1" si="148"/>
        <v/>
      </c>
      <c r="EL26" s="75" t="str">
        <f t="shared" ca="1" si="149"/>
        <v/>
      </c>
      <c r="EM26" s="75" t="str">
        <f t="shared" ca="1" si="150"/>
        <v/>
      </c>
      <c r="EN26" s="75" t="str">
        <f t="shared" ca="1" si="151"/>
        <v/>
      </c>
      <c r="EO26" s="75" t="str">
        <f t="shared" ca="1" si="152"/>
        <v/>
      </c>
      <c r="EP26" s="75" t="str">
        <f t="shared" ca="1" si="153"/>
        <v/>
      </c>
      <c r="EQ26" s="75" t="str">
        <f t="shared" ca="1" si="154"/>
        <v/>
      </c>
      <c r="ER26" s="75" t="str">
        <f t="shared" ca="1" si="155"/>
        <v/>
      </c>
      <c r="ES26" s="253">
        <f t="shared" si="156"/>
        <v>1</v>
      </c>
      <c r="ET26" s="75" t="str">
        <f t="shared" si="157"/>
        <v/>
      </c>
      <c r="EU26" s="75" t="str">
        <f>""</f>
        <v/>
      </c>
      <c r="EV26" s="75" t="str">
        <f t="shared" si="158"/>
        <v/>
      </c>
      <c r="EW26" s="75" t="str">
        <f t="shared" si="159"/>
        <v/>
      </c>
      <c r="EX26" s="253" t="str">
        <f>IF(B26=0,"",COUNTIF(ES$6:ES26,ES26))</f>
        <v/>
      </c>
      <c r="EY26" s="75" t="str">
        <f t="shared" si="160"/>
        <v/>
      </c>
      <c r="EZ26" s="254" t="str">
        <f t="shared" si="161"/>
        <v/>
      </c>
      <c r="FA26" s="75" t="str">
        <f t="shared" si="162"/>
        <v/>
      </c>
      <c r="FB26" s="75" t="str">
        <f t="shared" si="163"/>
        <v/>
      </c>
    </row>
    <row r="27" spans="1:158" ht="19.2">
      <c r="A27" s="27">
        <v>22</v>
      </c>
      <c r="B27" s="27">
        <f>COUNTIF('中間シート (2)'!M:M,行政集計シート※記入不要です!A27)</f>
        <v>0</v>
      </c>
      <c r="C27" s="249" t="str">
        <f t="shared" si="170"/>
        <v/>
      </c>
      <c r="D27" s="249" t="str">
        <f t="shared" si="171"/>
        <v/>
      </c>
      <c r="E27" s="249" t="str">
        <f t="shared" si="172"/>
        <v/>
      </c>
      <c r="F27" s="250"/>
      <c r="G27" s="17" t="str">
        <f>IFERROR(VLOOKUP($A27,'中間シート (2)'!$M$6:$AQ$65,G$1,FALSE),"")</f>
        <v/>
      </c>
      <c r="H27" s="17" t="str">
        <f>IFERROR(VLOOKUP($A27,'中間シート (2)'!$M$6:$AQ$65,H$1,FALSE),"")</f>
        <v/>
      </c>
      <c r="I27" s="17" t="str">
        <f>IFERROR(VLOOKUP($A27,'中間シート (2)'!$M$6:$AQ$65,I$1,FALSE),"")</f>
        <v/>
      </c>
      <c r="J27" s="17" t="str">
        <f>IFERROR(VLOOKUP($A27,'中間シート (2)'!$M$6:$AQ$65,J$1,FALSE),"")</f>
        <v/>
      </c>
      <c r="K27" s="17" t="str">
        <f>IFERROR(VLOOKUP($A27,'中間シート (2)'!$M$6:$AQ$65,K$1,FALSE),"")</f>
        <v/>
      </c>
      <c r="L27" s="17" t="str">
        <f>IFERROR(VLOOKUP($A27,'中間シート (2)'!$M$6:$AQ$65,L$1,FALSE),"")</f>
        <v/>
      </c>
      <c r="M27" s="17" t="str">
        <f>IFERROR(VLOOKUP($A27,'中間シート (2)'!$M$6:$AQ$65,M$1,FALSE),"")</f>
        <v/>
      </c>
      <c r="N27" s="17" t="str">
        <f>IFERROR(VLOOKUP($A27,'中間シート (2)'!$M$6:$AQ$65,N$1,FALSE),"")</f>
        <v/>
      </c>
      <c r="O27" s="17" t="str">
        <f>IFERROR(VLOOKUP($A27,'中間シート (2)'!$M$6:$AQ$65,O$1,FALSE),"")</f>
        <v/>
      </c>
      <c r="P27" s="17" t="str">
        <f>IFERROR(VLOOKUP($A27,'中間シート (2)'!$M$6:$AQ$65,P$1,FALSE),"")</f>
        <v/>
      </c>
      <c r="Q27" s="17" t="str">
        <f>IFERROR(VLOOKUP($A27,'中間シート (2)'!$M$6:$AQ$65,Q$1,FALSE),"")</f>
        <v/>
      </c>
      <c r="R27" s="17" t="str">
        <f>IFERROR(VLOOKUP($A27,'中間シート (2)'!$M$6:$AQ$65,R$1,FALSE),"")</f>
        <v/>
      </c>
      <c r="S27" s="17" t="str">
        <f>IFERROR(VLOOKUP($A27,'中間シート (2)'!$M$6:$AQ$65,S$1,FALSE),"")</f>
        <v/>
      </c>
      <c r="T27" s="17" t="str">
        <f>IFERROR(VLOOKUP($A27,'中間シート (2)'!$M$6:$AQ$65,T$1,FALSE),"")</f>
        <v/>
      </c>
      <c r="U27" s="17"/>
      <c r="V27" s="17" t="str">
        <f>IFERROR(VLOOKUP($A27,'中間シート (2)'!$M$6:$AQ$65,V$1,FALSE),"")</f>
        <v/>
      </c>
      <c r="W27" s="17" t="str">
        <f>IFERROR(VLOOKUP($A27,'中間シート (2)'!$M$6:$AQ$65,W$1,FALSE),"")</f>
        <v/>
      </c>
      <c r="X27" s="17" t="str">
        <f>IFERROR(VLOOKUP($A27,'中間シート (2)'!$M$6:$AQ$65,X$1,FALSE),"")</f>
        <v/>
      </c>
      <c r="Y27" s="17" t="str">
        <f>IFERROR(VLOOKUP($A27,'中間シート (2)'!$M$6:$AQ$65,Y$1,FALSE),"")</f>
        <v/>
      </c>
      <c r="Z27" s="17" t="str">
        <f>IFERROR(VLOOKUP($A27,'中間シート (2)'!$M$6:$AQ$65,Z$1,FALSE),"")</f>
        <v/>
      </c>
      <c r="AA27" s="17" t="str">
        <f>IFERROR(VLOOKUP($A27,'中間シート (2)'!$M$6:$AQ$65,AA$1,FALSE),"")</f>
        <v/>
      </c>
      <c r="AB27" s="17" t="str">
        <f>IFERROR(VLOOKUP($A27,'中間シート (2)'!$M$6:$AQ$65,AB$1,FALSE),"")</f>
        <v/>
      </c>
      <c r="AC27" s="17" t="str">
        <f>IFERROR(VLOOKUP($A27,'中間シート (2)'!$M$6:$AQ$65,AC$1,FALSE),"")</f>
        <v/>
      </c>
      <c r="AD27" s="17"/>
      <c r="AE27" s="17"/>
      <c r="AF27" s="45"/>
      <c r="AG27" s="45"/>
      <c r="AH27" s="30"/>
      <c r="AI27" s="30"/>
      <c r="AJ27" s="30"/>
      <c r="AK27" s="75">
        <f t="shared" si="46"/>
        <v>41</v>
      </c>
      <c r="AL27" s="75">
        <f t="shared" si="47"/>
        <v>41</v>
      </c>
      <c r="AM27" s="75" t="str">
        <f t="shared" si="48"/>
        <v/>
      </c>
      <c r="AN27" s="75" t="str">
        <f t="shared" si="49"/>
        <v/>
      </c>
      <c r="AO27" s="75" t="str">
        <f t="shared" si="50"/>
        <v/>
      </c>
      <c r="AP27" s="75" t="str">
        <f t="shared" si="51"/>
        <v/>
      </c>
      <c r="AQ27" s="75" t="str">
        <f t="shared" si="52"/>
        <v/>
      </c>
      <c r="AR27" s="75" t="str">
        <f ca="1">IF(AA27="","",IF(COUNTIF(エラー23シート!$G$5:$G$79, OFFSET(I27,IF(H27="",0,-H27+1),0)*100+OFFSET(W27,IF(H27="",0,-H27+1),0)*10+AA27)&gt;0,23,""))</f>
        <v/>
      </c>
      <c r="AS27" s="75" t="str">
        <f t="shared" si="53"/>
        <v/>
      </c>
      <c r="AT27" s="75" t="str">
        <f t="shared" si="54"/>
        <v/>
      </c>
      <c r="AU27" s="75" t="str">
        <f t="shared" si="55"/>
        <v/>
      </c>
      <c r="AV27" s="75" t="str">
        <f t="shared" si="56"/>
        <v/>
      </c>
      <c r="AW27" s="75" t="str">
        <f t="shared" si="57"/>
        <v/>
      </c>
      <c r="AX27" s="75" t="str">
        <f t="shared" si="58"/>
        <v/>
      </c>
      <c r="AY27" s="75" t="str">
        <f t="shared" si="59"/>
        <v/>
      </c>
      <c r="AZ27" s="75" t="str">
        <f t="shared" si="60"/>
        <v/>
      </c>
      <c r="BA27" s="75" t="str">
        <f t="shared" si="61"/>
        <v/>
      </c>
      <c r="BB27" s="75" t="str">
        <f t="shared" si="62"/>
        <v/>
      </c>
      <c r="BC27" s="75" t="str">
        <f t="shared" si="63"/>
        <v/>
      </c>
      <c r="BD27" s="75" t="str">
        <f t="shared" si="64"/>
        <v/>
      </c>
      <c r="BE27" s="75" t="str">
        <f t="shared" si="65"/>
        <v/>
      </c>
      <c r="BF27" s="75" t="str">
        <f t="shared" si="66"/>
        <v/>
      </c>
      <c r="BG27" s="75" t="str">
        <f t="shared" si="67"/>
        <v/>
      </c>
      <c r="BH27" s="75" t="str">
        <f t="shared" si="68"/>
        <v/>
      </c>
      <c r="BI27" s="251" t="str">
        <f t="shared" si="69"/>
        <v/>
      </c>
      <c r="BJ27" s="75" t="str">
        <f t="shared" si="70"/>
        <v/>
      </c>
      <c r="BK27" s="75" t="str">
        <f>IF(OR(B27=0,AND(H27&gt;=2, H27&lt;=4, M27="")), "",
 IF(COUNTIF(エラー32シート!$B$5:$J$46,M27)=0,32,""))</f>
        <v/>
      </c>
      <c r="BL27" s="75" t="str">
        <f t="shared" si="71"/>
        <v/>
      </c>
      <c r="BM27" s="75" t="str">
        <f t="shared" si="72"/>
        <v/>
      </c>
      <c r="BN27" s="75" t="str">
        <f t="shared" si="73"/>
        <v/>
      </c>
      <c r="BO27" s="75" t="str">
        <f t="shared" si="74"/>
        <v/>
      </c>
      <c r="BP27" s="75" t="str">
        <f t="shared" si="75"/>
        <v/>
      </c>
      <c r="BQ27" s="75" t="str">
        <f t="shared" si="76"/>
        <v/>
      </c>
      <c r="BR27" s="75" t="str">
        <f t="shared" si="77"/>
        <v/>
      </c>
      <c r="BS27" s="75" t="str">
        <f t="shared" si="78"/>
        <v/>
      </c>
      <c r="BT27" s="75" t="str">
        <f t="shared" si="79"/>
        <v/>
      </c>
      <c r="BU27" s="75" t="str">
        <f t="shared" si="80"/>
        <v/>
      </c>
      <c r="BV27" s="75" t="str">
        <f t="shared" si="81"/>
        <v/>
      </c>
      <c r="BW27" s="75" t="str">
        <f t="shared" si="82"/>
        <v/>
      </c>
      <c r="BX27" s="75" t="str">
        <f t="shared" si="83"/>
        <v/>
      </c>
      <c r="BY27" s="75" t="str">
        <f t="shared" si="84"/>
        <v/>
      </c>
      <c r="BZ27" s="75" t="str">
        <f t="shared" si="85"/>
        <v/>
      </c>
      <c r="CA27" s="252" t="str">
        <f t="shared" si="86"/>
        <v/>
      </c>
      <c r="CB27" s="75" t="str">
        <f t="shared" si="87"/>
        <v/>
      </c>
      <c r="CC27" s="75" t="str">
        <f t="shared" si="88"/>
        <v/>
      </c>
      <c r="CD27" s="75" t="str">
        <f t="shared" ca="1" si="89"/>
        <v/>
      </c>
      <c r="CE27" s="75" t="str">
        <f t="shared" si="90"/>
        <v/>
      </c>
      <c r="CF27" s="75" t="str">
        <f t="shared" si="91"/>
        <v/>
      </c>
      <c r="CG27" s="75" t="str">
        <f t="shared" si="92"/>
        <v/>
      </c>
      <c r="CH27" s="75" t="str">
        <f t="shared" si="93"/>
        <v/>
      </c>
      <c r="CI27" s="75" t="str">
        <f t="shared" si="94"/>
        <v/>
      </c>
      <c r="CJ27" s="75" t="str">
        <f t="shared" si="95"/>
        <v/>
      </c>
      <c r="CK27" s="253">
        <f t="shared" si="96"/>
        <v>0</v>
      </c>
      <c r="CL27" s="75" t="str">
        <f t="shared" si="97"/>
        <v/>
      </c>
      <c r="CM27" s="75" t="str">
        <f t="shared" si="98"/>
        <v/>
      </c>
      <c r="CN27" s="75" t="str">
        <f t="shared" si="99"/>
        <v/>
      </c>
      <c r="CO27" s="75" t="str">
        <f t="shared" si="100"/>
        <v/>
      </c>
      <c r="CP27" s="75" t="str">
        <f t="shared" si="101"/>
        <v/>
      </c>
      <c r="CQ27" s="75" t="str">
        <f t="shared" si="102"/>
        <v/>
      </c>
      <c r="CR27" s="75" t="str">
        <f t="shared" si="103"/>
        <v/>
      </c>
      <c r="CS27" s="75" t="str">
        <f t="shared" si="104"/>
        <v/>
      </c>
      <c r="CT27" s="75" t="str">
        <f t="shared" si="105"/>
        <v/>
      </c>
      <c r="CU27" s="75" t="str">
        <f t="shared" si="106"/>
        <v/>
      </c>
      <c r="CV27" s="75" t="str">
        <f t="shared" si="107"/>
        <v/>
      </c>
      <c r="CW27" s="75" t="str">
        <f t="shared" si="108"/>
        <v/>
      </c>
      <c r="CX27" s="75" t="str">
        <f t="shared" si="109"/>
        <v/>
      </c>
      <c r="CY27" s="75" t="str">
        <f t="shared" si="110"/>
        <v/>
      </c>
      <c r="CZ27" s="75" t="str">
        <f t="shared" si="111"/>
        <v/>
      </c>
      <c r="DA27" s="75" t="str">
        <f t="shared" si="112"/>
        <v/>
      </c>
      <c r="DB27" s="75" t="str">
        <f t="shared" si="113"/>
        <v/>
      </c>
      <c r="DC27" s="75" t="str">
        <f t="shared" si="114"/>
        <v/>
      </c>
      <c r="DD27" s="75" t="str">
        <f t="shared" si="115"/>
        <v/>
      </c>
      <c r="DE27" s="75" t="str">
        <f t="shared" si="116"/>
        <v/>
      </c>
      <c r="DF27" s="75" t="str">
        <f t="shared" si="117"/>
        <v/>
      </c>
      <c r="DG27" s="75" t="str">
        <f t="shared" si="118"/>
        <v/>
      </c>
      <c r="DH27" s="75" t="str">
        <f t="shared" si="119"/>
        <v/>
      </c>
      <c r="DI27" s="75" t="str">
        <f t="shared" si="120"/>
        <v/>
      </c>
      <c r="DJ27" s="75" t="str">
        <f t="shared" si="121"/>
        <v/>
      </c>
      <c r="DK27" s="75" t="str">
        <f t="shared" si="122"/>
        <v/>
      </c>
      <c r="DL27" s="75" t="str">
        <f t="shared" si="123"/>
        <v/>
      </c>
      <c r="DM27" s="75" t="str">
        <f t="shared" si="124"/>
        <v/>
      </c>
      <c r="DN27" s="75" t="str">
        <f t="shared" si="125"/>
        <v/>
      </c>
      <c r="DO27" s="75" t="str">
        <f t="shared" si="126"/>
        <v/>
      </c>
      <c r="DP27" s="75" t="str">
        <f t="shared" si="127"/>
        <v/>
      </c>
      <c r="DQ27" s="75" t="str">
        <f t="shared" si="128"/>
        <v/>
      </c>
      <c r="DR27" s="75" t="str">
        <f t="shared" si="129"/>
        <v/>
      </c>
      <c r="DS27" s="75" t="str">
        <f t="shared" si="130"/>
        <v/>
      </c>
      <c r="DT27" s="75" t="str">
        <f t="shared" si="131"/>
        <v/>
      </c>
      <c r="DU27" s="75" t="str">
        <f t="shared" si="132"/>
        <v/>
      </c>
      <c r="DV27" s="75" t="str">
        <f t="shared" si="133"/>
        <v/>
      </c>
      <c r="DW27" s="75" t="str">
        <f t="shared" si="134"/>
        <v/>
      </c>
      <c r="DX27" s="75" t="str">
        <f t="shared" si="135"/>
        <v/>
      </c>
      <c r="DY27" s="75" t="str">
        <f t="shared" si="136"/>
        <v/>
      </c>
      <c r="DZ27" s="75" t="str">
        <f t="shared" si="137"/>
        <v/>
      </c>
      <c r="EA27" s="75" t="str">
        <f t="shared" si="138"/>
        <v/>
      </c>
      <c r="EB27" s="75" t="str">
        <f t="shared" si="139"/>
        <v/>
      </c>
      <c r="EC27" s="75" t="str">
        <f t="shared" si="140"/>
        <v/>
      </c>
      <c r="ED27" s="75" t="str">
        <f t="shared" si="141"/>
        <v/>
      </c>
      <c r="EE27" s="75" t="str">
        <f t="shared" si="142"/>
        <v/>
      </c>
      <c r="EF27" s="253" t="str">
        <f t="shared" ca="1" si="143"/>
        <v/>
      </c>
      <c r="EG27" s="253" t="str">
        <f t="shared" ca="1" si="144"/>
        <v/>
      </c>
      <c r="EH27" s="75" t="str">
        <f t="shared" ca="1" si="145"/>
        <v/>
      </c>
      <c r="EI27" s="75" t="str">
        <f t="shared" ca="1" si="146"/>
        <v/>
      </c>
      <c r="EJ27" s="75" t="str">
        <f t="shared" ca="1" si="147"/>
        <v/>
      </c>
      <c r="EK27" s="75" t="str">
        <f t="shared" ca="1" si="148"/>
        <v/>
      </c>
      <c r="EL27" s="75" t="str">
        <f t="shared" ca="1" si="149"/>
        <v/>
      </c>
      <c r="EM27" s="75" t="str">
        <f t="shared" ca="1" si="150"/>
        <v/>
      </c>
      <c r="EN27" s="75" t="str">
        <f t="shared" ca="1" si="151"/>
        <v/>
      </c>
      <c r="EO27" s="75" t="str">
        <f t="shared" ca="1" si="152"/>
        <v/>
      </c>
      <c r="EP27" s="75" t="str">
        <f t="shared" ca="1" si="153"/>
        <v/>
      </c>
      <c r="EQ27" s="75" t="str">
        <f t="shared" ca="1" si="154"/>
        <v/>
      </c>
      <c r="ER27" s="75" t="str">
        <f t="shared" ca="1" si="155"/>
        <v/>
      </c>
      <c r="ES27" s="253">
        <f t="shared" si="156"/>
        <v>1</v>
      </c>
      <c r="ET27" s="75" t="str">
        <f t="shared" si="157"/>
        <v/>
      </c>
      <c r="EU27" s="75" t="str">
        <f>""</f>
        <v/>
      </c>
      <c r="EV27" s="75" t="str">
        <f t="shared" si="158"/>
        <v/>
      </c>
      <c r="EW27" s="75" t="str">
        <f t="shared" si="159"/>
        <v/>
      </c>
      <c r="EX27" s="253" t="str">
        <f>IF(B27=0,"",COUNTIF(ES$6:ES27,ES27))</f>
        <v/>
      </c>
      <c r="EY27" s="75" t="str">
        <f t="shared" si="160"/>
        <v/>
      </c>
      <c r="EZ27" s="254" t="str">
        <f t="shared" si="161"/>
        <v/>
      </c>
      <c r="FA27" s="75" t="str">
        <f t="shared" si="162"/>
        <v/>
      </c>
      <c r="FB27" s="75" t="str">
        <f t="shared" si="163"/>
        <v/>
      </c>
    </row>
    <row r="28" spans="1:158" ht="19.2">
      <c r="A28" s="27">
        <v>23</v>
      </c>
      <c r="B28" s="27">
        <f>COUNTIF('中間シート (2)'!M:M,行政集計シート※記入不要です!A28)</f>
        <v>0</v>
      </c>
      <c r="C28" s="249" t="str">
        <f t="shared" si="170"/>
        <v/>
      </c>
      <c r="D28" s="249" t="str">
        <f t="shared" si="171"/>
        <v/>
      </c>
      <c r="E28" s="249" t="str">
        <f t="shared" si="172"/>
        <v/>
      </c>
      <c r="F28" s="250"/>
      <c r="G28" s="17" t="str">
        <f>IFERROR(VLOOKUP($A28,'中間シート (2)'!$M$6:$AQ$65,G$1,FALSE),"")</f>
        <v/>
      </c>
      <c r="H28" s="17" t="str">
        <f>IFERROR(VLOOKUP($A28,'中間シート (2)'!$M$6:$AQ$65,H$1,FALSE),"")</f>
        <v/>
      </c>
      <c r="I28" s="17" t="str">
        <f>IFERROR(VLOOKUP($A28,'中間シート (2)'!$M$6:$AQ$65,I$1,FALSE),"")</f>
        <v/>
      </c>
      <c r="J28" s="17" t="str">
        <f>IFERROR(VLOOKUP($A28,'中間シート (2)'!$M$6:$AQ$65,J$1,FALSE),"")</f>
        <v/>
      </c>
      <c r="K28" s="17" t="str">
        <f>IFERROR(VLOOKUP($A28,'中間シート (2)'!$M$6:$AQ$65,K$1,FALSE),"")</f>
        <v/>
      </c>
      <c r="L28" s="17" t="str">
        <f>IFERROR(VLOOKUP($A28,'中間シート (2)'!$M$6:$AQ$65,L$1,FALSE),"")</f>
        <v/>
      </c>
      <c r="M28" s="17" t="str">
        <f>IFERROR(VLOOKUP($A28,'中間シート (2)'!$M$6:$AQ$65,M$1,FALSE),"")</f>
        <v/>
      </c>
      <c r="N28" s="17" t="str">
        <f>IFERROR(VLOOKUP($A28,'中間シート (2)'!$M$6:$AQ$65,N$1,FALSE),"")</f>
        <v/>
      </c>
      <c r="O28" s="17" t="str">
        <f>IFERROR(VLOOKUP($A28,'中間シート (2)'!$M$6:$AQ$65,O$1,FALSE),"")</f>
        <v/>
      </c>
      <c r="P28" s="17" t="str">
        <f>IFERROR(VLOOKUP($A28,'中間シート (2)'!$M$6:$AQ$65,P$1,FALSE),"")</f>
        <v/>
      </c>
      <c r="Q28" s="17" t="str">
        <f>IFERROR(VLOOKUP($A28,'中間シート (2)'!$M$6:$AQ$65,Q$1,FALSE),"")</f>
        <v/>
      </c>
      <c r="R28" s="17" t="str">
        <f>IFERROR(VLOOKUP($A28,'中間シート (2)'!$M$6:$AQ$65,R$1,FALSE),"")</f>
        <v/>
      </c>
      <c r="S28" s="17" t="str">
        <f>IFERROR(VLOOKUP($A28,'中間シート (2)'!$M$6:$AQ$65,S$1,FALSE),"")</f>
        <v/>
      </c>
      <c r="T28" s="17" t="str">
        <f>IFERROR(VLOOKUP($A28,'中間シート (2)'!$M$6:$AQ$65,T$1,FALSE),"")</f>
        <v/>
      </c>
      <c r="U28" s="17"/>
      <c r="V28" s="17" t="str">
        <f>IFERROR(VLOOKUP($A28,'中間シート (2)'!$M$6:$AQ$65,V$1,FALSE),"")</f>
        <v/>
      </c>
      <c r="W28" s="17" t="str">
        <f>IFERROR(VLOOKUP($A28,'中間シート (2)'!$M$6:$AQ$65,W$1,FALSE),"")</f>
        <v/>
      </c>
      <c r="X28" s="17" t="str">
        <f>IFERROR(VLOOKUP($A28,'中間シート (2)'!$M$6:$AQ$65,X$1,FALSE),"")</f>
        <v/>
      </c>
      <c r="Y28" s="17" t="str">
        <f>IFERROR(VLOOKUP($A28,'中間シート (2)'!$M$6:$AQ$65,Y$1,FALSE),"")</f>
        <v/>
      </c>
      <c r="Z28" s="17" t="str">
        <f>IFERROR(VLOOKUP($A28,'中間シート (2)'!$M$6:$AQ$65,Z$1,FALSE),"")</f>
        <v/>
      </c>
      <c r="AA28" s="17" t="str">
        <f>IFERROR(VLOOKUP($A28,'中間シート (2)'!$M$6:$AQ$65,AA$1,FALSE),"")</f>
        <v/>
      </c>
      <c r="AB28" s="17" t="str">
        <f>IFERROR(VLOOKUP($A28,'中間シート (2)'!$M$6:$AQ$65,AB$1,FALSE),"")</f>
        <v/>
      </c>
      <c r="AC28" s="17" t="str">
        <f>IFERROR(VLOOKUP($A28,'中間シート (2)'!$M$6:$AQ$65,AC$1,FALSE),"")</f>
        <v/>
      </c>
      <c r="AD28" s="17"/>
      <c r="AE28" s="17"/>
      <c r="AF28" s="45"/>
      <c r="AG28" s="45"/>
      <c r="AH28" s="30"/>
      <c r="AI28" s="30"/>
      <c r="AJ28" s="30"/>
      <c r="AK28" s="75">
        <f t="shared" si="46"/>
        <v>41</v>
      </c>
      <c r="AL28" s="75">
        <f t="shared" si="47"/>
        <v>41</v>
      </c>
      <c r="AM28" s="75" t="str">
        <f t="shared" si="48"/>
        <v/>
      </c>
      <c r="AN28" s="75" t="str">
        <f t="shared" si="49"/>
        <v/>
      </c>
      <c r="AO28" s="75" t="str">
        <f t="shared" si="50"/>
        <v/>
      </c>
      <c r="AP28" s="75" t="str">
        <f t="shared" si="51"/>
        <v/>
      </c>
      <c r="AQ28" s="75" t="str">
        <f t="shared" si="52"/>
        <v/>
      </c>
      <c r="AR28" s="75" t="str">
        <f ca="1">IF(AA28="","",IF(COUNTIF(エラー23シート!$G$5:$G$79, OFFSET(I28,IF(H28="",0,-H28+1),0)*100+OFFSET(W28,IF(H28="",0,-H28+1),0)*10+AA28)&gt;0,23,""))</f>
        <v/>
      </c>
      <c r="AS28" s="75" t="str">
        <f t="shared" si="53"/>
        <v/>
      </c>
      <c r="AT28" s="75" t="str">
        <f t="shared" si="54"/>
        <v/>
      </c>
      <c r="AU28" s="75" t="str">
        <f t="shared" si="55"/>
        <v/>
      </c>
      <c r="AV28" s="75" t="str">
        <f t="shared" si="56"/>
        <v/>
      </c>
      <c r="AW28" s="75" t="str">
        <f t="shared" si="57"/>
        <v/>
      </c>
      <c r="AX28" s="75" t="str">
        <f t="shared" si="58"/>
        <v/>
      </c>
      <c r="AY28" s="75" t="str">
        <f t="shared" si="59"/>
        <v/>
      </c>
      <c r="AZ28" s="75" t="str">
        <f t="shared" si="60"/>
        <v/>
      </c>
      <c r="BA28" s="75" t="str">
        <f t="shared" si="61"/>
        <v/>
      </c>
      <c r="BB28" s="75" t="str">
        <f t="shared" si="62"/>
        <v/>
      </c>
      <c r="BC28" s="75" t="str">
        <f t="shared" si="63"/>
        <v/>
      </c>
      <c r="BD28" s="75" t="str">
        <f t="shared" si="64"/>
        <v/>
      </c>
      <c r="BE28" s="75" t="str">
        <f t="shared" si="65"/>
        <v/>
      </c>
      <c r="BF28" s="75" t="str">
        <f t="shared" si="66"/>
        <v/>
      </c>
      <c r="BG28" s="75" t="str">
        <f t="shared" si="67"/>
        <v/>
      </c>
      <c r="BH28" s="75" t="str">
        <f t="shared" si="68"/>
        <v/>
      </c>
      <c r="BI28" s="251" t="str">
        <f t="shared" si="69"/>
        <v/>
      </c>
      <c r="BJ28" s="75" t="str">
        <f t="shared" si="70"/>
        <v/>
      </c>
      <c r="BK28" s="75" t="str">
        <f>IF(OR(B28=0,AND(H28&gt;=2, H28&lt;=4, M28="")), "",
 IF(COUNTIF(エラー32シート!$B$5:$J$46,M28)=0,32,""))</f>
        <v/>
      </c>
      <c r="BL28" s="75" t="str">
        <f t="shared" si="71"/>
        <v/>
      </c>
      <c r="BM28" s="75" t="str">
        <f t="shared" si="72"/>
        <v/>
      </c>
      <c r="BN28" s="75" t="str">
        <f t="shared" si="73"/>
        <v/>
      </c>
      <c r="BO28" s="75" t="str">
        <f t="shared" si="74"/>
        <v/>
      </c>
      <c r="BP28" s="75" t="str">
        <f t="shared" si="75"/>
        <v/>
      </c>
      <c r="BQ28" s="75" t="str">
        <f t="shared" si="76"/>
        <v/>
      </c>
      <c r="BR28" s="75" t="str">
        <f t="shared" si="77"/>
        <v/>
      </c>
      <c r="BS28" s="75" t="str">
        <f t="shared" si="78"/>
        <v/>
      </c>
      <c r="BT28" s="75" t="str">
        <f t="shared" si="79"/>
        <v/>
      </c>
      <c r="BU28" s="75" t="str">
        <f t="shared" si="80"/>
        <v/>
      </c>
      <c r="BV28" s="75" t="str">
        <f t="shared" si="81"/>
        <v/>
      </c>
      <c r="BW28" s="75" t="str">
        <f t="shared" si="82"/>
        <v/>
      </c>
      <c r="BX28" s="75" t="str">
        <f t="shared" si="83"/>
        <v/>
      </c>
      <c r="BY28" s="75" t="str">
        <f t="shared" si="84"/>
        <v/>
      </c>
      <c r="BZ28" s="75" t="str">
        <f t="shared" si="85"/>
        <v/>
      </c>
      <c r="CA28" s="252" t="str">
        <f t="shared" si="86"/>
        <v/>
      </c>
      <c r="CB28" s="75" t="str">
        <f t="shared" si="87"/>
        <v/>
      </c>
      <c r="CC28" s="75" t="str">
        <f t="shared" si="88"/>
        <v/>
      </c>
      <c r="CD28" s="75" t="str">
        <f t="shared" ca="1" si="89"/>
        <v/>
      </c>
      <c r="CE28" s="75" t="str">
        <f t="shared" si="90"/>
        <v/>
      </c>
      <c r="CF28" s="75" t="str">
        <f t="shared" si="91"/>
        <v/>
      </c>
      <c r="CG28" s="75" t="str">
        <f t="shared" si="92"/>
        <v/>
      </c>
      <c r="CH28" s="75" t="str">
        <f t="shared" si="93"/>
        <v/>
      </c>
      <c r="CI28" s="75" t="str">
        <f t="shared" si="94"/>
        <v/>
      </c>
      <c r="CJ28" s="75" t="str">
        <f t="shared" si="95"/>
        <v/>
      </c>
      <c r="CK28" s="253">
        <f t="shared" si="96"/>
        <v>0</v>
      </c>
      <c r="CL28" s="75" t="str">
        <f t="shared" si="97"/>
        <v/>
      </c>
      <c r="CM28" s="75" t="str">
        <f t="shared" si="98"/>
        <v/>
      </c>
      <c r="CN28" s="75" t="str">
        <f t="shared" si="99"/>
        <v/>
      </c>
      <c r="CO28" s="75" t="str">
        <f t="shared" si="100"/>
        <v/>
      </c>
      <c r="CP28" s="75" t="str">
        <f t="shared" si="101"/>
        <v/>
      </c>
      <c r="CQ28" s="75" t="str">
        <f t="shared" si="102"/>
        <v/>
      </c>
      <c r="CR28" s="75" t="str">
        <f t="shared" si="103"/>
        <v/>
      </c>
      <c r="CS28" s="75" t="str">
        <f t="shared" si="104"/>
        <v/>
      </c>
      <c r="CT28" s="75" t="str">
        <f t="shared" si="105"/>
        <v/>
      </c>
      <c r="CU28" s="75" t="str">
        <f t="shared" si="106"/>
        <v/>
      </c>
      <c r="CV28" s="75" t="str">
        <f t="shared" si="107"/>
        <v/>
      </c>
      <c r="CW28" s="75" t="str">
        <f t="shared" si="108"/>
        <v/>
      </c>
      <c r="CX28" s="75" t="str">
        <f t="shared" si="109"/>
        <v/>
      </c>
      <c r="CY28" s="75" t="str">
        <f t="shared" si="110"/>
        <v/>
      </c>
      <c r="CZ28" s="75" t="str">
        <f t="shared" si="111"/>
        <v/>
      </c>
      <c r="DA28" s="75" t="str">
        <f t="shared" si="112"/>
        <v/>
      </c>
      <c r="DB28" s="75" t="str">
        <f t="shared" si="113"/>
        <v/>
      </c>
      <c r="DC28" s="75" t="str">
        <f t="shared" si="114"/>
        <v/>
      </c>
      <c r="DD28" s="75" t="str">
        <f t="shared" si="115"/>
        <v/>
      </c>
      <c r="DE28" s="75" t="str">
        <f t="shared" si="116"/>
        <v/>
      </c>
      <c r="DF28" s="75" t="str">
        <f t="shared" si="117"/>
        <v/>
      </c>
      <c r="DG28" s="75" t="str">
        <f t="shared" si="118"/>
        <v/>
      </c>
      <c r="DH28" s="75" t="str">
        <f t="shared" si="119"/>
        <v/>
      </c>
      <c r="DI28" s="75" t="str">
        <f t="shared" si="120"/>
        <v/>
      </c>
      <c r="DJ28" s="75" t="str">
        <f t="shared" si="121"/>
        <v/>
      </c>
      <c r="DK28" s="75" t="str">
        <f t="shared" si="122"/>
        <v/>
      </c>
      <c r="DL28" s="75" t="str">
        <f t="shared" si="123"/>
        <v/>
      </c>
      <c r="DM28" s="75" t="str">
        <f t="shared" si="124"/>
        <v/>
      </c>
      <c r="DN28" s="75" t="str">
        <f t="shared" si="125"/>
        <v/>
      </c>
      <c r="DO28" s="75" t="str">
        <f t="shared" si="126"/>
        <v/>
      </c>
      <c r="DP28" s="75" t="str">
        <f t="shared" si="127"/>
        <v/>
      </c>
      <c r="DQ28" s="75" t="str">
        <f t="shared" si="128"/>
        <v/>
      </c>
      <c r="DR28" s="75" t="str">
        <f t="shared" si="129"/>
        <v/>
      </c>
      <c r="DS28" s="75" t="str">
        <f t="shared" si="130"/>
        <v/>
      </c>
      <c r="DT28" s="75" t="str">
        <f t="shared" si="131"/>
        <v/>
      </c>
      <c r="DU28" s="75" t="str">
        <f t="shared" si="132"/>
        <v/>
      </c>
      <c r="DV28" s="75" t="str">
        <f t="shared" si="133"/>
        <v/>
      </c>
      <c r="DW28" s="75" t="str">
        <f t="shared" si="134"/>
        <v/>
      </c>
      <c r="DX28" s="75" t="str">
        <f t="shared" si="135"/>
        <v/>
      </c>
      <c r="DY28" s="75" t="str">
        <f t="shared" si="136"/>
        <v/>
      </c>
      <c r="DZ28" s="75" t="str">
        <f t="shared" si="137"/>
        <v/>
      </c>
      <c r="EA28" s="75" t="str">
        <f t="shared" si="138"/>
        <v/>
      </c>
      <c r="EB28" s="75" t="str">
        <f t="shared" si="139"/>
        <v/>
      </c>
      <c r="EC28" s="75" t="str">
        <f t="shared" si="140"/>
        <v/>
      </c>
      <c r="ED28" s="75" t="str">
        <f t="shared" si="141"/>
        <v/>
      </c>
      <c r="EE28" s="75" t="str">
        <f t="shared" si="142"/>
        <v/>
      </c>
      <c r="EF28" s="253" t="str">
        <f t="shared" ca="1" si="143"/>
        <v/>
      </c>
      <c r="EG28" s="253" t="str">
        <f t="shared" ca="1" si="144"/>
        <v/>
      </c>
      <c r="EH28" s="75" t="str">
        <f t="shared" ca="1" si="145"/>
        <v/>
      </c>
      <c r="EI28" s="75" t="str">
        <f t="shared" ca="1" si="146"/>
        <v/>
      </c>
      <c r="EJ28" s="75" t="str">
        <f t="shared" ca="1" si="147"/>
        <v/>
      </c>
      <c r="EK28" s="75" t="str">
        <f t="shared" ca="1" si="148"/>
        <v/>
      </c>
      <c r="EL28" s="75" t="str">
        <f t="shared" ca="1" si="149"/>
        <v/>
      </c>
      <c r="EM28" s="75" t="str">
        <f t="shared" ca="1" si="150"/>
        <v/>
      </c>
      <c r="EN28" s="75" t="str">
        <f t="shared" ca="1" si="151"/>
        <v/>
      </c>
      <c r="EO28" s="75" t="str">
        <f t="shared" ca="1" si="152"/>
        <v/>
      </c>
      <c r="EP28" s="75" t="str">
        <f t="shared" ca="1" si="153"/>
        <v/>
      </c>
      <c r="EQ28" s="75" t="str">
        <f t="shared" ca="1" si="154"/>
        <v/>
      </c>
      <c r="ER28" s="75" t="str">
        <f t="shared" ca="1" si="155"/>
        <v/>
      </c>
      <c r="ES28" s="253">
        <f t="shared" si="156"/>
        <v>1</v>
      </c>
      <c r="ET28" s="75" t="str">
        <f t="shared" si="157"/>
        <v/>
      </c>
      <c r="EU28" s="75" t="str">
        <f>""</f>
        <v/>
      </c>
      <c r="EV28" s="75" t="str">
        <f t="shared" si="158"/>
        <v/>
      </c>
      <c r="EW28" s="75" t="str">
        <f t="shared" si="159"/>
        <v/>
      </c>
      <c r="EX28" s="253" t="str">
        <f>IF(B28=0,"",COUNTIF(ES$6:ES28,ES28))</f>
        <v/>
      </c>
      <c r="EY28" s="75" t="str">
        <f t="shared" si="160"/>
        <v/>
      </c>
      <c r="EZ28" s="254" t="str">
        <f t="shared" si="161"/>
        <v/>
      </c>
      <c r="FA28" s="75" t="str">
        <f t="shared" si="162"/>
        <v/>
      </c>
      <c r="FB28" s="75" t="str">
        <f t="shared" si="163"/>
        <v/>
      </c>
    </row>
    <row r="29" spans="1:158" ht="19.2">
      <c r="A29" s="27">
        <v>24</v>
      </c>
      <c r="B29" s="27">
        <f>COUNTIF('中間シート (2)'!M:M,行政集計シート※記入不要です!A29)</f>
        <v>0</v>
      </c>
      <c r="C29" s="249" t="str">
        <f t="shared" si="170"/>
        <v/>
      </c>
      <c r="D29" s="249" t="str">
        <f t="shared" si="171"/>
        <v/>
      </c>
      <c r="E29" s="249" t="str">
        <f t="shared" si="172"/>
        <v/>
      </c>
      <c r="F29" s="250"/>
      <c r="G29" s="17" t="str">
        <f>IFERROR(VLOOKUP($A29,'中間シート (2)'!$M$6:$AQ$65,G$1,FALSE),"")</f>
        <v/>
      </c>
      <c r="H29" s="17" t="str">
        <f>IFERROR(VLOOKUP($A29,'中間シート (2)'!$M$6:$AQ$65,H$1,FALSE),"")</f>
        <v/>
      </c>
      <c r="I29" s="17" t="str">
        <f>IFERROR(VLOOKUP($A29,'中間シート (2)'!$M$6:$AQ$65,I$1,FALSE),"")</f>
        <v/>
      </c>
      <c r="J29" s="17" t="str">
        <f>IFERROR(VLOOKUP($A29,'中間シート (2)'!$M$6:$AQ$65,J$1,FALSE),"")</f>
        <v/>
      </c>
      <c r="K29" s="17" t="str">
        <f>IFERROR(VLOOKUP($A29,'中間シート (2)'!$M$6:$AQ$65,K$1,FALSE),"")</f>
        <v/>
      </c>
      <c r="L29" s="17" t="str">
        <f>IFERROR(VLOOKUP($A29,'中間シート (2)'!$M$6:$AQ$65,L$1,FALSE),"")</f>
        <v/>
      </c>
      <c r="M29" s="17" t="str">
        <f>IFERROR(VLOOKUP($A29,'中間シート (2)'!$M$6:$AQ$65,M$1,FALSE),"")</f>
        <v/>
      </c>
      <c r="N29" s="17" t="str">
        <f>IFERROR(VLOOKUP($A29,'中間シート (2)'!$M$6:$AQ$65,N$1,FALSE),"")</f>
        <v/>
      </c>
      <c r="O29" s="17" t="str">
        <f>IFERROR(VLOOKUP($A29,'中間シート (2)'!$M$6:$AQ$65,O$1,FALSE),"")</f>
        <v/>
      </c>
      <c r="P29" s="17" t="str">
        <f>IFERROR(VLOOKUP($A29,'中間シート (2)'!$M$6:$AQ$65,P$1,FALSE),"")</f>
        <v/>
      </c>
      <c r="Q29" s="17" t="str">
        <f>IFERROR(VLOOKUP($A29,'中間シート (2)'!$M$6:$AQ$65,Q$1,FALSE),"")</f>
        <v/>
      </c>
      <c r="R29" s="17" t="str">
        <f>IFERROR(VLOOKUP($A29,'中間シート (2)'!$M$6:$AQ$65,R$1,FALSE),"")</f>
        <v/>
      </c>
      <c r="S29" s="17" t="str">
        <f>IFERROR(VLOOKUP($A29,'中間シート (2)'!$M$6:$AQ$65,S$1,FALSE),"")</f>
        <v/>
      </c>
      <c r="T29" s="17" t="str">
        <f>IFERROR(VLOOKUP($A29,'中間シート (2)'!$M$6:$AQ$65,T$1,FALSE),"")</f>
        <v/>
      </c>
      <c r="U29" s="17"/>
      <c r="V29" s="17" t="str">
        <f>IFERROR(VLOOKUP($A29,'中間シート (2)'!$M$6:$AQ$65,V$1,FALSE),"")</f>
        <v/>
      </c>
      <c r="W29" s="17" t="str">
        <f>IFERROR(VLOOKUP($A29,'中間シート (2)'!$M$6:$AQ$65,W$1,FALSE),"")</f>
        <v/>
      </c>
      <c r="X29" s="17" t="str">
        <f>IFERROR(VLOOKUP($A29,'中間シート (2)'!$M$6:$AQ$65,X$1,FALSE),"")</f>
        <v/>
      </c>
      <c r="Y29" s="17" t="str">
        <f>IFERROR(VLOOKUP($A29,'中間シート (2)'!$M$6:$AQ$65,Y$1,FALSE),"")</f>
        <v/>
      </c>
      <c r="Z29" s="17" t="str">
        <f>IFERROR(VLOOKUP($A29,'中間シート (2)'!$M$6:$AQ$65,Z$1,FALSE),"")</f>
        <v/>
      </c>
      <c r="AA29" s="17" t="str">
        <f>IFERROR(VLOOKUP($A29,'中間シート (2)'!$M$6:$AQ$65,AA$1,FALSE),"")</f>
        <v/>
      </c>
      <c r="AB29" s="17" t="str">
        <f>IFERROR(VLOOKUP($A29,'中間シート (2)'!$M$6:$AQ$65,AB$1,FALSE),"")</f>
        <v/>
      </c>
      <c r="AC29" s="17" t="str">
        <f>IFERROR(VLOOKUP($A29,'中間シート (2)'!$M$6:$AQ$65,AC$1,FALSE),"")</f>
        <v/>
      </c>
      <c r="AD29" s="17"/>
      <c r="AE29" s="17"/>
      <c r="AF29" s="45"/>
      <c r="AG29" s="45"/>
      <c r="AH29" s="30"/>
      <c r="AI29" s="30"/>
      <c r="AJ29" s="30"/>
      <c r="AK29" s="75">
        <f t="shared" si="46"/>
        <v>41</v>
      </c>
      <c r="AL29" s="75">
        <f t="shared" si="47"/>
        <v>41</v>
      </c>
      <c r="AM29" s="75" t="str">
        <f t="shared" si="48"/>
        <v/>
      </c>
      <c r="AN29" s="75" t="str">
        <f t="shared" si="49"/>
        <v/>
      </c>
      <c r="AO29" s="75" t="str">
        <f t="shared" si="50"/>
        <v/>
      </c>
      <c r="AP29" s="75" t="str">
        <f t="shared" si="51"/>
        <v/>
      </c>
      <c r="AQ29" s="75" t="str">
        <f t="shared" si="52"/>
        <v/>
      </c>
      <c r="AR29" s="75" t="str">
        <f ca="1">IF(AA29="","",IF(COUNTIF(エラー23シート!$G$5:$G$79, OFFSET(I29,IF(H29="",0,-H29+1),0)*100+OFFSET(W29,IF(H29="",0,-H29+1),0)*10+AA29)&gt;0,23,""))</f>
        <v/>
      </c>
      <c r="AS29" s="75" t="str">
        <f t="shared" si="53"/>
        <v/>
      </c>
      <c r="AT29" s="75" t="str">
        <f t="shared" si="54"/>
        <v/>
      </c>
      <c r="AU29" s="75" t="str">
        <f t="shared" si="55"/>
        <v/>
      </c>
      <c r="AV29" s="75" t="str">
        <f t="shared" si="56"/>
        <v/>
      </c>
      <c r="AW29" s="75" t="str">
        <f t="shared" si="57"/>
        <v/>
      </c>
      <c r="AX29" s="75" t="str">
        <f t="shared" si="58"/>
        <v/>
      </c>
      <c r="AY29" s="75" t="str">
        <f t="shared" si="59"/>
        <v/>
      </c>
      <c r="AZ29" s="75" t="str">
        <f t="shared" si="60"/>
        <v/>
      </c>
      <c r="BA29" s="75" t="str">
        <f t="shared" si="61"/>
        <v/>
      </c>
      <c r="BB29" s="75" t="str">
        <f t="shared" si="62"/>
        <v/>
      </c>
      <c r="BC29" s="75" t="str">
        <f t="shared" si="63"/>
        <v/>
      </c>
      <c r="BD29" s="75" t="str">
        <f t="shared" si="64"/>
        <v/>
      </c>
      <c r="BE29" s="75" t="str">
        <f t="shared" si="65"/>
        <v/>
      </c>
      <c r="BF29" s="75" t="str">
        <f t="shared" si="66"/>
        <v/>
      </c>
      <c r="BG29" s="75" t="str">
        <f t="shared" si="67"/>
        <v/>
      </c>
      <c r="BH29" s="75" t="str">
        <f t="shared" si="68"/>
        <v/>
      </c>
      <c r="BI29" s="251" t="str">
        <f t="shared" si="69"/>
        <v/>
      </c>
      <c r="BJ29" s="75" t="str">
        <f t="shared" si="70"/>
        <v/>
      </c>
      <c r="BK29" s="75" t="str">
        <f>IF(OR(B29=0,AND(H29&gt;=2, H29&lt;=4, M29="")), "",
 IF(COUNTIF(エラー32シート!$B$5:$J$46,M29)=0,32,""))</f>
        <v/>
      </c>
      <c r="BL29" s="75" t="str">
        <f t="shared" si="71"/>
        <v/>
      </c>
      <c r="BM29" s="75" t="str">
        <f t="shared" si="72"/>
        <v/>
      </c>
      <c r="BN29" s="75" t="str">
        <f t="shared" si="73"/>
        <v/>
      </c>
      <c r="BO29" s="75" t="str">
        <f t="shared" si="74"/>
        <v/>
      </c>
      <c r="BP29" s="75" t="str">
        <f t="shared" si="75"/>
        <v/>
      </c>
      <c r="BQ29" s="75" t="str">
        <f t="shared" si="76"/>
        <v/>
      </c>
      <c r="BR29" s="75" t="str">
        <f t="shared" si="77"/>
        <v/>
      </c>
      <c r="BS29" s="75" t="str">
        <f t="shared" si="78"/>
        <v/>
      </c>
      <c r="BT29" s="75" t="str">
        <f t="shared" si="79"/>
        <v/>
      </c>
      <c r="BU29" s="75" t="str">
        <f t="shared" si="80"/>
        <v/>
      </c>
      <c r="BV29" s="75" t="str">
        <f t="shared" si="81"/>
        <v/>
      </c>
      <c r="BW29" s="75" t="str">
        <f t="shared" si="82"/>
        <v/>
      </c>
      <c r="BX29" s="75" t="str">
        <f t="shared" si="83"/>
        <v/>
      </c>
      <c r="BY29" s="75" t="str">
        <f t="shared" si="84"/>
        <v/>
      </c>
      <c r="BZ29" s="75" t="str">
        <f t="shared" si="85"/>
        <v/>
      </c>
      <c r="CA29" s="252" t="str">
        <f t="shared" si="86"/>
        <v/>
      </c>
      <c r="CB29" s="75" t="str">
        <f t="shared" si="87"/>
        <v/>
      </c>
      <c r="CC29" s="75" t="str">
        <f t="shared" si="88"/>
        <v/>
      </c>
      <c r="CD29" s="75" t="str">
        <f t="shared" ca="1" si="89"/>
        <v/>
      </c>
      <c r="CE29" s="75" t="str">
        <f t="shared" si="90"/>
        <v/>
      </c>
      <c r="CF29" s="75" t="str">
        <f t="shared" si="91"/>
        <v/>
      </c>
      <c r="CG29" s="75" t="str">
        <f t="shared" si="92"/>
        <v/>
      </c>
      <c r="CH29" s="75" t="str">
        <f t="shared" si="93"/>
        <v/>
      </c>
      <c r="CI29" s="75" t="str">
        <f t="shared" si="94"/>
        <v/>
      </c>
      <c r="CJ29" s="75" t="str">
        <f t="shared" si="95"/>
        <v/>
      </c>
      <c r="CK29" s="253">
        <f t="shared" si="96"/>
        <v>0</v>
      </c>
      <c r="CL29" s="75" t="str">
        <f t="shared" si="97"/>
        <v/>
      </c>
      <c r="CM29" s="75" t="str">
        <f t="shared" si="98"/>
        <v/>
      </c>
      <c r="CN29" s="75" t="str">
        <f t="shared" si="99"/>
        <v/>
      </c>
      <c r="CO29" s="75" t="str">
        <f t="shared" si="100"/>
        <v/>
      </c>
      <c r="CP29" s="75" t="str">
        <f t="shared" si="101"/>
        <v/>
      </c>
      <c r="CQ29" s="75" t="str">
        <f t="shared" si="102"/>
        <v/>
      </c>
      <c r="CR29" s="75" t="str">
        <f t="shared" si="103"/>
        <v/>
      </c>
      <c r="CS29" s="75" t="str">
        <f t="shared" si="104"/>
        <v/>
      </c>
      <c r="CT29" s="75" t="str">
        <f t="shared" si="105"/>
        <v/>
      </c>
      <c r="CU29" s="75" t="str">
        <f t="shared" si="106"/>
        <v/>
      </c>
      <c r="CV29" s="75" t="str">
        <f t="shared" si="107"/>
        <v/>
      </c>
      <c r="CW29" s="75" t="str">
        <f t="shared" si="108"/>
        <v/>
      </c>
      <c r="CX29" s="75" t="str">
        <f t="shared" si="109"/>
        <v/>
      </c>
      <c r="CY29" s="75" t="str">
        <f t="shared" si="110"/>
        <v/>
      </c>
      <c r="CZ29" s="75" t="str">
        <f t="shared" si="111"/>
        <v/>
      </c>
      <c r="DA29" s="75" t="str">
        <f t="shared" si="112"/>
        <v/>
      </c>
      <c r="DB29" s="75" t="str">
        <f t="shared" si="113"/>
        <v/>
      </c>
      <c r="DC29" s="75" t="str">
        <f t="shared" si="114"/>
        <v/>
      </c>
      <c r="DD29" s="75" t="str">
        <f t="shared" si="115"/>
        <v/>
      </c>
      <c r="DE29" s="75" t="str">
        <f t="shared" si="116"/>
        <v/>
      </c>
      <c r="DF29" s="75" t="str">
        <f t="shared" si="117"/>
        <v/>
      </c>
      <c r="DG29" s="75" t="str">
        <f t="shared" si="118"/>
        <v/>
      </c>
      <c r="DH29" s="75" t="str">
        <f t="shared" si="119"/>
        <v/>
      </c>
      <c r="DI29" s="75" t="str">
        <f t="shared" si="120"/>
        <v/>
      </c>
      <c r="DJ29" s="75" t="str">
        <f t="shared" si="121"/>
        <v/>
      </c>
      <c r="DK29" s="75" t="str">
        <f t="shared" si="122"/>
        <v/>
      </c>
      <c r="DL29" s="75" t="str">
        <f t="shared" si="123"/>
        <v/>
      </c>
      <c r="DM29" s="75" t="str">
        <f t="shared" si="124"/>
        <v/>
      </c>
      <c r="DN29" s="75" t="str">
        <f t="shared" si="125"/>
        <v/>
      </c>
      <c r="DO29" s="75" t="str">
        <f t="shared" si="126"/>
        <v/>
      </c>
      <c r="DP29" s="75" t="str">
        <f t="shared" si="127"/>
        <v/>
      </c>
      <c r="DQ29" s="75" t="str">
        <f t="shared" si="128"/>
        <v/>
      </c>
      <c r="DR29" s="75" t="str">
        <f t="shared" si="129"/>
        <v/>
      </c>
      <c r="DS29" s="75" t="str">
        <f t="shared" si="130"/>
        <v/>
      </c>
      <c r="DT29" s="75" t="str">
        <f t="shared" si="131"/>
        <v/>
      </c>
      <c r="DU29" s="75" t="str">
        <f t="shared" si="132"/>
        <v/>
      </c>
      <c r="DV29" s="75" t="str">
        <f t="shared" si="133"/>
        <v/>
      </c>
      <c r="DW29" s="75" t="str">
        <f t="shared" si="134"/>
        <v/>
      </c>
      <c r="DX29" s="75" t="str">
        <f t="shared" si="135"/>
        <v/>
      </c>
      <c r="DY29" s="75" t="str">
        <f t="shared" si="136"/>
        <v/>
      </c>
      <c r="DZ29" s="75" t="str">
        <f t="shared" si="137"/>
        <v/>
      </c>
      <c r="EA29" s="75" t="str">
        <f t="shared" si="138"/>
        <v/>
      </c>
      <c r="EB29" s="75" t="str">
        <f t="shared" si="139"/>
        <v/>
      </c>
      <c r="EC29" s="75" t="str">
        <f t="shared" si="140"/>
        <v/>
      </c>
      <c r="ED29" s="75" t="str">
        <f t="shared" si="141"/>
        <v/>
      </c>
      <c r="EE29" s="75" t="str">
        <f t="shared" si="142"/>
        <v/>
      </c>
      <c r="EF29" s="253" t="str">
        <f t="shared" ca="1" si="143"/>
        <v/>
      </c>
      <c r="EG29" s="253" t="str">
        <f t="shared" ca="1" si="144"/>
        <v/>
      </c>
      <c r="EH29" s="75" t="str">
        <f t="shared" ca="1" si="145"/>
        <v/>
      </c>
      <c r="EI29" s="75" t="str">
        <f t="shared" ca="1" si="146"/>
        <v/>
      </c>
      <c r="EJ29" s="75" t="str">
        <f t="shared" ca="1" si="147"/>
        <v/>
      </c>
      <c r="EK29" s="75" t="str">
        <f t="shared" ca="1" si="148"/>
        <v/>
      </c>
      <c r="EL29" s="75" t="str">
        <f t="shared" ca="1" si="149"/>
        <v/>
      </c>
      <c r="EM29" s="75" t="str">
        <f t="shared" ca="1" si="150"/>
        <v/>
      </c>
      <c r="EN29" s="75" t="str">
        <f t="shared" ca="1" si="151"/>
        <v/>
      </c>
      <c r="EO29" s="75" t="str">
        <f t="shared" ca="1" si="152"/>
        <v/>
      </c>
      <c r="EP29" s="75" t="str">
        <f t="shared" ca="1" si="153"/>
        <v/>
      </c>
      <c r="EQ29" s="75" t="str">
        <f t="shared" ca="1" si="154"/>
        <v/>
      </c>
      <c r="ER29" s="75" t="str">
        <f t="shared" ca="1" si="155"/>
        <v/>
      </c>
      <c r="ES29" s="253">
        <f t="shared" si="156"/>
        <v>1</v>
      </c>
      <c r="ET29" s="75" t="str">
        <f t="shared" si="157"/>
        <v/>
      </c>
      <c r="EU29" s="75" t="str">
        <f>""</f>
        <v/>
      </c>
      <c r="EV29" s="75" t="str">
        <f t="shared" si="158"/>
        <v/>
      </c>
      <c r="EW29" s="75" t="str">
        <f t="shared" si="159"/>
        <v/>
      </c>
      <c r="EX29" s="253" t="str">
        <f>IF(B29=0,"",COUNTIF(ES$6:ES29,ES29))</f>
        <v/>
      </c>
      <c r="EY29" s="75" t="str">
        <f t="shared" si="160"/>
        <v/>
      </c>
      <c r="EZ29" s="254" t="str">
        <f t="shared" si="161"/>
        <v/>
      </c>
      <c r="FA29" s="75" t="str">
        <f t="shared" si="162"/>
        <v/>
      </c>
      <c r="FB29" s="75" t="str">
        <f t="shared" si="163"/>
        <v/>
      </c>
    </row>
    <row r="30" spans="1:158" ht="19.2">
      <c r="A30" s="27">
        <v>25</v>
      </c>
      <c r="B30" s="27">
        <f>COUNTIF('中間シート (2)'!M:M,行政集計シート※記入不要です!A30)</f>
        <v>0</v>
      </c>
      <c r="C30" s="249" t="str">
        <f t="shared" si="170"/>
        <v/>
      </c>
      <c r="D30" s="249" t="str">
        <f t="shared" si="171"/>
        <v/>
      </c>
      <c r="E30" s="249" t="str">
        <f t="shared" si="172"/>
        <v/>
      </c>
      <c r="F30" s="250"/>
      <c r="G30" s="17" t="str">
        <f>IFERROR(VLOOKUP($A30,'中間シート (2)'!$M$6:$AQ$65,G$1,FALSE),"")</f>
        <v/>
      </c>
      <c r="H30" s="17" t="str">
        <f>IFERROR(VLOOKUP($A30,'中間シート (2)'!$M$6:$AQ$65,H$1,FALSE),"")</f>
        <v/>
      </c>
      <c r="I30" s="17" t="str">
        <f>IFERROR(VLOOKUP($A30,'中間シート (2)'!$M$6:$AQ$65,I$1,FALSE),"")</f>
        <v/>
      </c>
      <c r="J30" s="17" t="str">
        <f>IFERROR(VLOOKUP($A30,'中間シート (2)'!$M$6:$AQ$65,J$1,FALSE),"")</f>
        <v/>
      </c>
      <c r="K30" s="17" t="str">
        <f>IFERROR(VLOOKUP($A30,'中間シート (2)'!$M$6:$AQ$65,K$1,FALSE),"")</f>
        <v/>
      </c>
      <c r="L30" s="17" t="str">
        <f>IFERROR(VLOOKUP($A30,'中間シート (2)'!$M$6:$AQ$65,L$1,FALSE),"")</f>
        <v/>
      </c>
      <c r="M30" s="17" t="str">
        <f>IFERROR(VLOOKUP($A30,'中間シート (2)'!$M$6:$AQ$65,M$1,FALSE),"")</f>
        <v/>
      </c>
      <c r="N30" s="17" t="str">
        <f>IFERROR(VLOOKUP($A30,'中間シート (2)'!$M$6:$AQ$65,N$1,FALSE),"")</f>
        <v/>
      </c>
      <c r="O30" s="17" t="str">
        <f>IFERROR(VLOOKUP($A30,'中間シート (2)'!$M$6:$AQ$65,O$1,FALSE),"")</f>
        <v/>
      </c>
      <c r="P30" s="17" t="str">
        <f>IFERROR(VLOOKUP($A30,'中間シート (2)'!$M$6:$AQ$65,P$1,FALSE),"")</f>
        <v/>
      </c>
      <c r="Q30" s="17" t="str">
        <f>IFERROR(VLOOKUP($A30,'中間シート (2)'!$M$6:$AQ$65,Q$1,FALSE),"")</f>
        <v/>
      </c>
      <c r="R30" s="17" t="str">
        <f>IFERROR(VLOOKUP($A30,'中間シート (2)'!$M$6:$AQ$65,R$1,FALSE),"")</f>
        <v/>
      </c>
      <c r="S30" s="17" t="str">
        <f>IFERROR(VLOOKUP($A30,'中間シート (2)'!$M$6:$AQ$65,S$1,FALSE),"")</f>
        <v/>
      </c>
      <c r="T30" s="17" t="str">
        <f>IFERROR(VLOOKUP($A30,'中間シート (2)'!$M$6:$AQ$65,T$1,FALSE),"")</f>
        <v/>
      </c>
      <c r="U30" s="17"/>
      <c r="V30" s="17" t="str">
        <f>IFERROR(VLOOKUP($A30,'中間シート (2)'!$M$6:$AQ$65,V$1,FALSE),"")</f>
        <v/>
      </c>
      <c r="W30" s="17" t="str">
        <f>IFERROR(VLOOKUP($A30,'中間シート (2)'!$M$6:$AQ$65,W$1,FALSE),"")</f>
        <v/>
      </c>
      <c r="X30" s="17" t="str">
        <f>IFERROR(VLOOKUP($A30,'中間シート (2)'!$M$6:$AQ$65,X$1,FALSE),"")</f>
        <v/>
      </c>
      <c r="Y30" s="17" t="str">
        <f>IFERROR(VLOOKUP($A30,'中間シート (2)'!$M$6:$AQ$65,Y$1,FALSE),"")</f>
        <v/>
      </c>
      <c r="Z30" s="17" t="str">
        <f>IFERROR(VLOOKUP($A30,'中間シート (2)'!$M$6:$AQ$65,Z$1,FALSE),"")</f>
        <v/>
      </c>
      <c r="AA30" s="17" t="str">
        <f>IFERROR(VLOOKUP($A30,'中間シート (2)'!$M$6:$AQ$65,AA$1,FALSE),"")</f>
        <v/>
      </c>
      <c r="AB30" s="17" t="str">
        <f>IFERROR(VLOOKUP($A30,'中間シート (2)'!$M$6:$AQ$65,AB$1,FALSE),"")</f>
        <v/>
      </c>
      <c r="AC30" s="17" t="str">
        <f>IFERROR(VLOOKUP($A30,'中間シート (2)'!$M$6:$AQ$65,AC$1,FALSE),"")</f>
        <v/>
      </c>
      <c r="AD30" s="17"/>
      <c r="AE30" s="17"/>
      <c r="AF30" s="45"/>
      <c r="AG30" s="45"/>
      <c r="AH30" s="30"/>
      <c r="AI30" s="30"/>
      <c r="AJ30" s="30"/>
      <c r="AK30" s="75">
        <f t="shared" si="46"/>
        <v>41</v>
      </c>
      <c r="AL30" s="75">
        <f t="shared" si="47"/>
        <v>41</v>
      </c>
      <c r="AM30" s="75" t="str">
        <f t="shared" si="48"/>
        <v/>
      </c>
      <c r="AN30" s="75" t="str">
        <f t="shared" si="49"/>
        <v/>
      </c>
      <c r="AO30" s="75" t="str">
        <f t="shared" si="50"/>
        <v/>
      </c>
      <c r="AP30" s="75" t="str">
        <f t="shared" si="51"/>
        <v/>
      </c>
      <c r="AQ30" s="75" t="str">
        <f t="shared" si="52"/>
        <v/>
      </c>
      <c r="AR30" s="75" t="str">
        <f ca="1">IF(AA30="","",IF(COUNTIF(エラー23シート!$G$5:$G$79, OFFSET(I30,IF(H30="",0,-H30+1),0)*100+OFFSET(W30,IF(H30="",0,-H30+1),0)*10+AA30)&gt;0,23,""))</f>
        <v/>
      </c>
      <c r="AS30" s="75" t="str">
        <f t="shared" si="53"/>
        <v/>
      </c>
      <c r="AT30" s="75" t="str">
        <f t="shared" si="54"/>
        <v/>
      </c>
      <c r="AU30" s="75" t="str">
        <f t="shared" si="55"/>
        <v/>
      </c>
      <c r="AV30" s="75" t="str">
        <f t="shared" si="56"/>
        <v/>
      </c>
      <c r="AW30" s="75" t="str">
        <f t="shared" si="57"/>
        <v/>
      </c>
      <c r="AX30" s="75" t="str">
        <f t="shared" si="58"/>
        <v/>
      </c>
      <c r="AY30" s="75" t="str">
        <f t="shared" si="59"/>
        <v/>
      </c>
      <c r="AZ30" s="75" t="str">
        <f t="shared" si="60"/>
        <v/>
      </c>
      <c r="BA30" s="75" t="str">
        <f t="shared" si="61"/>
        <v/>
      </c>
      <c r="BB30" s="75" t="str">
        <f t="shared" si="62"/>
        <v/>
      </c>
      <c r="BC30" s="75" t="str">
        <f t="shared" si="63"/>
        <v/>
      </c>
      <c r="BD30" s="75" t="str">
        <f t="shared" si="64"/>
        <v/>
      </c>
      <c r="BE30" s="75" t="str">
        <f t="shared" si="65"/>
        <v/>
      </c>
      <c r="BF30" s="75" t="str">
        <f t="shared" si="66"/>
        <v/>
      </c>
      <c r="BG30" s="75" t="str">
        <f t="shared" si="67"/>
        <v/>
      </c>
      <c r="BH30" s="75" t="str">
        <f t="shared" si="68"/>
        <v/>
      </c>
      <c r="BI30" s="251" t="str">
        <f t="shared" si="69"/>
        <v/>
      </c>
      <c r="BJ30" s="75" t="str">
        <f t="shared" si="70"/>
        <v/>
      </c>
      <c r="BK30" s="75" t="str">
        <f>IF(OR(B30=0,AND(H30&gt;=2, H30&lt;=4, M30="")), "",
 IF(COUNTIF(エラー32シート!$B$5:$J$46,M30)=0,32,""))</f>
        <v/>
      </c>
      <c r="BL30" s="75" t="str">
        <f t="shared" si="71"/>
        <v/>
      </c>
      <c r="BM30" s="75" t="str">
        <f t="shared" si="72"/>
        <v/>
      </c>
      <c r="BN30" s="75" t="str">
        <f t="shared" si="73"/>
        <v/>
      </c>
      <c r="BO30" s="75" t="str">
        <f t="shared" si="74"/>
        <v/>
      </c>
      <c r="BP30" s="75" t="str">
        <f t="shared" si="75"/>
        <v/>
      </c>
      <c r="BQ30" s="75" t="str">
        <f t="shared" si="76"/>
        <v/>
      </c>
      <c r="BR30" s="75" t="str">
        <f t="shared" si="77"/>
        <v/>
      </c>
      <c r="BS30" s="75" t="str">
        <f t="shared" si="78"/>
        <v/>
      </c>
      <c r="BT30" s="75" t="str">
        <f t="shared" si="79"/>
        <v/>
      </c>
      <c r="BU30" s="75" t="str">
        <f t="shared" si="80"/>
        <v/>
      </c>
      <c r="BV30" s="75" t="str">
        <f t="shared" si="81"/>
        <v/>
      </c>
      <c r="BW30" s="75" t="str">
        <f t="shared" si="82"/>
        <v/>
      </c>
      <c r="BX30" s="75" t="str">
        <f t="shared" si="83"/>
        <v/>
      </c>
      <c r="BY30" s="75" t="str">
        <f t="shared" si="84"/>
        <v/>
      </c>
      <c r="BZ30" s="75" t="str">
        <f t="shared" si="85"/>
        <v/>
      </c>
      <c r="CA30" s="252" t="str">
        <f t="shared" si="86"/>
        <v/>
      </c>
      <c r="CB30" s="75" t="str">
        <f t="shared" si="87"/>
        <v/>
      </c>
      <c r="CC30" s="75" t="str">
        <f t="shared" si="88"/>
        <v/>
      </c>
      <c r="CD30" s="75" t="str">
        <f t="shared" ca="1" si="89"/>
        <v/>
      </c>
      <c r="CE30" s="75" t="str">
        <f t="shared" si="90"/>
        <v/>
      </c>
      <c r="CF30" s="75" t="str">
        <f t="shared" si="91"/>
        <v/>
      </c>
      <c r="CG30" s="75" t="str">
        <f t="shared" si="92"/>
        <v/>
      </c>
      <c r="CH30" s="75" t="str">
        <f t="shared" si="93"/>
        <v/>
      </c>
      <c r="CI30" s="75" t="str">
        <f t="shared" si="94"/>
        <v/>
      </c>
      <c r="CJ30" s="75" t="str">
        <f t="shared" si="95"/>
        <v/>
      </c>
      <c r="CK30" s="253">
        <f t="shared" si="96"/>
        <v>0</v>
      </c>
      <c r="CL30" s="75" t="str">
        <f t="shared" si="97"/>
        <v/>
      </c>
      <c r="CM30" s="75" t="str">
        <f t="shared" si="98"/>
        <v/>
      </c>
      <c r="CN30" s="75" t="str">
        <f t="shared" si="99"/>
        <v/>
      </c>
      <c r="CO30" s="75" t="str">
        <f t="shared" si="100"/>
        <v/>
      </c>
      <c r="CP30" s="75" t="str">
        <f t="shared" si="101"/>
        <v/>
      </c>
      <c r="CQ30" s="75" t="str">
        <f t="shared" si="102"/>
        <v/>
      </c>
      <c r="CR30" s="75" t="str">
        <f t="shared" si="103"/>
        <v/>
      </c>
      <c r="CS30" s="75" t="str">
        <f t="shared" si="104"/>
        <v/>
      </c>
      <c r="CT30" s="75" t="str">
        <f t="shared" si="105"/>
        <v/>
      </c>
      <c r="CU30" s="75" t="str">
        <f t="shared" si="106"/>
        <v/>
      </c>
      <c r="CV30" s="75" t="str">
        <f t="shared" si="107"/>
        <v/>
      </c>
      <c r="CW30" s="75" t="str">
        <f t="shared" si="108"/>
        <v/>
      </c>
      <c r="CX30" s="75" t="str">
        <f t="shared" si="109"/>
        <v/>
      </c>
      <c r="CY30" s="75" t="str">
        <f t="shared" si="110"/>
        <v/>
      </c>
      <c r="CZ30" s="75" t="str">
        <f t="shared" si="111"/>
        <v/>
      </c>
      <c r="DA30" s="75" t="str">
        <f t="shared" si="112"/>
        <v/>
      </c>
      <c r="DB30" s="75" t="str">
        <f t="shared" si="113"/>
        <v/>
      </c>
      <c r="DC30" s="75" t="str">
        <f t="shared" si="114"/>
        <v/>
      </c>
      <c r="DD30" s="75" t="str">
        <f t="shared" si="115"/>
        <v/>
      </c>
      <c r="DE30" s="75" t="str">
        <f t="shared" si="116"/>
        <v/>
      </c>
      <c r="DF30" s="75" t="str">
        <f t="shared" si="117"/>
        <v/>
      </c>
      <c r="DG30" s="75" t="str">
        <f t="shared" si="118"/>
        <v/>
      </c>
      <c r="DH30" s="75" t="str">
        <f t="shared" si="119"/>
        <v/>
      </c>
      <c r="DI30" s="75" t="str">
        <f t="shared" si="120"/>
        <v/>
      </c>
      <c r="DJ30" s="75" t="str">
        <f t="shared" si="121"/>
        <v/>
      </c>
      <c r="DK30" s="75" t="str">
        <f t="shared" si="122"/>
        <v/>
      </c>
      <c r="DL30" s="75" t="str">
        <f t="shared" si="123"/>
        <v/>
      </c>
      <c r="DM30" s="75" t="str">
        <f t="shared" si="124"/>
        <v/>
      </c>
      <c r="DN30" s="75" t="str">
        <f t="shared" si="125"/>
        <v/>
      </c>
      <c r="DO30" s="75" t="str">
        <f t="shared" si="126"/>
        <v/>
      </c>
      <c r="DP30" s="75" t="str">
        <f t="shared" si="127"/>
        <v/>
      </c>
      <c r="DQ30" s="75" t="str">
        <f t="shared" si="128"/>
        <v/>
      </c>
      <c r="DR30" s="75" t="str">
        <f t="shared" si="129"/>
        <v/>
      </c>
      <c r="DS30" s="75" t="str">
        <f t="shared" si="130"/>
        <v/>
      </c>
      <c r="DT30" s="75" t="str">
        <f t="shared" si="131"/>
        <v/>
      </c>
      <c r="DU30" s="75" t="str">
        <f t="shared" si="132"/>
        <v/>
      </c>
      <c r="DV30" s="75" t="str">
        <f t="shared" si="133"/>
        <v/>
      </c>
      <c r="DW30" s="75" t="str">
        <f t="shared" si="134"/>
        <v/>
      </c>
      <c r="DX30" s="75" t="str">
        <f t="shared" si="135"/>
        <v/>
      </c>
      <c r="DY30" s="75" t="str">
        <f t="shared" si="136"/>
        <v/>
      </c>
      <c r="DZ30" s="75" t="str">
        <f t="shared" si="137"/>
        <v/>
      </c>
      <c r="EA30" s="75" t="str">
        <f t="shared" si="138"/>
        <v/>
      </c>
      <c r="EB30" s="75" t="str">
        <f t="shared" si="139"/>
        <v/>
      </c>
      <c r="EC30" s="75" t="str">
        <f t="shared" si="140"/>
        <v/>
      </c>
      <c r="ED30" s="75" t="str">
        <f t="shared" si="141"/>
        <v/>
      </c>
      <c r="EE30" s="75" t="str">
        <f t="shared" si="142"/>
        <v/>
      </c>
      <c r="EF30" s="253" t="str">
        <f t="shared" ca="1" si="143"/>
        <v/>
      </c>
      <c r="EG30" s="253" t="str">
        <f t="shared" ca="1" si="144"/>
        <v/>
      </c>
      <c r="EH30" s="75" t="str">
        <f t="shared" ca="1" si="145"/>
        <v/>
      </c>
      <c r="EI30" s="75" t="str">
        <f t="shared" ca="1" si="146"/>
        <v/>
      </c>
      <c r="EJ30" s="75" t="str">
        <f t="shared" ca="1" si="147"/>
        <v/>
      </c>
      <c r="EK30" s="75" t="str">
        <f t="shared" ca="1" si="148"/>
        <v/>
      </c>
      <c r="EL30" s="75" t="str">
        <f t="shared" ca="1" si="149"/>
        <v/>
      </c>
      <c r="EM30" s="75" t="str">
        <f t="shared" ca="1" si="150"/>
        <v/>
      </c>
      <c r="EN30" s="75" t="str">
        <f t="shared" ca="1" si="151"/>
        <v/>
      </c>
      <c r="EO30" s="75" t="str">
        <f t="shared" ca="1" si="152"/>
        <v/>
      </c>
      <c r="EP30" s="75" t="str">
        <f t="shared" ca="1" si="153"/>
        <v/>
      </c>
      <c r="EQ30" s="75" t="str">
        <f t="shared" ca="1" si="154"/>
        <v/>
      </c>
      <c r="ER30" s="75" t="str">
        <f t="shared" ca="1" si="155"/>
        <v/>
      </c>
      <c r="ES30" s="253">
        <f t="shared" si="156"/>
        <v>1</v>
      </c>
      <c r="ET30" s="75" t="str">
        <f t="shared" si="157"/>
        <v/>
      </c>
      <c r="EU30" s="75" t="str">
        <f>""</f>
        <v/>
      </c>
      <c r="EV30" s="75" t="str">
        <f t="shared" si="158"/>
        <v/>
      </c>
      <c r="EW30" s="75" t="str">
        <f t="shared" si="159"/>
        <v/>
      </c>
      <c r="EX30" s="253" t="str">
        <f>IF(B30=0,"",COUNTIF(ES$6:ES30,ES30))</f>
        <v/>
      </c>
      <c r="EY30" s="75" t="str">
        <f t="shared" si="160"/>
        <v/>
      </c>
      <c r="EZ30" s="254" t="str">
        <f t="shared" si="161"/>
        <v/>
      </c>
      <c r="FA30" s="75" t="str">
        <f t="shared" si="162"/>
        <v/>
      </c>
      <c r="FB30" s="75" t="str">
        <f t="shared" si="163"/>
        <v/>
      </c>
    </row>
    <row r="31" spans="1:158" ht="19.2">
      <c r="A31" s="27">
        <v>26</v>
      </c>
      <c r="B31" s="27">
        <f>COUNTIF('中間シート (2)'!M:M,行政集計シート※記入不要です!A31)</f>
        <v>0</v>
      </c>
      <c r="C31" s="249" t="str">
        <f t="shared" si="170"/>
        <v/>
      </c>
      <c r="D31" s="249" t="str">
        <f t="shared" si="171"/>
        <v/>
      </c>
      <c r="E31" s="249" t="str">
        <f t="shared" si="172"/>
        <v/>
      </c>
      <c r="F31" s="250"/>
      <c r="G31" s="17" t="str">
        <f>IFERROR(VLOOKUP($A31,'中間シート (2)'!$M$6:$AQ$65,G$1,FALSE),"")</f>
        <v/>
      </c>
      <c r="H31" s="17" t="str">
        <f>IFERROR(VLOOKUP($A31,'中間シート (2)'!$M$6:$AQ$65,H$1,FALSE),"")</f>
        <v/>
      </c>
      <c r="I31" s="17" t="str">
        <f>IFERROR(VLOOKUP($A31,'中間シート (2)'!$M$6:$AQ$65,I$1,FALSE),"")</f>
        <v/>
      </c>
      <c r="J31" s="17" t="str">
        <f>IFERROR(VLOOKUP($A31,'中間シート (2)'!$M$6:$AQ$65,J$1,FALSE),"")</f>
        <v/>
      </c>
      <c r="K31" s="17" t="str">
        <f>IFERROR(VLOOKUP($A31,'中間シート (2)'!$M$6:$AQ$65,K$1,FALSE),"")</f>
        <v/>
      </c>
      <c r="L31" s="17" t="str">
        <f>IFERROR(VLOOKUP($A31,'中間シート (2)'!$M$6:$AQ$65,L$1,FALSE),"")</f>
        <v/>
      </c>
      <c r="M31" s="17" t="str">
        <f>IFERROR(VLOOKUP($A31,'中間シート (2)'!$M$6:$AQ$65,M$1,FALSE),"")</f>
        <v/>
      </c>
      <c r="N31" s="17" t="str">
        <f>IFERROR(VLOOKUP($A31,'中間シート (2)'!$M$6:$AQ$65,N$1,FALSE),"")</f>
        <v/>
      </c>
      <c r="O31" s="17" t="str">
        <f>IFERROR(VLOOKUP($A31,'中間シート (2)'!$M$6:$AQ$65,O$1,FALSE),"")</f>
        <v/>
      </c>
      <c r="P31" s="17" t="str">
        <f>IFERROR(VLOOKUP($A31,'中間シート (2)'!$M$6:$AQ$65,P$1,FALSE),"")</f>
        <v/>
      </c>
      <c r="Q31" s="17" t="str">
        <f>IFERROR(VLOOKUP($A31,'中間シート (2)'!$M$6:$AQ$65,Q$1,FALSE),"")</f>
        <v/>
      </c>
      <c r="R31" s="17" t="str">
        <f>IFERROR(VLOOKUP($A31,'中間シート (2)'!$M$6:$AQ$65,R$1,FALSE),"")</f>
        <v/>
      </c>
      <c r="S31" s="17" t="str">
        <f>IFERROR(VLOOKUP($A31,'中間シート (2)'!$M$6:$AQ$65,S$1,FALSE),"")</f>
        <v/>
      </c>
      <c r="T31" s="17" t="str">
        <f>IFERROR(VLOOKUP($A31,'中間シート (2)'!$M$6:$AQ$65,T$1,FALSE),"")</f>
        <v/>
      </c>
      <c r="U31" s="17"/>
      <c r="V31" s="17" t="str">
        <f>IFERROR(VLOOKUP($A31,'中間シート (2)'!$M$6:$AQ$65,V$1,FALSE),"")</f>
        <v/>
      </c>
      <c r="W31" s="17" t="str">
        <f>IFERROR(VLOOKUP($A31,'中間シート (2)'!$M$6:$AQ$65,W$1,FALSE),"")</f>
        <v/>
      </c>
      <c r="X31" s="17" t="str">
        <f>IFERROR(VLOOKUP($A31,'中間シート (2)'!$M$6:$AQ$65,X$1,FALSE),"")</f>
        <v/>
      </c>
      <c r="Y31" s="17" t="str">
        <f>IFERROR(VLOOKUP($A31,'中間シート (2)'!$M$6:$AQ$65,Y$1,FALSE),"")</f>
        <v/>
      </c>
      <c r="Z31" s="17" t="str">
        <f>IFERROR(VLOOKUP($A31,'中間シート (2)'!$M$6:$AQ$65,Z$1,FALSE),"")</f>
        <v/>
      </c>
      <c r="AA31" s="17" t="str">
        <f>IFERROR(VLOOKUP($A31,'中間シート (2)'!$M$6:$AQ$65,AA$1,FALSE),"")</f>
        <v/>
      </c>
      <c r="AB31" s="17" t="str">
        <f>IFERROR(VLOOKUP($A31,'中間シート (2)'!$M$6:$AQ$65,AB$1,FALSE),"")</f>
        <v/>
      </c>
      <c r="AC31" s="17" t="str">
        <f>IFERROR(VLOOKUP($A31,'中間シート (2)'!$M$6:$AQ$65,AC$1,FALSE),"")</f>
        <v/>
      </c>
      <c r="AD31" s="17"/>
      <c r="AE31" s="17"/>
      <c r="AF31" s="45"/>
      <c r="AG31" s="45"/>
      <c r="AH31" s="30"/>
      <c r="AI31" s="30"/>
      <c r="AJ31" s="30"/>
      <c r="AK31" s="75">
        <f t="shared" si="46"/>
        <v>41</v>
      </c>
      <c r="AL31" s="75">
        <f t="shared" si="47"/>
        <v>41</v>
      </c>
      <c r="AM31" s="75" t="str">
        <f t="shared" si="48"/>
        <v/>
      </c>
      <c r="AN31" s="75" t="str">
        <f t="shared" si="49"/>
        <v/>
      </c>
      <c r="AO31" s="75" t="str">
        <f t="shared" si="50"/>
        <v/>
      </c>
      <c r="AP31" s="75" t="str">
        <f t="shared" si="51"/>
        <v/>
      </c>
      <c r="AQ31" s="75" t="str">
        <f t="shared" si="52"/>
        <v/>
      </c>
      <c r="AR31" s="75" t="str">
        <f ca="1">IF(AA31="","",IF(COUNTIF(エラー23シート!$G$5:$G$79, OFFSET(I31,IF(H31="",0,-H31+1),0)*100+OFFSET(W31,IF(H31="",0,-H31+1),0)*10+AA31)&gt;0,23,""))</f>
        <v/>
      </c>
      <c r="AS31" s="75" t="str">
        <f t="shared" si="53"/>
        <v/>
      </c>
      <c r="AT31" s="75" t="str">
        <f t="shared" si="54"/>
        <v/>
      </c>
      <c r="AU31" s="75" t="str">
        <f t="shared" si="55"/>
        <v/>
      </c>
      <c r="AV31" s="75" t="str">
        <f t="shared" si="56"/>
        <v/>
      </c>
      <c r="AW31" s="75" t="str">
        <f t="shared" si="57"/>
        <v/>
      </c>
      <c r="AX31" s="75" t="str">
        <f t="shared" si="58"/>
        <v/>
      </c>
      <c r="AY31" s="75" t="str">
        <f t="shared" si="59"/>
        <v/>
      </c>
      <c r="AZ31" s="75" t="str">
        <f t="shared" si="60"/>
        <v/>
      </c>
      <c r="BA31" s="75" t="str">
        <f t="shared" si="61"/>
        <v/>
      </c>
      <c r="BB31" s="75" t="str">
        <f t="shared" si="62"/>
        <v/>
      </c>
      <c r="BC31" s="75" t="str">
        <f t="shared" si="63"/>
        <v/>
      </c>
      <c r="BD31" s="75" t="str">
        <f t="shared" si="64"/>
        <v/>
      </c>
      <c r="BE31" s="75" t="str">
        <f t="shared" si="65"/>
        <v/>
      </c>
      <c r="BF31" s="75" t="str">
        <f t="shared" si="66"/>
        <v/>
      </c>
      <c r="BG31" s="75" t="str">
        <f t="shared" si="67"/>
        <v/>
      </c>
      <c r="BH31" s="75" t="str">
        <f t="shared" si="68"/>
        <v/>
      </c>
      <c r="BI31" s="251" t="str">
        <f t="shared" si="69"/>
        <v/>
      </c>
      <c r="BJ31" s="75" t="str">
        <f t="shared" si="70"/>
        <v/>
      </c>
      <c r="BK31" s="75" t="str">
        <f>IF(OR(B31=0,AND(H31&gt;=2, H31&lt;=4, M31="")), "",
 IF(COUNTIF(エラー32シート!$B$5:$J$46,M31)=0,32,""))</f>
        <v/>
      </c>
      <c r="BL31" s="75" t="str">
        <f t="shared" si="71"/>
        <v/>
      </c>
      <c r="BM31" s="75" t="str">
        <f t="shared" si="72"/>
        <v/>
      </c>
      <c r="BN31" s="75" t="str">
        <f t="shared" si="73"/>
        <v/>
      </c>
      <c r="BO31" s="75" t="str">
        <f t="shared" si="74"/>
        <v/>
      </c>
      <c r="BP31" s="75" t="str">
        <f t="shared" si="75"/>
        <v/>
      </c>
      <c r="BQ31" s="75" t="str">
        <f t="shared" si="76"/>
        <v/>
      </c>
      <c r="BR31" s="75" t="str">
        <f t="shared" si="77"/>
        <v/>
      </c>
      <c r="BS31" s="75" t="str">
        <f t="shared" si="78"/>
        <v/>
      </c>
      <c r="BT31" s="75" t="str">
        <f t="shared" si="79"/>
        <v/>
      </c>
      <c r="BU31" s="75" t="str">
        <f t="shared" si="80"/>
        <v/>
      </c>
      <c r="BV31" s="75" t="str">
        <f t="shared" si="81"/>
        <v/>
      </c>
      <c r="BW31" s="75" t="str">
        <f t="shared" si="82"/>
        <v/>
      </c>
      <c r="BX31" s="75" t="str">
        <f t="shared" si="83"/>
        <v/>
      </c>
      <c r="BY31" s="75" t="str">
        <f t="shared" si="84"/>
        <v/>
      </c>
      <c r="BZ31" s="75" t="str">
        <f t="shared" si="85"/>
        <v/>
      </c>
      <c r="CA31" s="252" t="str">
        <f t="shared" si="86"/>
        <v/>
      </c>
      <c r="CB31" s="75" t="str">
        <f t="shared" si="87"/>
        <v/>
      </c>
      <c r="CC31" s="75" t="str">
        <f t="shared" si="88"/>
        <v/>
      </c>
      <c r="CD31" s="75" t="str">
        <f t="shared" ca="1" si="89"/>
        <v/>
      </c>
      <c r="CE31" s="75" t="str">
        <f t="shared" si="90"/>
        <v/>
      </c>
      <c r="CF31" s="75" t="str">
        <f t="shared" si="91"/>
        <v/>
      </c>
      <c r="CG31" s="75" t="str">
        <f t="shared" si="92"/>
        <v/>
      </c>
      <c r="CH31" s="75" t="str">
        <f t="shared" si="93"/>
        <v/>
      </c>
      <c r="CI31" s="75" t="str">
        <f t="shared" si="94"/>
        <v/>
      </c>
      <c r="CJ31" s="75" t="str">
        <f t="shared" si="95"/>
        <v/>
      </c>
      <c r="CK31" s="253">
        <f t="shared" si="96"/>
        <v>0</v>
      </c>
      <c r="CL31" s="75" t="str">
        <f t="shared" si="97"/>
        <v/>
      </c>
      <c r="CM31" s="75" t="str">
        <f t="shared" si="98"/>
        <v/>
      </c>
      <c r="CN31" s="75" t="str">
        <f t="shared" si="99"/>
        <v/>
      </c>
      <c r="CO31" s="75" t="str">
        <f t="shared" si="100"/>
        <v/>
      </c>
      <c r="CP31" s="75" t="str">
        <f t="shared" si="101"/>
        <v/>
      </c>
      <c r="CQ31" s="75" t="str">
        <f t="shared" si="102"/>
        <v/>
      </c>
      <c r="CR31" s="75" t="str">
        <f t="shared" si="103"/>
        <v/>
      </c>
      <c r="CS31" s="75" t="str">
        <f t="shared" si="104"/>
        <v/>
      </c>
      <c r="CT31" s="75" t="str">
        <f t="shared" si="105"/>
        <v/>
      </c>
      <c r="CU31" s="75" t="str">
        <f t="shared" si="106"/>
        <v/>
      </c>
      <c r="CV31" s="75" t="str">
        <f t="shared" si="107"/>
        <v/>
      </c>
      <c r="CW31" s="75" t="str">
        <f t="shared" si="108"/>
        <v/>
      </c>
      <c r="CX31" s="75" t="str">
        <f t="shared" si="109"/>
        <v/>
      </c>
      <c r="CY31" s="75" t="str">
        <f t="shared" si="110"/>
        <v/>
      </c>
      <c r="CZ31" s="75" t="str">
        <f t="shared" si="111"/>
        <v/>
      </c>
      <c r="DA31" s="75" t="str">
        <f t="shared" si="112"/>
        <v/>
      </c>
      <c r="DB31" s="75" t="str">
        <f t="shared" si="113"/>
        <v/>
      </c>
      <c r="DC31" s="75" t="str">
        <f t="shared" si="114"/>
        <v/>
      </c>
      <c r="DD31" s="75" t="str">
        <f t="shared" si="115"/>
        <v/>
      </c>
      <c r="DE31" s="75" t="str">
        <f t="shared" si="116"/>
        <v/>
      </c>
      <c r="DF31" s="75" t="str">
        <f t="shared" si="117"/>
        <v/>
      </c>
      <c r="DG31" s="75" t="str">
        <f t="shared" si="118"/>
        <v/>
      </c>
      <c r="DH31" s="75" t="str">
        <f t="shared" si="119"/>
        <v/>
      </c>
      <c r="DI31" s="75" t="str">
        <f t="shared" si="120"/>
        <v/>
      </c>
      <c r="DJ31" s="75" t="str">
        <f t="shared" si="121"/>
        <v/>
      </c>
      <c r="DK31" s="75" t="str">
        <f t="shared" si="122"/>
        <v/>
      </c>
      <c r="DL31" s="75" t="str">
        <f t="shared" si="123"/>
        <v/>
      </c>
      <c r="DM31" s="75" t="str">
        <f t="shared" si="124"/>
        <v/>
      </c>
      <c r="DN31" s="75" t="str">
        <f t="shared" si="125"/>
        <v/>
      </c>
      <c r="DO31" s="75" t="str">
        <f t="shared" si="126"/>
        <v/>
      </c>
      <c r="DP31" s="75" t="str">
        <f t="shared" si="127"/>
        <v/>
      </c>
      <c r="DQ31" s="75" t="str">
        <f t="shared" si="128"/>
        <v/>
      </c>
      <c r="DR31" s="75" t="str">
        <f t="shared" si="129"/>
        <v/>
      </c>
      <c r="DS31" s="75" t="str">
        <f t="shared" si="130"/>
        <v/>
      </c>
      <c r="DT31" s="75" t="str">
        <f t="shared" si="131"/>
        <v/>
      </c>
      <c r="DU31" s="75" t="str">
        <f t="shared" si="132"/>
        <v/>
      </c>
      <c r="DV31" s="75" t="str">
        <f t="shared" si="133"/>
        <v/>
      </c>
      <c r="DW31" s="75" t="str">
        <f t="shared" si="134"/>
        <v/>
      </c>
      <c r="DX31" s="75" t="str">
        <f t="shared" si="135"/>
        <v/>
      </c>
      <c r="DY31" s="75" t="str">
        <f t="shared" si="136"/>
        <v/>
      </c>
      <c r="DZ31" s="75" t="str">
        <f t="shared" si="137"/>
        <v/>
      </c>
      <c r="EA31" s="75" t="str">
        <f t="shared" si="138"/>
        <v/>
      </c>
      <c r="EB31" s="75" t="str">
        <f t="shared" si="139"/>
        <v/>
      </c>
      <c r="EC31" s="75" t="str">
        <f t="shared" si="140"/>
        <v/>
      </c>
      <c r="ED31" s="75" t="str">
        <f t="shared" si="141"/>
        <v/>
      </c>
      <c r="EE31" s="75" t="str">
        <f t="shared" si="142"/>
        <v/>
      </c>
      <c r="EF31" s="253" t="str">
        <f t="shared" ca="1" si="143"/>
        <v/>
      </c>
      <c r="EG31" s="253" t="str">
        <f t="shared" ca="1" si="144"/>
        <v/>
      </c>
      <c r="EH31" s="75" t="str">
        <f t="shared" ca="1" si="145"/>
        <v/>
      </c>
      <c r="EI31" s="75" t="str">
        <f t="shared" ca="1" si="146"/>
        <v/>
      </c>
      <c r="EJ31" s="75" t="str">
        <f t="shared" ca="1" si="147"/>
        <v/>
      </c>
      <c r="EK31" s="75" t="str">
        <f t="shared" ca="1" si="148"/>
        <v/>
      </c>
      <c r="EL31" s="75" t="str">
        <f t="shared" ca="1" si="149"/>
        <v/>
      </c>
      <c r="EM31" s="75" t="str">
        <f t="shared" ca="1" si="150"/>
        <v/>
      </c>
      <c r="EN31" s="75" t="str">
        <f t="shared" ca="1" si="151"/>
        <v/>
      </c>
      <c r="EO31" s="75" t="str">
        <f t="shared" ca="1" si="152"/>
        <v/>
      </c>
      <c r="EP31" s="75" t="str">
        <f t="shared" ca="1" si="153"/>
        <v/>
      </c>
      <c r="EQ31" s="75" t="str">
        <f t="shared" ca="1" si="154"/>
        <v/>
      </c>
      <c r="ER31" s="75" t="str">
        <f t="shared" ca="1" si="155"/>
        <v/>
      </c>
      <c r="ES31" s="253">
        <f t="shared" si="156"/>
        <v>1</v>
      </c>
      <c r="ET31" s="75" t="str">
        <f t="shared" si="157"/>
        <v/>
      </c>
      <c r="EU31" s="75" t="str">
        <f>""</f>
        <v/>
      </c>
      <c r="EV31" s="75" t="str">
        <f>IF(AND(G31=1,COUNT(G32:G65)=0), 70, "")</f>
        <v/>
      </c>
      <c r="EW31" s="75" t="str">
        <f t="shared" si="159"/>
        <v/>
      </c>
      <c r="EX31" s="253" t="str">
        <f>IF(B31=0,"",COUNTIF(ES$6:ES31,ES31))</f>
        <v/>
      </c>
      <c r="EY31" s="75" t="str">
        <f t="shared" si="160"/>
        <v/>
      </c>
      <c r="EZ31" s="254" t="str">
        <f t="shared" si="161"/>
        <v/>
      </c>
      <c r="FA31" s="75" t="str">
        <f t="shared" si="162"/>
        <v/>
      </c>
      <c r="FB31" s="75" t="str">
        <f t="shared" si="163"/>
        <v/>
      </c>
    </row>
    <row r="32" spans="1:158" ht="19.2">
      <c r="A32" s="27">
        <v>27</v>
      </c>
      <c r="B32" s="27">
        <f>COUNTIF('中間シート (2)'!M:M,行政集計シート※記入不要です!A32)</f>
        <v>0</v>
      </c>
      <c r="C32" s="249" t="str">
        <f t="shared" si="170"/>
        <v/>
      </c>
      <c r="D32" s="249" t="str">
        <f t="shared" si="171"/>
        <v/>
      </c>
      <c r="E32" s="249" t="str">
        <f t="shared" si="172"/>
        <v/>
      </c>
      <c r="F32" s="250"/>
      <c r="G32" s="17" t="str">
        <f>IFERROR(VLOOKUP($A32,'中間シート (2)'!$M$6:$AQ$65,G$1,FALSE),"")</f>
        <v/>
      </c>
      <c r="H32" s="17" t="str">
        <f>IFERROR(VLOOKUP($A32,'中間シート (2)'!$M$6:$AQ$65,H$1,FALSE),"")</f>
        <v/>
      </c>
      <c r="I32" s="17" t="str">
        <f>IFERROR(VLOOKUP($A32,'中間シート (2)'!$M$6:$AQ$65,I$1,FALSE),"")</f>
        <v/>
      </c>
      <c r="J32" s="17" t="str">
        <f>IFERROR(VLOOKUP($A32,'中間シート (2)'!$M$6:$AQ$65,J$1,FALSE),"")</f>
        <v/>
      </c>
      <c r="K32" s="17" t="str">
        <f>IFERROR(VLOOKUP($A32,'中間シート (2)'!$M$6:$AQ$65,K$1,FALSE),"")</f>
        <v/>
      </c>
      <c r="L32" s="17" t="str">
        <f>IFERROR(VLOOKUP($A32,'中間シート (2)'!$M$6:$AQ$65,L$1,FALSE),"")</f>
        <v/>
      </c>
      <c r="M32" s="17" t="str">
        <f>IFERROR(VLOOKUP($A32,'中間シート (2)'!$M$6:$AQ$65,M$1,FALSE),"")</f>
        <v/>
      </c>
      <c r="N32" s="17" t="str">
        <f>IFERROR(VLOOKUP($A32,'中間シート (2)'!$M$6:$AQ$65,N$1,FALSE),"")</f>
        <v/>
      </c>
      <c r="O32" s="17" t="str">
        <f>IFERROR(VLOOKUP($A32,'中間シート (2)'!$M$6:$AQ$65,O$1,FALSE),"")</f>
        <v/>
      </c>
      <c r="P32" s="17" t="str">
        <f>IFERROR(VLOOKUP($A32,'中間シート (2)'!$M$6:$AQ$65,P$1,FALSE),"")</f>
        <v/>
      </c>
      <c r="Q32" s="17" t="str">
        <f>IFERROR(VLOOKUP($A32,'中間シート (2)'!$M$6:$AQ$65,Q$1,FALSE),"")</f>
        <v/>
      </c>
      <c r="R32" s="17" t="str">
        <f>IFERROR(VLOOKUP($A32,'中間シート (2)'!$M$6:$AQ$65,R$1,FALSE),"")</f>
        <v/>
      </c>
      <c r="S32" s="17" t="str">
        <f>IFERROR(VLOOKUP($A32,'中間シート (2)'!$M$6:$AQ$65,S$1,FALSE),"")</f>
        <v/>
      </c>
      <c r="T32" s="17" t="str">
        <f>IFERROR(VLOOKUP($A32,'中間シート (2)'!$M$6:$AQ$65,T$1,FALSE),"")</f>
        <v/>
      </c>
      <c r="U32" s="17"/>
      <c r="V32" s="17" t="str">
        <f>IFERROR(VLOOKUP($A32,'中間シート (2)'!$M$6:$AQ$65,V$1,FALSE),"")</f>
        <v/>
      </c>
      <c r="W32" s="17" t="str">
        <f>IFERROR(VLOOKUP($A32,'中間シート (2)'!$M$6:$AQ$65,W$1,FALSE),"")</f>
        <v/>
      </c>
      <c r="X32" s="17" t="str">
        <f>IFERROR(VLOOKUP($A32,'中間シート (2)'!$M$6:$AQ$65,X$1,FALSE),"")</f>
        <v/>
      </c>
      <c r="Y32" s="17" t="str">
        <f>IFERROR(VLOOKUP($A32,'中間シート (2)'!$M$6:$AQ$65,Y$1,FALSE),"")</f>
        <v/>
      </c>
      <c r="Z32" s="17" t="str">
        <f>IFERROR(VLOOKUP($A32,'中間シート (2)'!$M$6:$AQ$65,Z$1,FALSE),"")</f>
        <v/>
      </c>
      <c r="AA32" s="17" t="str">
        <f>IFERROR(VLOOKUP($A32,'中間シート (2)'!$M$6:$AQ$65,AA$1,FALSE),"")</f>
        <v/>
      </c>
      <c r="AB32" s="17" t="str">
        <f>IFERROR(VLOOKUP($A32,'中間シート (2)'!$M$6:$AQ$65,AB$1,FALSE),"")</f>
        <v/>
      </c>
      <c r="AC32" s="17" t="str">
        <f>IFERROR(VLOOKUP($A32,'中間シート (2)'!$M$6:$AQ$65,AC$1,FALSE),"")</f>
        <v/>
      </c>
      <c r="AD32" s="17"/>
      <c r="AE32" s="17"/>
      <c r="AF32" s="45"/>
      <c r="AG32" s="45"/>
      <c r="AH32" s="30"/>
      <c r="AI32" s="30"/>
      <c r="AJ32" s="30"/>
      <c r="AK32" s="75">
        <f t="shared" si="46"/>
        <v>41</v>
      </c>
      <c r="AL32" s="75">
        <f t="shared" si="47"/>
        <v>41</v>
      </c>
      <c r="AM32" s="75" t="str">
        <f t="shared" si="48"/>
        <v/>
      </c>
      <c r="AN32" s="75" t="str">
        <f t="shared" si="49"/>
        <v/>
      </c>
      <c r="AO32" s="75" t="str">
        <f t="shared" si="50"/>
        <v/>
      </c>
      <c r="AP32" s="75" t="str">
        <f t="shared" si="51"/>
        <v/>
      </c>
      <c r="AQ32" s="75" t="str">
        <f t="shared" si="52"/>
        <v/>
      </c>
      <c r="AR32" s="75" t="str">
        <f ca="1">IF(AA32="","",IF(COUNTIF(エラー23シート!$G$5:$G$79, OFFSET(I32,IF(H32="",0,-H32+1),0)*100+OFFSET(W32,IF(H32="",0,-H32+1),0)*10+AA32)&gt;0,23,""))</f>
        <v/>
      </c>
      <c r="AS32" s="75" t="str">
        <f t="shared" si="53"/>
        <v/>
      </c>
      <c r="AT32" s="75" t="str">
        <f t="shared" si="54"/>
        <v/>
      </c>
      <c r="AU32" s="75" t="str">
        <f t="shared" si="55"/>
        <v/>
      </c>
      <c r="AV32" s="75" t="str">
        <f t="shared" si="56"/>
        <v/>
      </c>
      <c r="AW32" s="75" t="str">
        <f t="shared" si="57"/>
        <v/>
      </c>
      <c r="AX32" s="75" t="str">
        <f t="shared" si="58"/>
        <v/>
      </c>
      <c r="AY32" s="75" t="str">
        <f t="shared" si="59"/>
        <v/>
      </c>
      <c r="AZ32" s="75" t="str">
        <f t="shared" si="60"/>
        <v/>
      </c>
      <c r="BA32" s="75" t="str">
        <f t="shared" si="61"/>
        <v/>
      </c>
      <c r="BB32" s="75" t="str">
        <f t="shared" si="62"/>
        <v/>
      </c>
      <c r="BC32" s="75" t="str">
        <f t="shared" si="63"/>
        <v/>
      </c>
      <c r="BD32" s="75" t="str">
        <f t="shared" si="64"/>
        <v/>
      </c>
      <c r="BE32" s="75" t="str">
        <f t="shared" si="65"/>
        <v/>
      </c>
      <c r="BF32" s="75" t="str">
        <f t="shared" si="66"/>
        <v/>
      </c>
      <c r="BG32" s="75" t="str">
        <f t="shared" si="67"/>
        <v/>
      </c>
      <c r="BH32" s="75" t="str">
        <f t="shared" si="68"/>
        <v/>
      </c>
      <c r="BI32" s="251" t="str">
        <f t="shared" si="69"/>
        <v/>
      </c>
      <c r="BJ32" s="75" t="str">
        <f t="shared" si="70"/>
        <v/>
      </c>
      <c r="BK32" s="75" t="str">
        <f>IF(OR(B32=0,AND(H32&gt;=2, H32&lt;=4, M32="")), "",
 IF(COUNTIF(エラー32シート!$B$5:$J$46,M32)=0,32,""))</f>
        <v/>
      </c>
      <c r="BL32" s="75" t="str">
        <f t="shared" si="71"/>
        <v/>
      </c>
      <c r="BM32" s="75" t="str">
        <f t="shared" si="72"/>
        <v/>
      </c>
      <c r="BN32" s="75" t="str">
        <f t="shared" si="73"/>
        <v/>
      </c>
      <c r="BO32" s="75" t="str">
        <f t="shared" si="74"/>
        <v/>
      </c>
      <c r="BP32" s="75" t="str">
        <f t="shared" si="75"/>
        <v/>
      </c>
      <c r="BQ32" s="75" t="str">
        <f t="shared" si="76"/>
        <v/>
      </c>
      <c r="BR32" s="75" t="str">
        <f t="shared" si="77"/>
        <v/>
      </c>
      <c r="BS32" s="75" t="str">
        <f t="shared" si="78"/>
        <v/>
      </c>
      <c r="BT32" s="75" t="str">
        <f t="shared" si="79"/>
        <v/>
      </c>
      <c r="BU32" s="75" t="str">
        <f t="shared" si="80"/>
        <v/>
      </c>
      <c r="BV32" s="75" t="str">
        <f t="shared" si="81"/>
        <v/>
      </c>
      <c r="BW32" s="75" t="str">
        <f t="shared" si="82"/>
        <v/>
      </c>
      <c r="BX32" s="75" t="str">
        <f t="shared" si="83"/>
        <v/>
      </c>
      <c r="BY32" s="75" t="str">
        <f t="shared" si="84"/>
        <v/>
      </c>
      <c r="BZ32" s="75" t="str">
        <f t="shared" si="85"/>
        <v/>
      </c>
      <c r="CA32" s="252" t="str">
        <f t="shared" si="86"/>
        <v/>
      </c>
      <c r="CB32" s="75" t="str">
        <f t="shared" si="87"/>
        <v/>
      </c>
      <c r="CC32" s="75" t="str">
        <f t="shared" si="88"/>
        <v/>
      </c>
      <c r="CD32" s="75" t="str">
        <f t="shared" ca="1" si="89"/>
        <v/>
      </c>
      <c r="CE32" s="75" t="str">
        <f t="shared" si="90"/>
        <v/>
      </c>
      <c r="CF32" s="75" t="str">
        <f t="shared" si="91"/>
        <v/>
      </c>
      <c r="CG32" s="75" t="str">
        <f t="shared" si="92"/>
        <v/>
      </c>
      <c r="CH32" s="75" t="str">
        <f t="shared" si="93"/>
        <v/>
      </c>
      <c r="CI32" s="75" t="str">
        <f t="shared" si="94"/>
        <v/>
      </c>
      <c r="CJ32" s="75" t="str">
        <f t="shared" si="95"/>
        <v/>
      </c>
      <c r="CK32" s="253">
        <f t="shared" si="96"/>
        <v>0</v>
      </c>
      <c r="CL32" s="75" t="str">
        <f t="shared" si="97"/>
        <v/>
      </c>
      <c r="CM32" s="75" t="str">
        <f t="shared" si="98"/>
        <v/>
      </c>
      <c r="CN32" s="75" t="str">
        <f t="shared" si="99"/>
        <v/>
      </c>
      <c r="CO32" s="75" t="str">
        <f t="shared" si="100"/>
        <v/>
      </c>
      <c r="CP32" s="75" t="str">
        <f t="shared" si="101"/>
        <v/>
      </c>
      <c r="CQ32" s="75" t="str">
        <f t="shared" si="102"/>
        <v/>
      </c>
      <c r="CR32" s="75" t="str">
        <f t="shared" si="103"/>
        <v/>
      </c>
      <c r="CS32" s="75" t="str">
        <f t="shared" si="104"/>
        <v/>
      </c>
      <c r="CT32" s="75" t="str">
        <f t="shared" si="105"/>
        <v/>
      </c>
      <c r="CU32" s="75" t="str">
        <f t="shared" si="106"/>
        <v/>
      </c>
      <c r="CV32" s="75" t="str">
        <f t="shared" si="107"/>
        <v/>
      </c>
      <c r="CW32" s="75" t="str">
        <f t="shared" si="108"/>
        <v/>
      </c>
      <c r="CX32" s="75" t="str">
        <f t="shared" si="109"/>
        <v/>
      </c>
      <c r="CY32" s="75" t="str">
        <f t="shared" si="110"/>
        <v/>
      </c>
      <c r="CZ32" s="75" t="str">
        <f t="shared" si="111"/>
        <v/>
      </c>
      <c r="DA32" s="75" t="str">
        <f t="shared" si="112"/>
        <v/>
      </c>
      <c r="DB32" s="75" t="str">
        <f t="shared" si="113"/>
        <v/>
      </c>
      <c r="DC32" s="75" t="str">
        <f t="shared" si="114"/>
        <v/>
      </c>
      <c r="DD32" s="75" t="str">
        <f t="shared" si="115"/>
        <v/>
      </c>
      <c r="DE32" s="75" t="str">
        <f t="shared" si="116"/>
        <v/>
      </c>
      <c r="DF32" s="75" t="str">
        <f t="shared" si="117"/>
        <v/>
      </c>
      <c r="DG32" s="75" t="str">
        <f t="shared" si="118"/>
        <v/>
      </c>
      <c r="DH32" s="75" t="str">
        <f t="shared" si="119"/>
        <v/>
      </c>
      <c r="DI32" s="75" t="str">
        <f t="shared" si="120"/>
        <v/>
      </c>
      <c r="DJ32" s="75" t="str">
        <f t="shared" si="121"/>
        <v/>
      </c>
      <c r="DK32" s="75" t="str">
        <f t="shared" si="122"/>
        <v/>
      </c>
      <c r="DL32" s="75" t="str">
        <f t="shared" si="123"/>
        <v/>
      </c>
      <c r="DM32" s="75" t="str">
        <f t="shared" si="124"/>
        <v/>
      </c>
      <c r="DN32" s="75" t="str">
        <f t="shared" si="125"/>
        <v/>
      </c>
      <c r="DO32" s="75" t="str">
        <f t="shared" si="126"/>
        <v/>
      </c>
      <c r="DP32" s="75" t="str">
        <f t="shared" si="127"/>
        <v/>
      </c>
      <c r="DQ32" s="75" t="str">
        <f t="shared" si="128"/>
        <v/>
      </c>
      <c r="DR32" s="75" t="str">
        <f t="shared" si="129"/>
        <v/>
      </c>
      <c r="DS32" s="75" t="str">
        <f t="shared" si="130"/>
        <v/>
      </c>
      <c r="DT32" s="75" t="str">
        <f t="shared" si="131"/>
        <v/>
      </c>
      <c r="DU32" s="75" t="str">
        <f t="shared" si="132"/>
        <v/>
      </c>
      <c r="DV32" s="75" t="str">
        <f t="shared" si="133"/>
        <v/>
      </c>
      <c r="DW32" s="75" t="str">
        <f t="shared" si="134"/>
        <v/>
      </c>
      <c r="DX32" s="75" t="str">
        <f t="shared" si="135"/>
        <v/>
      </c>
      <c r="DY32" s="75" t="str">
        <f t="shared" si="136"/>
        <v/>
      </c>
      <c r="DZ32" s="75" t="str">
        <f t="shared" si="137"/>
        <v/>
      </c>
      <c r="EA32" s="75" t="str">
        <f t="shared" si="138"/>
        <v/>
      </c>
      <c r="EB32" s="75" t="str">
        <f t="shared" si="139"/>
        <v/>
      </c>
      <c r="EC32" s="75" t="str">
        <f t="shared" si="140"/>
        <v/>
      </c>
      <c r="ED32" s="75" t="str">
        <f t="shared" si="141"/>
        <v/>
      </c>
      <c r="EE32" s="75" t="str">
        <f t="shared" si="142"/>
        <v/>
      </c>
      <c r="EF32" s="253" t="str">
        <f t="shared" ca="1" si="143"/>
        <v/>
      </c>
      <c r="EG32" s="253" t="str">
        <f t="shared" ca="1" si="144"/>
        <v/>
      </c>
      <c r="EH32" s="75" t="str">
        <f t="shared" ca="1" si="145"/>
        <v/>
      </c>
      <c r="EI32" s="75" t="str">
        <f t="shared" ca="1" si="146"/>
        <v/>
      </c>
      <c r="EJ32" s="75" t="str">
        <f t="shared" ca="1" si="147"/>
        <v/>
      </c>
      <c r="EK32" s="75" t="str">
        <f t="shared" ca="1" si="148"/>
        <v/>
      </c>
      <c r="EL32" s="75" t="str">
        <f t="shared" ca="1" si="149"/>
        <v/>
      </c>
      <c r="EM32" s="75" t="str">
        <f t="shared" ca="1" si="150"/>
        <v/>
      </c>
      <c r="EN32" s="75" t="str">
        <f t="shared" ca="1" si="151"/>
        <v/>
      </c>
      <c r="EO32" s="75" t="str">
        <f t="shared" ca="1" si="152"/>
        <v/>
      </c>
      <c r="EP32" s="75" t="str">
        <f t="shared" ca="1" si="153"/>
        <v/>
      </c>
      <c r="EQ32" s="75" t="str">
        <f t="shared" ca="1" si="154"/>
        <v/>
      </c>
      <c r="ER32" s="75" t="str">
        <f t="shared" ca="1" si="155"/>
        <v/>
      </c>
      <c r="ES32" s="253">
        <f t="shared" si="156"/>
        <v>1</v>
      </c>
      <c r="ET32" s="75" t="str">
        <f t="shared" si="157"/>
        <v/>
      </c>
      <c r="EU32" s="75" t="str">
        <f>""</f>
        <v/>
      </c>
      <c r="EV32" s="75" t="str">
        <f>IF(AND(G32=1,COUNT(G33:G65)=0), 70, "")</f>
        <v/>
      </c>
      <c r="EW32" s="75" t="str">
        <f t="shared" si="159"/>
        <v/>
      </c>
      <c r="EX32" s="253" t="str">
        <f>IF(B32=0,"",COUNTIF(ES$6:ES32,ES32))</f>
        <v/>
      </c>
      <c r="EY32" s="75" t="str">
        <f t="shared" si="160"/>
        <v/>
      </c>
      <c r="EZ32" s="254" t="str">
        <f t="shared" si="161"/>
        <v/>
      </c>
      <c r="FA32" s="75" t="str">
        <f t="shared" si="162"/>
        <v/>
      </c>
      <c r="FB32" s="75" t="str">
        <f t="shared" si="163"/>
        <v/>
      </c>
    </row>
    <row r="33" spans="1:158" ht="19.2">
      <c r="A33" s="27">
        <v>28</v>
      </c>
      <c r="B33" s="27">
        <f>COUNTIF('中間シート (2)'!M:M,行政集計シート※記入不要です!A33)</f>
        <v>0</v>
      </c>
      <c r="C33" s="249" t="str">
        <f t="shared" si="170"/>
        <v/>
      </c>
      <c r="D33" s="249" t="str">
        <f t="shared" si="171"/>
        <v/>
      </c>
      <c r="E33" s="249" t="str">
        <f t="shared" si="172"/>
        <v/>
      </c>
      <c r="F33" s="250"/>
      <c r="G33" s="17" t="str">
        <f>IFERROR(VLOOKUP($A33,'中間シート (2)'!$M$6:$AQ$65,G$1,FALSE),"")</f>
        <v/>
      </c>
      <c r="H33" s="17" t="str">
        <f>IFERROR(VLOOKUP($A33,'中間シート (2)'!$M$6:$AQ$65,H$1,FALSE),"")</f>
        <v/>
      </c>
      <c r="I33" s="17" t="str">
        <f>IFERROR(VLOOKUP($A33,'中間シート (2)'!$M$6:$AQ$65,I$1,FALSE),"")</f>
        <v/>
      </c>
      <c r="J33" s="17" t="str">
        <f>IFERROR(VLOOKUP($A33,'中間シート (2)'!$M$6:$AQ$65,J$1,FALSE),"")</f>
        <v/>
      </c>
      <c r="K33" s="17" t="str">
        <f>IFERROR(VLOOKUP($A33,'中間シート (2)'!$M$6:$AQ$65,K$1,FALSE),"")</f>
        <v/>
      </c>
      <c r="L33" s="17" t="str">
        <f>IFERROR(VLOOKUP($A33,'中間シート (2)'!$M$6:$AQ$65,L$1,FALSE),"")</f>
        <v/>
      </c>
      <c r="M33" s="17" t="str">
        <f>IFERROR(VLOOKUP($A33,'中間シート (2)'!$M$6:$AQ$65,M$1,FALSE),"")</f>
        <v/>
      </c>
      <c r="N33" s="17" t="str">
        <f>IFERROR(VLOOKUP($A33,'中間シート (2)'!$M$6:$AQ$65,N$1,FALSE),"")</f>
        <v/>
      </c>
      <c r="O33" s="17" t="str">
        <f>IFERROR(VLOOKUP($A33,'中間シート (2)'!$M$6:$AQ$65,O$1,FALSE),"")</f>
        <v/>
      </c>
      <c r="P33" s="17" t="str">
        <f>IFERROR(VLOOKUP($A33,'中間シート (2)'!$M$6:$AQ$65,P$1,FALSE),"")</f>
        <v/>
      </c>
      <c r="Q33" s="17" t="str">
        <f>IFERROR(VLOOKUP($A33,'中間シート (2)'!$M$6:$AQ$65,Q$1,FALSE),"")</f>
        <v/>
      </c>
      <c r="R33" s="17" t="str">
        <f>IFERROR(VLOOKUP($A33,'中間シート (2)'!$M$6:$AQ$65,R$1,FALSE),"")</f>
        <v/>
      </c>
      <c r="S33" s="17" t="str">
        <f>IFERROR(VLOOKUP($A33,'中間シート (2)'!$M$6:$AQ$65,S$1,FALSE),"")</f>
        <v/>
      </c>
      <c r="T33" s="17" t="str">
        <f>IFERROR(VLOOKUP($A33,'中間シート (2)'!$M$6:$AQ$65,T$1,FALSE),"")</f>
        <v/>
      </c>
      <c r="U33" s="17"/>
      <c r="V33" s="17" t="str">
        <f>IFERROR(VLOOKUP($A33,'中間シート (2)'!$M$6:$AQ$65,V$1,FALSE),"")</f>
        <v/>
      </c>
      <c r="W33" s="17" t="str">
        <f>IFERROR(VLOOKUP($A33,'中間シート (2)'!$M$6:$AQ$65,W$1,FALSE),"")</f>
        <v/>
      </c>
      <c r="X33" s="17" t="str">
        <f>IFERROR(VLOOKUP($A33,'中間シート (2)'!$M$6:$AQ$65,X$1,FALSE),"")</f>
        <v/>
      </c>
      <c r="Y33" s="17" t="str">
        <f>IFERROR(VLOOKUP($A33,'中間シート (2)'!$M$6:$AQ$65,Y$1,FALSE),"")</f>
        <v/>
      </c>
      <c r="Z33" s="17" t="str">
        <f>IFERROR(VLOOKUP($A33,'中間シート (2)'!$M$6:$AQ$65,Z$1,FALSE),"")</f>
        <v/>
      </c>
      <c r="AA33" s="17" t="str">
        <f>IFERROR(VLOOKUP($A33,'中間シート (2)'!$M$6:$AQ$65,AA$1,FALSE),"")</f>
        <v/>
      </c>
      <c r="AB33" s="17" t="str">
        <f>IFERROR(VLOOKUP($A33,'中間シート (2)'!$M$6:$AQ$65,AB$1,FALSE),"")</f>
        <v/>
      </c>
      <c r="AC33" s="17" t="str">
        <f>IFERROR(VLOOKUP($A33,'中間シート (2)'!$M$6:$AQ$65,AC$1,FALSE),"")</f>
        <v/>
      </c>
      <c r="AD33" s="17"/>
      <c r="AE33" s="17"/>
      <c r="AF33" s="45"/>
      <c r="AG33" s="45"/>
      <c r="AH33" s="30"/>
      <c r="AI33" s="30"/>
      <c r="AJ33" s="30"/>
      <c r="AK33" s="75">
        <f t="shared" si="46"/>
        <v>41</v>
      </c>
      <c r="AL33" s="75">
        <f t="shared" si="47"/>
        <v>41</v>
      </c>
      <c r="AM33" s="75" t="str">
        <f t="shared" si="48"/>
        <v/>
      </c>
      <c r="AN33" s="75" t="str">
        <f t="shared" si="49"/>
        <v/>
      </c>
      <c r="AO33" s="75" t="str">
        <f t="shared" si="50"/>
        <v/>
      </c>
      <c r="AP33" s="75" t="str">
        <f t="shared" si="51"/>
        <v/>
      </c>
      <c r="AQ33" s="75" t="str">
        <f t="shared" si="52"/>
        <v/>
      </c>
      <c r="AR33" s="75" t="str">
        <f ca="1">IF(AA33="","",IF(COUNTIF(エラー23シート!$G$5:$G$79, OFFSET(I33,IF(H33="",0,-H33+1),0)*100+OFFSET(W33,IF(H33="",0,-H33+1),0)*10+AA33)&gt;0,23,""))</f>
        <v/>
      </c>
      <c r="AS33" s="75" t="str">
        <f t="shared" si="53"/>
        <v/>
      </c>
      <c r="AT33" s="75" t="str">
        <f t="shared" si="54"/>
        <v/>
      </c>
      <c r="AU33" s="75" t="str">
        <f t="shared" si="55"/>
        <v/>
      </c>
      <c r="AV33" s="75" t="str">
        <f t="shared" si="56"/>
        <v/>
      </c>
      <c r="AW33" s="75" t="str">
        <f t="shared" si="57"/>
        <v/>
      </c>
      <c r="AX33" s="75" t="str">
        <f t="shared" si="58"/>
        <v/>
      </c>
      <c r="AY33" s="75" t="str">
        <f t="shared" si="59"/>
        <v/>
      </c>
      <c r="AZ33" s="75" t="str">
        <f t="shared" si="60"/>
        <v/>
      </c>
      <c r="BA33" s="75" t="str">
        <f t="shared" si="61"/>
        <v/>
      </c>
      <c r="BB33" s="75" t="str">
        <f t="shared" si="62"/>
        <v/>
      </c>
      <c r="BC33" s="75" t="str">
        <f t="shared" si="63"/>
        <v/>
      </c>
      <c r="BD33" s="75" t="str">
        <f t="shared" si="64"/>
        <v/>
      </c>
      <c r="BE33" s="75" t="str">
        <f t="shared" si="65"/>
        <v/>
      </c>
      <c r="BF33" s="75" t="str">
        <f t="shared" si="66"/>
        <v/>
      </c>
      <c r="BG33" s="75" t="str">
        <f t="shared" si="67"/>
        <v/>
      </c>
      <c r="BH33" s="75" t="str">
        <f t="shared" si="68"/>
        <v/>
      </c>
      <c r="BI33" s="251" t="str">
        <f t="shared" si="69"/>
        <v/>
      </c>
      <c r="BJ33" s="75" t="str">
        <f t="shared" si="70"/>
        <v/>
      </c>
      <c r="BK33" s="75" t="str">
        <f>IF(OR(B33=0,AND(H33&gt;=2, H33&lt;=4, M33="")), "",
 IF(COUNTIF(エラー32シート!$B$5:$J$46,M33)=0,32,""))</f>
        <v/>
      </c>
      <c r="BL33" s="75" t="str">
        <f t="shared" si="71"/>
        <v/>
      </c>
      <c r="BM33" s="75" t="str">
        <f t="shared" si="72"/>
        <v/>
      </c>
      <c r="BN33" s="75" t="str">
        <f t="shared" si="73"/>
        <v/>
      </c>
      <c r="BO33" s="75" t="str">
        <f t="shared" si="74"/>
        <v/>
      </c>
      <c r="BP33" s="75" t="str">
        <f t="shared" si="75"/>
        <v/>
      </c>
      <c r="BQ33" s="75" t="str">
        <f t="shared" si="76"/>
        <v/>
      </c>
      <c r="BR33" s="75" t="str">
        <f t="shared" si="77"/>
        <v/>
      </c>
      <c r="BS33" s="75" t="str">
        <f t="shared" si="78"/>
        <v/>
      </c>
      <c r="BT33" s="75" t="str">
        <f t="shared" si="79"/>
        <v/>
      </c>
      <c r="BU33" s="75" t="str">
        <f t="shared" si="80"/>
        <v/>
      </c>
      <c r="BV33" s="75" t="str">
        <f t="shared" si="81"/>
        <v/>
      </c>
      <c r="BW33" s="75" t="str">
        <f t="shared" si="82"/>
        <v/>
      </c>
      <c r="BX33" s="75" t="str">
        <f t="shared" si="83"/>
        <v/>
      </c>
      <c r="BY33" s="75" t="str">
        <f t="shared" si="84"/>
        <v/>
      </c>
      <c r="BZ33" s="75" t="str">
        <f t="shared" si="85"/>
        <v/>
      </c>
      <c r="CA33" s="252" t="str">
        <f t="shared" si="86"/>
        <v/>
      </c>
      <c r="CB33" s="75" t="str">
        <f t="shared" si="87"/>
        <v/>
      </c>
      <c r="CC33" s="75" t="str">
        <f t="shared" si="88"/>
        <v/>
      </c>
      <c r="CD33" s="75" t="str">
        <f t="shared" ca="1" si="89"/>
        <v/>
      </c>
      <c r="CE33" s="75" t="str">
        <f t="shared" si="90"/>
        <v/>
      </c>
      <c r="CF33" s="75" t="str">
        <f t="shared" si="91"/>
        <v/>
      </c>
      <c r="CG33" s="75" t="str">
        <f t="shared" si="92"/>
        <v/>
      </c>
      <c r="CH33" s="75" t="str">
        <f t="shared" si="93"/>
        <v/>
      </c>
      <c r="CI33" s="75" t="str">
        <f t="shared" si="94"/>
        <v/>
      </c>
      <c r="CJ33" s="75" t="str">
        <f t="shared" si="95"/>
        <v/>
      </c>
      <c r="CK33" s="253">
        <f t="shared" si="96"/>
        <v>0</v>
      </c>
      <c r="CL33" s="75" t="str">
        <f t="shared" si="97"/>
        <v/>
      </c>
      <c r="CM33" s="75" t="str">
        <f t="shared" si="98"/>
        <v/>
      </c>
      <c r="CN33" s="75" t="str">
        <f t="shared" si="99"/>
        <v/>
      </c>
      <c r="CO33" s="75" t="str">
        <f t="shared" si="100"/>
        <v/>
      </c>
      <c r="CP33" s="75" t="str">
        <f t="shared" si="101"/>
        <v/>
      </c>
      <c r="CQ33" s="75" t="str">
        <f t="shared" si="102"/>
        <v/>
      </c>
      <c r="CR33" s="75" t="str">
        <f t="shared" si="103"/>
        <v/>
      </c>
      <c r="CS33" s="75" t="str">
        <f t="shared" si="104"/>
        <v/>
      </c>
      <c r="CT33" s="75" t="str">
        <f t="shared" si="105"/>
        <v/>
      </c>
      <c r="CU33" s="75" t="str">
        <f t="shared" si="106"/>
        <v/>
      </c>
      <c r="CV33" s="75" t="str">
        <f t="shared" si="107"/>
        <v/>
      </c>
      <c r="CW33" s="75" t="str">
        <f t="shared" si="108"/>
        <v/>
      </c>
      <c r="CX33" s="75" t="str">
        <f t="shared" si="109"/>
        <v/>
      </c>
      <c r="CY33" s="75" t="str">
        <f t="shared" si="110"/>
        <v/>
      </c>
      <c r="CZ33" s="75" t="str">
        <f t="shared" si="111"/>
        <v/>
      </c>
      <c r="DA33" s="75" t="str">
        <f t="shared" si="112"/>
        <v/>
      </c>
      <c r="DB33" s="75" t="str">
        <f t="shared" si="113"/>
        <v/>
      </c>
      <c r="DC33" s="75" t="str">
        <f t="shared" si="114"/>
        <v/>
      </c>
      <c r="DD33" s="75" t="str">
        <f t="shared" si="115"/>
        <v/>
      </c>
      <c r="DE33" s="75" t="str">
        <f t="shared" si="116"/>
        <v/>
      </c>
      <c r="DF33" s="75" t="str">
        <f t="shared" si="117"/>
        <v/>
      </c>
      <c r="DG33" s="75" t="str">
        <f t="shared" si="118"/>
        <v/>
      </c>
      <c r="DH33" s="75" t="str">
        <f t="shared" si="119"/>
        <v/>
      </c>
      <c r="DI33" s="75" t="str">
        <f t="shared" si="120"/>
        <v/>
      </c>
      <c r="DJ33" s="75" t="str">
        <f t="shared" si="121"/>
        <v/>
      </c>
      <c r="DK33" s="75" t="str">
        <f t="shared" si="122"/>
        <v/>
      </c>
      <c r="DL33" s="75" t="str">
        <f t="shared" si="123"/>
        <v/>
      </c>
      <c r="DM33" s="75" t="str">
        <f t="shared" si="124"/>
        <v/>
      </c>
      <c r="DN33" s="75" t="str">
        <f t="shared" si="125"/>
        <v/>
      </c>
      <c r="DO33" s="75" t="str">
        <f t="shared" si="126"/>
        <v/>
      </c>
      <c r="DP33" s="75" t="str">
        <f t="shared" si="127"/>
        <v/>
      </c>
      <c r="DQ33" s="75" t="str">
        <f t="shared" si="128"/>
        <v/>
      </c>
      <c r="DR33" s="75" t="str">
        <f t="shared" si="129"/>
        <v/>
      </c>
      <c r="DS33" s="75" t="str">
        <f t="shared" si="130"/>
        <v/>
      </c>
      <c r="DT33" s="75" t="str">
        <f t="shared" si="131"/>
        <v/>
      </c>
      <c r="DU33" s="75" t="str">
        <f t="shared" si="132"/>
        <v/>
      </c>
      <c r="DV33" s="75" t="str">
        <f t="shared" si="133"/>
        <v/>
      </c>
      <c r="DW33" s="75" t="str">
        <f t="shared" si="134"/>
        <v/>
      </c>
      <c r="DX33" s="75" t="str">
        <f t="shared" si="135"/>
        <v/>
      </c>
      <c r="DY33" s="75" t="str">
        <f t="shared" si="136"/>
        <v/>
      </c>
      <c r="DZ33" s="75" t="str">
        <f t="shared" si="137"/>
        <v/>
      </c>
      <c r="EA33" s="75" t="str">
        <f t="shared" si="138"/>
        <v/>
      </c>
      <c r="EB33" s="75" t="str">
        <f t="shared" si="139"/>
        <v/>
      </c>
      <c r="EC33" s="75" t="str">
        <f t="shared" si="140"/>
        <v/>
      </c>
      <c r="ED33" s="75" t="str">
        <f t="shared" si="141"/>
        <v/>
      </c>
      <c r="EE33" s="75" t="str">
        <f t="shared" si="142"/>
        <v/>
      </c>
      <c r="EF33" s="253" t="str">
        <f t="shared" ca="1" si="143"/>
        <v/>
      </c>
      <c r="EG33" s="253" t="str">
        <f t="shared" ca="1" si="144"/>
        <v/>
      </c>
      <c r="EH33" s="75" t="str">
        <f t="shared" ca="1" si="145"/>
        <v/>
      </c>
      <c r="EI33" s="75" t="str">
        <f t="shared" ca="1" si="146"/>
        <v/>
      </c>
      <c r="EJ33" s="75" t="str">
        <f t="shared" ca="1" si="147"/>
        <v/>
      </c>
      <c r="EK33" s="75" t="str">
        <f t="shared" ca="1" si="148"/>
        <v/>
      </c>
      <c r="EL33" s="75" t="str">
        <f t="shared" ca="1" si="149"/>
        <v/>
      </c>
      <c r="EM33" s="75" t="str">
        <f t="shared" ca="1" si="150"/>
        <v/>
      </c>
      <c r="EN33" s="75" t="str">
        <f t="shared" ca="1" si="151"/>
        <v/>
      </c>
      <c r="EO33" s="75" t="str">
        <f t="shared" ca="1" si="152"/>
        <v/>
      </c>
      <c r="EP33" s="75" t="str">
        <f t="shared" ca="1" si="153"/>
        <v/>
      </c>
      <c r="EQ33" s="75" t="str">
        <f t="shared" ca="1" si="154"/>
        <v/>
      </c>
      <c r="ER33" s="75" t="str">
        <f t="shared" ca="1" si="155"/>
        <v/>
      </c>
      <c r="ES33" s="253">
        <f t="shared" si="156"/>
        <v>1</v>
      </c>
      <c r="ET33" s="75" t="str">
        <f t="shared" si="157"/>
        <v/>
      </c>
      <c r="EU33" s="75" t="str">
        <f>""</f>
        <v/>
      </c>
      <c r="EV33" s="75" t="str">
        <f>IF(AND(G33=1,COUNT(G34:G65)=0), 70, "")</f>
        <v/>
      </c>
      <c r="EW33" s="75" t="str">
        <f t="shared" si="159"/>
        <v/>
      </c>
      <c r="EX33" s="253" t="str">
        <f>IF(B33=0,"",COUNTIF(ES$6:ES33,ES33))</f>
        <v/>
      </c>
      <c r="EY33" s="75" t="str">
        <f t="shared" si="160"/>
        <v/>
      </c>
      <c r="EZ33" s="254" t="str">
        <f t="shared" si="161"/>
        <v/>
      </c>
      <c r="FA33" s="75" t="str">
        <f t="shared" si="162"/>
        <v/>
      </c>
      <c r="FB33" s="75" t="str">
        <f t="shared" si="163"/>
        <v/>
      </c>
    </row>
    <row r="34" spans="1:158" ht="19.2">
      <c r="A34" s="27">
        <v>29</v>
      </c>
      <c r="B34" s="27">
        <f>COUNTIF('中間シート (2)'!M:M,行政集計シート※記入不要です!A34)</f>
        <v>0</v>
      </c>
      <c r="C34" s="249" t="str">
        <f t="shared" si="170"/>
        <v/>
      </c>
      <c r="D34" s="249" t="str">
        <f t="shared" si="171"/>
        <v/>
      </c>
      <c r="E34" s="249" t="str">
        <f t="shared" si="172"/>
        <v/>
      </c>
      <c r="F34" s="250"/>
      <c r="G34" s="17" t="str">
        <f>IFERROR(VLOOKUP($A34,'中間シート (2)'!$M$6:$AQ$65,G$1,FALSE),"")</f>
        <v/>
      </c>
      <c r="H34" s="17" t="str">
        <f>IFERROR(VLOOKUP($A34,'中間シート (2)'!$M$6:$AQ$65,H$1,FALSE),"")</f>
        <v/>
      </c>
      <c r="I34" s="17" t="str">
        <f>IFERROR(VLOOKUP($A34,'中間シート (2)'!$M$6:$AQ$65,I$1,FALSE),"")</f>
        <v/>
      </c>
      <c r="J34" s="17" t="str">
        <f>IFERROR(VLOOKUP($A34,'中間シート (2)'!$M$6:$AQ$65,J$1,FALSE),"")</f>
        <v/>
      </c>
      <c r="K34" s="17" t="str">
        <f>IFERROR(VLOOKUP($A34,'中間シート (2)'!$M$6:$AQ$65,K$1,FALSE),"")</f>
        <v/>
      </c>
      <c r="L34" s="17" t="str">
        <f>IFERROR(VLOOKUP($A34,'中間シート (2)'!$M$6:$AQ$65,L$1,FALSE),"")</f>
        <v/>
      </c>
      <c r="M34" s="17" t="str">
        <f>IFERROR(VLOOKUP($A34,'中間シート (2)'!$M$6:$AQ$65,M$1,FALSE),"")</f>
        <v/>
      </c>
      <c r="N34" s="17" t="str">
        <f>IFERROR(VLOOKUP($A34,'中間シート (2)'!$M$6:$AQ$65,N$1,FALSE),"")</f>
        <v/>
      </c>
      <c r="O34" s="17" t="str">
        <f>IFERROR(VLOOKUP($A34,'中間シート (2)'!$M$6:$AQ$65,O$1,FALSE),"")</f>
        <v/>
      </c>
      <c r="P34" s="17" t="str">
        <f>IFERROR(VLOOKUP($A34,'中間シート (2)'!$M$6:$AQ$65,P$1,FALSE),"")</f>
        <v/>
      </c>
      <c r="Q34" s="17" t="str">
        <f>IFERROR(VLOOKUP($A34,'中間シート (2)'!$M$6:$AQ$65,Q$1,FALSE),"")</f>
        <v/>
      </c>
      <c r="R34" s="17" t="str">
        <f>IFERROR(VLOOKUP($A34,'中間シート (2)'!$M$6:$AQ$65,R$1,FALSE),"")</f>
        <v/>
      </c>
      <c r="S34" s="17" t="str">
        <f>IFERROR(VLOOKUP($A34,'中間シート (2)'!$M$6:$AQ$65,S$1,FALSE),"")</f>
        <v/>
      </c>
      <c r="T34" s="17" t="str">
        <f>IFERROR(VLOOKUP($A34,'中間シート (2)'!$M$6:$AQ$65,T$1,FALSE),"")</f>
        <v/>
      </c>
      <c r="U34" s="17"/>
      <c r="V34" s="17" t="str">
        <f>IFERROR(VLOOKUP($A34,'中間シート (2)'!$M$6:$AQ$65,V$1,FALSE),"")</f>
        <v/>
      </c>
      <c r="W34" s="17" t="str">
        <f>IFERROR(VLOOKUP($A34,'中間シート (2)'!$M$6:$AQ$65,W$1,FALSE),"")</f>
        <v/>
      </c>
      <c r="X34" s="17" t="str">
        <f>IFERROR(VLOOKUP($A34,'中間シート (2)'!$M$6:$AQ$65,X$1,FALSE),"")</f>
        <v/>
      </c>
      <c r="Y34" s="17" t="str">
        <f>IFERROR(VLOOKUP($A34,'中間シート (2)'!$M$6:$AQ$65,Y$1,FALSE),"")</f>
        <v/>
      </c>
      <c r="Z34" s="17" t="str">
        <f>IFERROR(VLOOKUP($A34,'中間シート (2)'!$M$6:$AQ$65,Z$1,FALSE),"")</f>
        <v/>
      </c>
      <c r="AA34" s="17" t="str">
        <f>IFERROR(VLOOKUP($A34,'中間シート (2)'!$M$6:$AQ$65,AA$1,FALSE),"")</f>
        <v/>
      </c>
      <c r="AB34" s="17" t="str">
        <f>IFERROR(VLOOKUP($A34,'中間シート (2)'!$M$6:$AQ$65,AB$1,FALSE),"")</f>
        <v/>
      </c>
      <c r="AC34" s="17" t="str">
        <f>IFERROR(VLOOKUP($A34,'中間シート (2)'!$M$6:$AQ$65,AC$1,FALSE),"")</f>
        <v/>
      </c>
      <c r="AD34" s="17"/>
      <c r="AE34" s="17"/>
      <c r="AF34" s="45"/>
      <c r="AG34" s="45"/>
      <c r="AH34" s="30"/>
      <c r="AI34" s="30"/>
      <c r="AJ34" s="30"/>
      <c r="AK34" s="75">
        <f t="shared" si="46"/>
        <v>41</v>
      </c>
      <c r="AL34" s="75">
        <f t="shared" si="47"/>
        <v>41</v>
      </c>
      <c r="AM34" s="75" t="str">
        <f t="shared" si="48"/>
        <v/>
      </c>
      <c r="AN34" s="75" t="str">
        <f t="shared" si="49"/>
        <v/>
      </c>
      <c r="AO34" s="75" t="str">
        <f t="shared" si="50"/>
        <v/>
      </c>
      <c r="AP34" s="75" t="str">
        <f t="shared" si="51"/>
        <v/>
      </c>
      <c r="AQ34" s="75" t="str">
        <f t="shared" si="52"/>
        <v/>
      </c>
      <c r="AR34" s="75" t="str">
        <f ca="1">IF(AA34="","",IF(COUNTIF(エラー23シート!$G$5:$G$79, OFFSET(I34,IF(H34="",0,-H34+1),0)*100+OFFSET(W34,IF(H34="",0,-H34+1),0)*10+AA34)&gt;0,23,""))</f>
        <v/>
      </c>
      <c r="AS34" s="75" t="str">
        <f t="shared" si="53"/>
        <v/>
      </c>
      <c r="AT34" s="75" t="str">
        <f t="shared" si="54"/>
        <v/>
      </c>
      <c r="AU34" s="75" t="str">
        <f t="shared" si="55"/>
        <v/>
      </c>
      <c r="AV34" s="75" t="str">
        <f t="shared" si="56"/>
        <v/>
      </c>
      <c r="AW34" s="75" t="str">
        <f t="shared" si="57"/>
        <v/>
      </c>
      <c r="AX34" s="75" t="str">
        <f t="shared" si="58"/>
        <v/>
      </c>
      <c r="AY34" s="75" t="str">
        <f t="shared" si="59"/>
        <v/>
      </c>
      <c r="AZ34" s="75" t="str">
        <f t="shared" si="60"/>
        <v/>
      </c>
      <c r="BA34" s="75" t="str">
        <f t="shared" si="61"/>
        <v/>
      </c>
      <c r="BB34" s="75" t="str">
        <f t="shared" si="62"/>
        <v/>
      </c>
      <c r="BC34" s="75" t="str">
        <f t="shared" si="63"/>
        <v/>
      </c>
      <c r="BD34" s="75" t="str">
        <f t="shared" si="64"/>
        <v/>
      </c>
      <c r="BE34" s="75" t="str">
        <f t="shared" si="65"/>
        <v/>
      </c>
      <c r="BF34" s="75" t="str">
        <f t="shared" si="66"/>
        <v/>
      </c>
      <c r="BG34" s="75" t="str">
        <f t="shared" si="67"/>
        <v/>
      </c>
      <c r="BH34" s="75" t="str">
        <f t="shared" si="68"/>
        <v/>
      </c>
      <c r="BI34" s="251" t="str">
        <f t="shared" si="69"/>
        <v/>
      </c>
      <c r="BJ34" s="75" t="str">
        <f t="shared" si="70"/>
        <v/>
      </c>
      <c r="BK34" s="75" t="str">
        <f>IF(OR(B34=0,AND(H34&gt;=2, H34&lt;=4, M34="")), "",
 IF(COUNTIF(エラー32シート!$B$5:$J$46,M34)=0,32,""))</f>
        <v/>
      </c>
      <c r="BL34" s="75" t="str">
        <f t="shared" si="71"/>
        <v/>
      </c>
      <c r="BM34" s="75" t="str">
        <f t="shared" si="72"/>
        <v/>
      </c>
      <c r="BN34" s="75" t="str">
        <f t="shared" si="73"/>
        <v/>
      </c>
      <c r="BO34" s="75" t="str">
        <f t="shared" si="74"/>
        <v/>
      </c>
      <c r="BP34" s="75" t="str">
        <f t="shared" si="75"/>
        <v/>
      </c>
      <c r="BQ34" s="75" t="str">
        <f t="shared" si="76"/>
        <v/>
      </c>
      <c r="BR34" s="75" t="str">
        <f t="shared" si="77"/>
        <v/>
      </c>
      <c r="BS34" s="75" t="str">
        <f t="shared" si="78"/>
        <v/>
      </c>
      <c r="BT34" s="75" t="str">
        <f t="shared" si="79"/>
        <v/>
      </c>
      <c r="BU34" s="75" t="str">
        <f t="shared" si="80"/>
        <v/>
      </c>
      <c r="BV34" s="75" t="str">
        <f t="shared" si="81"/>
        <v/>
      </c>
      <c r="BW34" s="75" t="str">
        <f t="shared" si="82"/>
        <v/>
      </c>
      <c r="BX34" s="75" t="str">
        <f t="shared" si="83"/>
        <v/>
      </c>
      <c r="BY34" s="75" t="str">
        <f t="shared" si="84"/>
        <v/>
      </c>
      <c r="BZ34" s="75" t="str">
        <f t="shared" si="85"/>
        <v/>
      </c>
      <c r="CA34" s="252" t="str">
        <f t="shared" si="86"/>
        <v/>
      </c>
      <c r="CB34" s="75" t="str">
        <f t="shared" si="87"/>
        <v/>
      </c>
      <c r="CC34" s="75" t="str">
        <f t="shared" si="88"/>
        <v/>
      </c>
      <c r="CD34" s="75" t="str">
        <f t="shared" ca="1" si="89"/>
        <v/>
      </c>
      <c r="CE34" s="75" t="str">
        <f t="shared" si="90"/>
        <v/>
      </c>
      <c r="CF34" s="75" t="str">
        <f t="shared" si="91"/>
        <v/>
      </c>
      <c r="CG34" s="75" t="str">
        <f t="shared" si="92"/>
        <v/>
      </c>
      <c r="CH34" s="75" t="str">
        <f t="shared" si="93"/>
        <v/>
      </c>
      <c r="CI34" s="75" t="str">
        <f t="shared" si="94"/>
        <v/>
      </c>
      <c r="CJ34" s="75" t="str">
        <f t="shared" si="95"/>
        <v/>
      </c>
      <c r="CK34" s="253">
        <f t="shared" si="96"/>
        <v>0</v>
      </c>
      <c r="CL34" s="75" t="str">
        <f t="shared" si="97"/>
        <v/>
      </c>
      <c r="CM34" s="75" t="str">
        <f t="shared" si="98"/>
        <v/>
      </c>
      <c r="CN34" s="75" t="str">
        <f t="shared" si="99"/>
        <v/>
      </c>
      <c r="CO34" s="75" t="str">
        <f t="shared" si="100"/>
        <v/>
      </c>
      <c r="CP34" s="75" t="str">
        <f t="shared" si="101"/>
        <v/>
      </c>
      <c r="CQ34" s="75" t="str">
        <f t="shared" si="102"/>
        <v/>
      </c>
      <c r="CR34" s="75" t="str">
        <f t="shared" si="103"/>
        <v/>
      </c>
      <c r="CS34" s="75" t="str">
        <f t="shared" si="104"/>
        <v/>
      </c>
      <c r="CT34" s="75" t="str">
        <f t="shared" si="105"/>
        <v/>
      </c>
      <c r="CU34" s="75" t="str">
        <f t="shared" si="106"/>
        <v/>
      </c>
      <c r="CV34" s="75" t="str">
        <f t="shared" si="107"/>
        <v/>
      </c>
      <c r="CW34" s="75" t="str">
        <f t="shared" si="108"/>
        <v/>
      </c>
      <c r="CX34" s="75" t="str">
        <f t="shared" si="109"/>
        <v/>
      </c>
      <c r="CY34" s="75" t="str">
        <f t="shared" si="110"/>
        <v/>
      </c>
      <c r="CZ34" s="75" t="str">
        <f t="shared" si="111"/>
        <v/>
      </c>
      <c r="DA34" s="75" t="str">
        <f t="shared" si="112"/>
        <v/>
      </c>
      <c r="DB34" s="75" t="str">
        <f t="shared" si="113"/>
        <v/>
      </c>
      <c r="DC34" s="75" t="str">
        <f t="shared" si="114"/>
        <v/>
      </c>
      <c r="DD34" s="75" t="str">
        <f t="shared" si="115"/>
        <v/>
      </c>
      <c r="DE34" s="75" t="str">
        <f t="shared" si="116"/>
        <v/>
      </c>
      <c r="DF34" s="75" t="str">
        <f t="shared" si="117"/>
        <v/>
      </c>
      <c r="DG34" s="75" t="str">
        <f t="shared" si="118"/>
        <v/>
      </c>
      <c r="DH34" s="75" t="str">
        <f t="shared" si="119"/>
        <v/>
      </c>
      <c r="DI34" s="75" t="str">
        <f t="shared" si="120"/>
        <v/>
      </c>
      <c r="DJ34" s="75" t="str">
        <f t="shared" si="121"/>
        <v/>
      </c>
      <c r="DK34" s="75" t="str">
        <f t="shared" si="122"/>
        <v/>
      </c>
      <c r="DL34" s="75" t="str">
        <f t="shared" si="123"/>
        <v/>
      </c>
      <c r="DM34" s="75" t="str">
        <f t="shared" si="124"/>
        <v/>
      </c>
      <c r="DN34" s="75" t="str">
        <f t="shared" si="125"/>
        <v/>
      </c>
      <c r="DO34" s="75" t="str">
        <f t="shared" si="126"/>
        <v/>
      </c>
      <c r="DP34" s="75" t="str">
        <f t="shared" si="127"/>
        <v/>
      </c>
      <c r="DQ34" s="75" t="str">
        <f t="shared" si="128"/>
        <v/>
      </c>
      <c r="DR34" s="75" t="str">
        <f t="shared" si="129"/>
        <v/>
      </c>
      <c r="DS34" s="75" t="str">
        <f t="shared" si="130"/>
        <v/>
      </c>
      <c r="DT34" s="75" t="str">
        <f t="shared" si="131"/>
        <v/>
      </c>
      <c r="DU34" s="75" t="str">
        <f t="shared" si="132"/>
        <v/>
      </c>
      <c r="DV34" s="75" t="str">
        <f t="shared" si="133"/>
        <v/>
      </c>
      <c r="DW34" s="75" t="str">
        <f t="shared" si="134"/>
        <v/>
      </c>
      <c r="DX34" s="75" t="str">
        <f t="shared" si="135"/>
        <v/>
      </c>
      <c r="DY34" s="75" t="str">
        <f t="shared" si="136"/>
        <v/>
      </c>
      <c r="DZ34" s="75" t="str">
        <f t="shared" si="137"/>
        <v/>
      </c>
      <c r="EA34" s="75" t="str">
        <f t="shared" si="138"/>
        <v/>
      </c>
      <c r="EB34" s="75" t="str">
        <f t="shared" si="139"/>
        <v/>
      </c>
      <c r="EC34" s="75" t="str">
        <f t="shared" si="140"/>
        <v/>
      </c>
      <c r="ED34" s="75" t="str">
        <f t="shared" si="141"/>
        <v/>
      </c>
      <c r="EE34" s="75" t="str">
        <f t="shared" si="142"/>
        <v/>
      </c>
      <c r="EF34" s="253" t="str">
        <f t="shared" ca="1" si="143"/>
        <v/>
      </c>
      <c r="EG34" s="253" t="str">
        <f t="shared" ca="1" si="144"/>
        <v/>
      </c>
      <c r="EH34" s="75" t="str">
        <f t="shared" ca="1" si="145"/>
        <v/>
      </c>
      <c r="EI34" s="75" t="str">
        <f t="shared" ca="1" si="146"/>
        <v/>
      </c>
      <c r="EJ34" s="75" t="str">
        <f t="shared" ca="1" si="147"/>
        <v/>
      </c>
      <c r="EK34" s="75" t="str">
        <f t="shared" ca="1" si="148"/>
        <v/>
      </c>
      <c r="EL34" s="75" t="str">
        <f t="shared" ca="1" si="149"/>
        <v/>
      </c>
      <c r="EM34" s="75" t="str">
        <f t="shared" ca="1" si="150"/>
        <v/>
      </c>
      <c r="EN34" s="75" t="str">
        <f t="shared" ca="1" si="151"/>
        <v/>
      </c>
      <c r="EO34" s="75" t="str">
        <f t="shared" ca="1" si="152"/>
        <v/>
      </c>
      <c r="EP34" s="75" t="str">
        <f t="shared" ca="1" si="153"/>
        <v/>
      </c>
      <c r="EQ34" s="75" t="str">
        <f t="shared" ca="1" si="154"/>
        <v/>
      </c>
      <c r="ER34" s="75" t="str">
        <f t="shared" ca="1" si="155"/>
        <v/>
      </c>
      <c r="ES34" s="253">
        <f t="shared" si="156"/>
        <v>1</v>
      </c>
      <c r="ET34" s="75" t="str">
        <f t="shared" si="157"/>
        <v/>
      </c>
      <c r="EU34" s="75" t="str">
        <f>""</f>
        <v/>
      </c>
      <c r="EV34" s="75" t="str">
        <f>IF(AND(G34=1,COUNT(G35:G65)=0), 70, "")</f>
        <v/>
      </c>
      <c r="EW34" s="75" t="str">
        <f t="shared" si="159"/>
        <v/>
      </c>
      <c r="EX34" s="253" t="str">
        <f>IF(B34=0,"",COUNTIF(ES$6:ES34,ES34))</f>
        <v/>
      </c>
      <c r="EY34" s="75" t="str">
        <f t="shared" si="160"/>
        <v/>
      </c>
      <c r="EZ34" s="254" t="str">
        <f t="shared" si="161"/>
        <v/>
      </c>
      <c r="FA34" s="75" t="str">
        <f t="shared" si="162"/>
        <v/>
      </c>
      <c r="FB34" s="75" t="str">
        <f t="shared" si="163"/>
        <v/>
      </c>
    </row>
    <row r="35" spans="1:158" ht="19.2">
      <c r="A35" s="27">
        <v>30</v>
      </c>
      <c r="B35" s="27">
        <f>COUNTIF('中間シート (2)'!M:M,行政集計シート※記入不要です!A35)</f>
        <v>0</v>
      </c>
      <c r="C35" s="249" t="str">
        <f t="shared" si="170"/>
        <v/>
      </c>
      <c r="D35" s="249" t="str">
        <f t="shared" si="171"/>
        <v/>
      </c>
      <c r="E35" s="249" t="str">
        <f t="shared" si="172"/>
        <v/>
      </c>
      <c r="F35" s="250"/>
      <c r="G35" s="17" t="str">
        <f>IFERROR(VLOOKUP($A35,'中間シート (2)'!$M$6:$AQ$65,G$1,FALSE),"")</f>
        <v/>
      </c>
      <c r="H35" s="17" t="str">
        <f>IFERROR(VLOOKUP($A35,'中間シート (2)'!$M$6:$AQ$65,H$1,FALSE),"")</f>
        <v/>
      </c>
      <c r="I35" s="17" t="str">
        <f>IFERROR(VLOOKUP($A35,'中間シート (2)'!$M$6:$AQ$65,I$1,FALSE),"")</f>
        <v/>
      </c>
      <c r="J35" s="17" t="str">
        <f>IFERROR(VLOOKUP($A35,'中間シート (2)'!$M$6:$AQ$65,J$1,FALSE),"")</f>
        <v/>
      </c>
      <c r="K35" s="17" t="str">
        <f>IFERROR(VLOOKUP($A35,'中間シート (2)'!$M$6:$AQ$65,K$1,FALSE),"")</f>
        <v/>
      </c>
      <c r="L35" s="17" t="str">
        <f>IFERROR(VLOOKUP($A35,'中間シート (2)'!$M$6:$AQ$65,L$1,FALSE),"")</f>
        <v/>
      </c>
      <c r="M35" s="17" t="str">
        <f>IFERROR(VLOOKUP($A35,'中間シート (2)'!$M$6:$AQ$65,M$1,FALSE),"")</f>
        <v/>
      </c>
      <c r="N35" s="17" t="str">
        <f>IFERROR(VLOOKUP($A35,'中間シート (2)'!$M$6:$AQ$65,N$1,FALSE),"")</f>
        <v/>
      </c>
      <c r="O35" s="17" t="str">
        <f>IFERROR(VLOOKUP($A35,'中間シート (2)'!$M$6:$AQ$65,O$1,FALSE),"")</f>
        <v/>
      </c>
      <c r="P35" s="17" t="str">
        <f>IFERROR(VLOOKUP($A35,'中間シート (2)'!$M$6:$AQ$65,P$1,FALSE),"")</f>
        <v/>
      </c>
      <c r="Q35" s="17" t="str">
        <f>IFERROR(VLOOKUP($A35,'中間シート (2)'!$M$6:$AQ$65,Q$1,FALSE),"")</f>
        <v/>
      </c>
      <c r="R35" s="17" t="str">
        <f>IFERROR(VLOOKUP($A35,'中間シート (2)'!$M$6:$AQ$65,R$1,FALSE),"")</f>
        <v/>
      </c>
      <c r="S35" s="17" t="str">
        <f>IFERROR(VLOOKUP($A35,'中間シート (2)'!$M$6:$AQ$65,S$1,FALSE),"")</f>
        <v/>
      </c>
      <c r="T35" s="17" t="str">
        <f>IFERROR(VLOOKUP($A35,'中間シート (2)'!$M$6:$AQ$65,T$1,FALSE),"")</f>
        <v/>
      </c>
      <c r="U35" s="17"/>
      <c r="V35" s="17" t="str">
        <f>IFERROR(VLOOKUP($A35,'中間シート (2)'!$M$6:$AQ$65,V$1,FALSE),"")</f>
        <v/>
      </c>
      <c r="W35" s="17" t="str">
        <f>IFERROR(VLOOKUP($A35,'中間シート (2)'!$M$6:$AQ$65,W$1,FALSE),"")</f>
        <v/>
      </c>
      <c r="X35" s="17" t="str">
        <f>IFERROR(VLOOKUP($A35,'中間シート (2)'!$M$6:$AQ$65,X$1,FALSE),"")</f>
        <v/>
      </c>
      <c r="Y35" s="17" t="str">
        <f>IFERROR(VLOOKUP($A35,'中間シート (2)'!$M$6:$AQ$65,Y$1,FALSE),"")</f>
        <v/>
      </c>
      <c r="Z35" s="17" t="str">
        <f>IFERROR(VLOOKUP($A35,'中間シート (2)'!$M$6:$AQ$65,Z$1,FALSE),"")</f>
        <v/>
      </c>
      <c r="AA35" s="17" t="str">
        <f>IFERROR(VLOOKUP($A35,'中間シート (2)'!$M$6:$AQ$65,AA$1,FALSE),"")</f>
        <v/>
      </c>
      <c r="AB35" s="17" t="str">
        <f>IFERROR(VLOOKUP($A35,'中間シート (2)'!$M$6:$AQ$65,AB$1,FALSE),"")</f>
        <v/>
      </c>
      <c r="AC35" s="17" t="str">
        <f>IFERROR(VLOOKUP($A35,'中間シート (2)'!$M$6:$AQ$65,AC$1,FALSE),"")</f>
        <v/>
      </c>
      <c r="AD35" s="17"/>
      <c r="AE35" s="17"/>
      <c r="AF35" s="45"/>
      <c r="AG35" s="45"/>
      <c r="AH35" s="30"/>
      <c r="AI35" s="30"/>
      <c r="AJ35" s="30"/>
      <c r="AK35" s="75">
        <f t="shared" si="46"/>
        <v>41</v>
      </c>
      <c r="AL35" s="75">
        <f t="shared" si="47"/>
        <v>41</v>
      </c>
      <c r="AM35" s="75" t="str">
        <f t="shared" si="48"/>
        <v/>
      </c>
      <c r="AN35" s="75" t="str">
        <f t="shared" si="49"/>
        <v/>
      </c>
      <c r="AO35" s="75" t="str">
        <f t="shared" si="50"/>
        <v/>
      </c>
      <c r="AP35" s="75" t="str">
        <f t="shared" si="51"/>
        <v/>
      </c>
      <c r="AQ35" s="75" t="str">
        <f t="shared" si="52"/>
        <v/>
      </c>
      <c r="AR35" s="75" t="str">
        <f ca="1">IF(AA35="","",IF(COUNTIF(エラー23シート!$G$5:$G$79, OFFSET(I35,IF(H35="",0,-H35+1),0)*100+OFFSET(W35,IF(H35="",0,-H35+1),0)*10+AA35)&gt;0,23,""))</f>
        <v/>
      </c>
      <c r="AS35" s="75" t="str">
        <f t="shared" si="53"/>
        <v/>
      </c>
      <c r="AT35" s="75" t="str">
        <f t="shared" si="54"/>
        <v/>
      </c>
      <c r="AU35" s="75" t="str">
        <f t="shared" si="55"/>
        <v/>
      </c>
      <c r="AV35" s="75" t="str">
        <f t="shared" si="56"/>
        <v/>
      </c>
      <c r="AW35" s="75" t="str">
        <f t="shared" si="57"/>
        <v/>
      </c>
      <c r="AX35" s="75" t="str">
        <f t="shared" si="58"/>
        <v/>
      </c>
      <c r="AY35" s="75" t="str">
        <f t="shared" si="59"/>
        <v/>
      </c>
      <c r="AZ35" s="75" t="str">
        <f t="shared" si="60"/>
        <v/>
      </c>
      <c r="BA35" s="75" t="str">
        <f t="shared" si="61"/>
        <v/>
      </c>
      <c r="BB35" s="75" t="str">
        <f t="shared" si="62"/>
        <v/>
      </c>
      <c r="BC35" s="75" t="str">
        <f t="shared" si="63"/>
        <v/>
      </c>
      <c r="BD35" s="75" t="str">
        <f t="shared" si="64"/>
        <v/>
      </c>
      <c r="BE35" s="75" t="str">
        <f t="shared" si="65"/>
        <v/>
      </c>
      <c r="BF35" s="75" t="str">
        <f t="shared" si="66"/>
        <v/>
      </c>
      <c r="BG35" s="75" t="str">
        <f t="shared" si="67"/>
        <v/>
      </c>
      <c r="BH35" s="75" t="str">
        <f t="shared" si="68"/>
        <v/>
      </c>
      <c r="BI35" s="251" t="str">
        <f t="shared" si="69"/>
        <v/>
      </c>
      <c r="BJ35" s="75" t="str">
        <f t="shared" si="70"/>
        <v/>
      </c>
      <c r="BK35" s="75" t="str">
        <f>IF(OR(B35=0,AND(H35&gt;=2, H35&lt;=4, M35="")), "",
 IF(COUNTIF(エラー32シート!$B$5:$J$46,M35)=0,32,""))</f>
        <v/>
      </c>
      <c r="BL35" s="75" t="str">
        <f t="shared" si="71"/>
        <v/>
      </c>
      <c r="BM35" s="75" t="str">
        <f t="shared" si="72"/>
        <v/>
      </c>
      <c r="BN35" s="75" t="str">
        <f t="shared" si="73"/>
        <v/>
      </c>
      <c r="BO35" s="75" t="str">
        <f t="shared" si="74"/>
        <v/>
      </c>
      <c r="BP35" s="75" t="str">
        <f t="shared" si="75"/>
        <v/>
      </c>
      <c r="BQ35" s="75" t="str">
        <f t="shared" si="76"/>
        <v/>
      </c>
      <c r="BR35" s="75" t="str">
        <f t="shared" si="77"/>
        <v/>
      </c>
      <c r="BS35" s="75" t="str">
        <f t="shared" si="78"/>
        <v/>
      </c>
      <c r="BT35" s="75" t="str">
        <f t="shared" si="79"/>
        <v/>
      </c>
      <c r="BU35" s="75" t="str">
        <f t="shared" si="80"/>
        <v/>
      </c>
      <c r="BV35" s="75" t="str">
        <f t="shared" si="81"/>
        <v/>
      </c>
      <c r="BW35" s="75" t="str">
        <f t="shared" si="82"/>
        <v/>
      </c>
      <c r="BX35" s="75" t="str">
        <f t="shared" si="83"/>
        <v/>
      </c>
      <c r="BY35" s="75" t="str">
        <f t="shared" si="84"/>
        <v/>
      </c>
      <c r="BZ35" s="75" t="str">
        <f t="shared" si="85"/>
        <v/>
      </c>
      <c r="CA35" s="252" t="str">
        <f t="shared" si="86"/>
        <v/>
      </c>
      <c r="CB35" s="75" t="str">
        <f t="shared" si="87"/>
        <v/>
      </c>
      <c r="CC35" s="75" t="str">
        <f t="shared" si="88"/>
        <v/>
      </c>
      <c r="CD35" s="75" t="str">
        <f t="shared" ca="1" si="89"/>
        <v/>
      </c>
      <c r="CE35" s="75" t="str">
        <f t="shared" si="90"/>
        <v/>
      </c>
      <c r="CF35" s="75" t="str">
        <f t="shared" si="91"/>
        <v/>
      </c>
      <c r="CG35" s="75" t="str">
        <f t="shared" si="92"/>
        <v/>
      </c>
      <c r="CH35" s="75" t="str">
        <f t="shared" si="93"/>
        <v/>
      </c>
      <c r="CI35" s="75" t="str">
        <f t="shared" si="94"/>
        <v/>
      </c>
      <c r="CJ35" s="75" t="str">
        <f t="shared" si="95"/>
        <v/>
      </c>
      <c r="CK35" s="253">
        <f t="shared" si="96"/>
        <v>0</v>
      </c>
      <c r="CL35" s="75" t="str">
        <f t="shared" si="97"/>
        <v/>
      </c>
      <c r="CM35" s="75" t="str">
        <f t="shared" si="98"/>
        <v/>
      </c>
      <c r="CN35" s="75" t="str">
        <f t="shared" si="99"/>
        <v/>
      </c>
      <c r="CO35" s="75" t="str">
        <f t="shared" si="100"/>
        <v/>
      </c>
      <c r="CP35" s="75" t="str">
        <f t="shared" si="101"/>
        <v/>
      </c>
      <c r="CQ35" s="75" t="str">
        <f t="shared" si="102"/>
        <v/>
      </c>
      <c r="CR35" s="75" t="str">
        <f t="shared" si="103"/>
        <v/>
      </c>
      <c r="CS35" s="75" t="str">
        <f t="shared" si="104"/>
        <v/>
      </c>
      <c r="CT35" s="75" t="str">
        <f t="shared" si="105"/>
        <v/>
      </c>
      <c r="CU35" s="75" t="str">
        <f t="shared" si="106"/>
        <v/>
      </c>
      <c r="CV35" s="75" t="str">
        <f t="shared" si="107"/>
        <v/>
      </c>
      <c r="CW35" s="75" t="str">
        <f t="shared" si="108"/>
        <v/>
      </c>
      <c r="CX35" s="75" t="str">
        <f t="shared" si="109"/>
        <v/>
      </c>
      <c r="CY35" s="75" t="str">
        <f t="shared" si="110"/>
        <v/>
      </c>
      <c r="CZ35" s="75" t="str">
        <f t="shared" si="111"/>
        <v/>
      </c>
      <c r="DA35" s="75" t="str">
        <f t="shared" si="112"/>
        <v/>
      </c>
      <c r="DB35" s="75" t="str">
        <f t="shared" si="113"/>
        <v/>
      </c>
      <c r="DC35" s="75" t="str">
        <f t="shared" si="114"/>
        <v/>
      </c>
      <c r="DD35" s="75" t="str">
        <f t="shared" si="115"/>
        <v/>
      </c>
      <c r="DE35" s="75" t="str">
        <f t="shared" si="116"/>
        <v/>
      </c>
      <c r="DF35" s="75" t="str">
        <f t="shared" si="117"/>
        <v/>
      </c>
      <c r="DG35" s="75" t="str">
        <f t="shared" si="118"/>
        <v/>
      </c>
      <c r="DH35" s="75" t="str">
        <f t="shared" si="119"/>
        <v/>
      </c>
      <c r="DI35" s="75" t="str">
        <f t="shared" si="120"/>
        <v/>
      </c>
      <c r="DJ35" s="75" t="str">
        <f t="shared" si="121"/>
        <v/>
      </c>
      <c r="DK35" s="75" t="str">
        <f t="shared" si="122"/>
        <v/>
      </c>
      <c r="DL35" s="75" t="str">
        <f t="shared" si="123"/>
        <v/>
      </c>
      <c r="DM35" s="75" t="str">
        <f t="shared" si="124"/>
        <v/>
      </c>
      <c r="DN35" s="75" t="str">
        <f t="shared" si="125"/>
        <v/>
      </c>
      <c r="DO35" s="75" t="str">
        <f t="shared" si="126"/>
        <v/>
      </c>
      <c r="DP35" s="75" t="str">
        <f t="shared" si="127"/>
        <v/>
      </c>
      <c r="DQ35" s="75" t="str">
        <f t="shared" si="128"/>
        <v/>
      </c>
      <c r="DR35" s="75" t="str">
        <f t="shared" si="129"/>
        <v/>
      </c>
      <c r="DS35" s="75" t="str">
        <f t="shared" si="130"/>
        <v/>
      </c>
      <c r="DT35" s="75" t="str">
        <f t="shared" si="131"/>
        <v/>
      </c>
      <c r="DU35" s="75" t="str">
        <f t="shared" si="132"/>
        <v/>
      </c>
      <c r="DV35" s="75" t="str">
        <f t="shared" si="133"/>
        <v/>
      </c>
      <c r="DW35" s="75" t="str">
        <f t="shared" si="134"/>
        <v/>
      </c>
      <c r="DX35" s="75" t="str">
        <f t="shared" si="135"/>
        <v/>
      </c>
      <c r="DY35" s="75" t="str">
        <f t="shared" si="136"/>
        <v/>
      </c>
      <c r="DZ35" s="75" t="str">
        <f t="shared" si="137"/>
        <v/>
      </c>
      <c r="EA35" s="75" t="str">
        <f t="shared" si="138"/>
        <v/>
      </c>
      <c r="EB35" s="75" t="str">
        <f t="shared" si="139"/>
        <v/>
      </c>
      <c r="EC35" s="75" t="str">
        <f t="shared" si="140"/>
        <v/>
      </c>
      <c r="ED35" s="75" t="str">
        <f t="shared" si="141"/>
        <v/>
      </c>
      <c r="EE35" s="75" t="str">
        <f t="shared" si="142"/>
        <v/>
      </c>
      <c r="EF35" s="253" t="str">
        <f t="shared" ca="1" si="143"/>
        <v/>
      </c>
      <c r="EG35" s="253" t="str">
        <f t="shared" ca="1" si="144"/>
        <v/>
      </c>
      <c r="EH35" s="75" t="str">
        <f t="shared" ca="1" si="145"/>
        <v/>
      </c>
      <c r="EI35" s="75" t="str">
        <f t="shared" ca="1" si="146"/>
        <v/>
      </c>
      <c r="EJ35" s="75" t="str">
        <f t="shared" ca="1" si="147"/>
        <v/>
      </c>
      <c r="EK35" s="75" t="str">
        <f t="shared" ca="1" si="148"/>
        <v/>
      </c>
      <c r="EL35" s="75" t="str">
        <f t="shared" ca="1" si="149"/>
        <v/>
      </c>
      <c r="EM35" s="75" t="str">
        <f t="shared" ca="1" si="150"/>
        <v/>
      </c>
      <c r="EN35" s="75" t="str">
        <f t="shared" ca="1" si="151"/>
        <v/>
      </c>
      <c r="EO35" s="75" t="str">
        <f t="shared" ca="1" si="152"/>
        <v/>
      </c>
      <c r="EP35" s="75" t="str">
        <f t="shared" ca="1" si="153"/>
        <v/>
      </c>
      <c r="EQ35" s="75" t="str">
        <f t="shared" ca="1" si="154"/>
        <v/>
      </c>
      <c r="ER35" s="75" t="str">
        <f t="shared" ca="1" si="155"/>
        <v/>
      </c>
      <c r="ES35" s="253">
        <f t="shared" si="156"/>
        <v>1</v>
      </c>
      <c r="ET35" s="75" t="str">
        <f t="shared" si="157"/>
        <v/>
      </c>
      <c r="EU35" s="75" t="str">
        <f>""</f>
        <v/>
      </c>
      <c r="EV35" s="75" t="str">
        <f>IF(AND(G35=1,COUNT(G36:G65)=0), 70, "")</f>
        <v/>
      </c>
      <c r="EW35" s="75" t="str">
        <f t="shared" si="159"/>
        <v/>
      </c>
      <c r="EX35" s="253" t="str">
        <f>IF(B35=0,"",COUNTIF(ES$6:ES35,ES35))</f>
        <v/>
      </c>
      <c r="EY35" s="75" t="str">
        <f t="shared" si="160"/>
        <v/>
      </c>
      <c r="EZ35" s="254" t="str">
        <f t="shared" si="161"/>
        <v/>
      </c>
      <c r="FA35" s="75" t="str">
        <f t="shared" si="162"/>
        <v/>
      </c>
      <c r="FB35" s="75" t="str">
        <f t="shared" si="163"/>
        <v/>
      </c>
    </row>
    <row r="36" spans="1:158" ht="19.2">
      <c r="A36" s="27">
        <v>31</v>
      </c>
      <c r="B36" s="27">
        <f>COUNTIF('中間シート (2)'!M:M,行政集計シート※記入不要です!A36)</f>
        <v>0</v>
      </c>
      <c r="C36" s="249" t="str">
        <f t="shared" si="170"/>
        <v/>
      </c>
      <c r="D36" s="249" t="str">
        <f t="shared" si="171"/>
        <v/>
      </c>
      <c r="E36" s="249" t="str">
        <f t="shared" si="172"/>
        <v/>
      </c>
      <c r="F36" s="250"/>
      <c r="G36" s="17" t="str">
        <f>IFERROR(VLOOKUP($A36,'中間シート (2)'!$M$6:$AQ$65,G$1,FALSE),"")</f>
        <v/>
      </c>
      <c r="H36" s="17" t="str">
        <f>IFERROR(VLOOKUP($A36,'中間シート (2)'!$M$6:$AQ$65,H$1,FALSE),"")</f>
        <v/>
      </c>
      <c r="I36" s="17" t="str">
        <f>IFERROR(VLOOKUP($A36,'中間シート (2)'!$M$6:$AQ$65,I$1,FALSE),"")</f>
        <v/>
      </c>
      <c r="J36" s="17" t="str">
        <f>IFERROR(VLOOKUP($A36,'中間シート (2)'!$M$6:$AQ$65,J$1,FALSE),"")</f>
        <v/>
      </c>
      <c r="K36" s="17" t="str">
        <f>IFERROR(VLOOKUP($A36,'中間シート (2)'!$M$6:$AQ$65,K$1,FALSE),"")</f>
        <v/>
      </c>
      <c r="L36" s="17" t="str">
        <f>IFERROR(VLOOKUP($A36,'中間シート (2)'!$M$6:$AQ$65,L$1,FALSE),"")</f>
        <v/>
      </c>
      <c r="M36" s="17" t="str">
        <f>IFERROR(VLOOKUP($A36,'中間シート (2)'!$M$6:$AQ$65,M$1,FALSE),"")</f>
        <v/>
      </c>
      <c r="N36" s="17" t="str">
        <f>IFERROR(VLOOKUP($A36,'中間シート (2)'!$M$6:$AQ$65,N$1,FALSE),"")</f>
        <v/>
      </c>
      <c r="O36" s="17" t="str">
        <f>IFERROR(VLOOKUP($A36,'中間シート (2)'!$M$6:$AQ$65,O$1,FALSE),"")</f>
        <v/>
      </c>
      <c r="P36" s="17" t="str">
        <f>IFERROR(VLOOKUP($A36,'中間シート (2)'!$M$6:$AQ$65,P$1,FALSE),"")</f>
        <v/>
      </c>
      <c r="Q36" s="17" t="str">
        <f>IFERROR(VLOOKUP($A36,'中間シート (2)'!$M$6:$AQ$65,Q$1,FALSE),"")</f>
        <v/>
      </c>
      <c r="R36" s="17" t="str">
        <f>IFERROR(VLOOKUP($A36,'中間シート (2)'!$M$6:$AQ$65,R$1,FALSE),"")</f>
        <v/>
      </c>
      <c r="S36" s="17" t="str">
        <f>IFERROR(VLOOKUP($A36,'中間シート (2)'!$M$6:$AQ$65,S$1,FALSE),"")</f>
        <v/>
      </c>
      <c r="T36" s="17" t="str">
        <f>IFERROR(VLOOKUP($A36,'中間シート (2)'!$M$6:$AQ$65,T$1,FALSE),"")</f>
        <v/>
      </c>
      <c r="U36" s="17"/>
      <c r="V36" s="17" t="str">
        <f>IFERROR(VLOOKUP($A36,'中間シート (2)'!$M$6:$AQ$65,V$1,FALSE),"")</f>
        <v/>
      </c>
      <c r="W36" s="17" t="str">
        <f>IFERROR(VLOOKUP($A36,'中間シート (2)'!$M$6:$AQ$65,W$1,FALSE),"")</f>
        <v/>
      </c>
      <c r="X36" s="17" t="str">
        <f>IFERROR(VLOOKUP($A36,'中間シート (2)'!$M$6:$AQ$65,X$1,FALSE),"")</f>
        <v/>
      </c>
      <c r="Y36" s="17" t="str">
        <f>IFERROR(VLOOKUP($A36,'中間シート (2)'!$M$6:$AQ$65,Y$1,FALSE),"")</f>
        <v/>
      </c>
      <c r="Z36" s="17" t="str">
        <f>IFERROR(VLOOKUP($A36,'中間シート (2)'!$M$6:$AQ$65,Z$1,FALSE),"")</f>
        <v/>
      </c>
      <c r="AA36" s="17" t="str">
        <f>IFERROR(VLOOKUP($A36,'中間シート (2)'!$M$6:$AQ$65,AA$1,FALSE),"")</f>
        <v/>
      </c>
      <c r="AB36" s="17" t="str">
        <f>IFERROR(VLOOKUP($A36,'中間シート (2)'!$M$6:$AQ$65,AB$1,FALSE),"")</f>
        <v/>
      </c>
      <c r="AC36" s="17" t="str">
        <f>IFERROR(VLOOKUP($A36,'中間シート (2)'!$M$6:$AQ$65,AC$1,FALSE),"")</f>
        <v/>
      </c>
      <c r="AD36" s="17"/>
      <c r="AE36" s="17"/>
      <c r="AF36" s="45"/>
      <c r="AG36" s="45"/>
      <c r="AH36" s="30"/>
      <c r="AI36" s="30"/>
      <c r="AJ36" s="30"/>
      <c r="AK36" s="75">
        <f t="shared" si="46"/>
        <v>41</v>
      </c>
      <c r="AL36" s="75">
        <f t="shared" si="47"/>
        <v>41</v>
      </c>
      <c r="AM36" s="75" t="str">
        <f t="shared" si="48"/>
        <v/>
      </c>
      <c r="AN36" s="75" t="str">
        <f t="shared" si="49"/>
        <v/>
      </c>
      <c r="AO36" s="75" t="str">
        <f t="shared" si="50"/>
        <v/>
      </c>
      <c r="AP36" s="75" t="str">
        <f t="shared" si="51"/>
        <v/>
      </c>
      <c r="AQ36" s="75" t="str">
        <f t="shared" si="52"/>
        <v/>
      </c>
      <c r="AR36" s="75" t="str">
        <f ca="1">IF(AA36="","",IF(COUNTIF(エラー23シート!$G$5:$G$79, OFFSET(I36,IF(H36="",0,-H36+1),0)*100+OFFSET(W36,IF(H36="",0,-H36+1),0)*10+AA36)&gt;0,23,""))</f>
        <v/>
      </c>
      <c r="AS36" s="75" t="str">
        <f t="shared" si="53"/>
        <v/>
      </c>
      <c r="AT36" s="75" t="str">
        <f t="shared" si="54"/>
        <v/>
      </c>
      <c r="AU36" s="75" t="str">
        <f t="shared" si="55"/>
        <v/>
      </c>
      <c r="AV36" s="75" t="str">
        <f t="shared" si="56"/>
        <v/>
      </c>
      <c r="AW36" s="75" t="str">
        <f t="shared" si="57"/>
        <v/>
      </c>
      <c r="AX36" s="75" t="str">
        <f t="shared" si="58"/>
        <v/>
      </c>
      <c r="AY36" s="75" t="str">
        <f t="shared" si="59"/>
        <v/>
      </c>
      <c r="AZ36" s="75" t="str">
        <f t="shared" si="60"/>
        <v/>
      </c>
      <c r="BA36" s="75" t="str">
        <f t="shared" si="61"/>
        <v/>
      </c>
      <c r="BB36" s="75" t="str">
        <f t="shared" si="62"/>
        <v/>
      </c>
      <c r="BC36" s="75" t="str">
        <f t="shared" si="63"/>
        <v/>
      </c>
      <c r="BD36" s="75" t="str">
        <f t="shared" si="64"/>
        <v/>
      </c>
      <c r="BE36" s="75" t="str">
        <f t="shared" si="65"/>
        <v/>
      </c>
      <c r="BF36" s="75" t="str">
        <f t="shared" si="66"/>
        <v/>
      </c>
      <c r="BG36" s="75" t="str">
        <f t="shared" si="67"/>
        <v/>
      </c>
      <c r="BH36" s="75" t="str">
        <f t="shared" si="68"/>
        <v/>
      </c>
      <c r="BI36" s="251" t="str">
        <f t="shared" si="69"/>
        <v/>
      </c>
      <c r="BJ36" s="75" t="str">
        <f t="shared" si="70"/>
        <v/>
      </c>
      <c r="BK36" s="75" t="str">
        <f>IF(OR(B36=0,AND(H36&gt;=2, H36&lt;=4, M36="")), "",
 IF(COUNTIF(エラー32シート!$B$5:$J$46,M36)=0,32,""))</f>
        <v/>
      </c>
      <c r="BL36" s="75" t="str">
        <f t="shared" si="71"/>
        <v/>
      </c>
      <c r="BM36" s="75" t="str">
        <f t="shared" si="72"/>
        <v/>
      </c>
      <c r="BN36" s="75" t="str">
        <f t="shared" si="73"/>
        <v/>
      </c>
      <c r="BO36" s="75" t="str">
        <f t="shared" si="74"/>
        <v/>
      </c>
      <c r="BP36" s="75" t="str">
        <f t="shared" si="75"/>
        <v/>
      </c>
      <c r="BQ36" s="75" t="str">
        <f t="shared" si="76"/>
        <v/>
      </c>
      <c r="BR36" s="75" t="str">
        <f t="shared" si="77"/>
        <v/>
      </c>
      <c r="BS36" s="75" t="str">
        <f t="shared" si="78"/>
        <v/>
      </c>
      <c r="BT36" s="75" t="str">
        <f t="shared" si="79"/>
        <v/>
      </c>
      <c r="BU36" s="75" t="str">
        <f t="shared" si="80"/>
        <v/>
      </c>
      <c r="BV36" s="75" t="str">
        <f t="shared" si="81"/>
        <v/>
      </c>
      <c r="BW36" s="75" t="str">
        <f t="shared" si="82"/>
        <v/>
      </c>
      <c r="BX36" s="75" t="str">
        <f t="shared" si="83"/>
        <v/>
      </c>
      <c r="BY36" s="75" t="str">
        <f t="shared" si="84"/>
        <v/>
      </c>
      <c r="BZ36" s="75" t="str">
        <f t="shared" si="85"/>
        <v/>
      </c>
      <c r="CA36" s="252" t="str">
        <f t="shared" si="86"/>
        <v/>
      </c>
      <c r="CB36" s="75" t="str">
        <f t="shared" si="87"/>
        <v/>
      </c>
      <c r="CC36" s="75" t="str">
        <f t="shared" si="88"/>
        <v/>
      </c>
      <c r="CD36" s="75" t="str">
        <f t="shared" ca="1" si="89"/>
        <v/>
      </c>
      <c r="CE36" s="75" t="str">
        <f t="shared" si="90"/>
        <v/>
      </c>
      <c r="CF36" s="75" t="str">
        <f t="shared" si="91"/>
        <v/>
      </c>
      <c r="CG36" s="75" t="str">
        <f t="shared" si="92"/>
        <v/>
      </c>
      <c r="CH36" s="75" t="str">
        <f t="shared" si="93"/>
        <v/>
      </c>
      <c r="CI36" s="75" t="str">
        <f t="shared" si="94"/>
        <v/>
      </c>
      <c r="CJ36" s="75" t="str">
        <f t="shared" si="95"/>
        <v/>
      </c>
      <c r="CK36" s="253">
        <f t="shared" si="96"/>
        <v>0</v>
      </c>
      <c r="CL36" s="75" t="str">
        <f t="shared" si="97"/>
        <v/>
      </c>
      <c r="CM36" s="75" t="str">
        <f t="shared" si="98"/>
        <v/>
      </c>
      <c r="CN36" s="75" t="str">
        <f t="shared" si="99"/>
        <v/>
      </c>
      <c r="CO36" s="75" t="str">
        <f t="shared" si="100"/>
        <v/>
      </c>
      <c r="CP36" s="75" t="str">
        <f t="shared" si="101"/>
        <v/>
      </c>
      <c r="CQ36" s="75" t="str">
        <f t="shared" si="102"/>
        <v/>
      </c>
      <c r="CR36" s="75" t="str">
        <f t="shared" si="103"/>
        <v/>
      </c>
      <c r="CS36" s="75" t="str">
        <f t="shared" si="104"/>
        <v/>
      </c>
      <c r="CT36" s="75" t="str">
        <f t="shared" si="105"/>
        <v/>
      </c>
      <c r="CU36" s="75" t="str">
        <f t="shared" si="106"/>
        <v/>
      </c>
      <c r="CV36" s="75" t="str">
        <f t="shared" si="107"/>
        <v/>
      </c>
      <c r="CW36" s="75" t="str">
        <f t="shared" si="108"/>
        <v/>
      </c>
      <c r="CX36" s="75" t="str">
        <f t="shared" si="109"/>
        <v/>
      </c>
      <c r="CY36" s="75" t="str">
        <f t="shared" si="110"/>
        <v/>
      </c>
      <c r="CZ36" s="75" t="str">
        <f t="shared" si="111"/>
        <v/>
      </c>
      <c r="DA36" s="75" t="str">
        <f t="shared" si="112"/>
        <v/>
      </c>
      <c r="DB36" s="75" t="str">
        <f t="shared" si="113"/>
        <v/>
      </c>
      <c r="DC36" s="75" t="str">
        <f t="shared" si="114"/>
        <v/>
      </c>
      <c r="DD36" s="75" t="str">
        <f t="shared" si="115"/>
        <v/>
      </c>
      <c r="DE36" s="75" t="str">
        <f t="shared" si="116"/>
        <v/>
      </c>
      <c r="DF36" s="75" t="str">
        <f t="shared" si="117"/>
        <v/>
      </c>
      <c r="DG36" s="75" t="str">
        <f t="shared" si="118"/>
        <v/>
      </c>
      <c r="DH36" s="75" t="str">
        <f t="shared" si="119"/>
        <v/>
      </c>
      <c r="DI36" s="75" t="str">
        <f t="shared" si="120"/>
        <v/>
      </c>
      <c r="DJ36" s="75" t="str">
        <f t="shared" si="121"/>
        <v/>
      </c>
      <c r="DK36" s="75" t="str">
        <f t="shared" si="122"/>
        <v/>
      </c>
      <c r="DL36" s="75" t="str">
        <f t="shared" si="123"/>
        <v/>
      </c>
      <c r="DM36" s="75" t="str">
        <f t="shared" si="124"/>
        <v/>
      </c>
      <c r="DN36" s="75" t="str">
        <f t="shared" si="125"/>
        <v/>
      </c>
      <c r="DO36" s="75" t="str">
        <f t="shared" si="126"/>
        <v/>
      </c>
      <c r="DP36" s="75" t="str">
        <f t="shared" si="127"/>
        <v/>
      </c>
      <c r="DQ36" s="75" t="str">
        <f t="shared" si="128"/>
        <v/>
      </c>
      <c r="DR36" s="75" t="str">
        <f t="shared" si="129"/>
        <v/>
      </c>
      <c r="DS36" s="75" t="str">
        <f t="shared" si="130"/>
        <v/>
      </c>
      <c r="DT36" s="75" t="str">
        <f t="shared" si="131"/>
        <v/>
      </c>
      <c r="DU36" s="75" t="str">
        <f t="shared" si="132"/>
        <v/>
      </c>
      <c r="DV36" s="75" t="str">
        <f t="shared" si="133"/>
        <v/>
      </c>
      <c r="DW36" s="75" t="str">
        <f t="shared" si="134"/>
        <v/>
      </c>
      <c r="DX36" s="75" t="str">
        <f t="shared" si="135"/>
        <v/>
      </c>
      <c r="DY36" s="75" t="str">
        <f t="shared" si="136"/>
        <v/>
      </c>
      <c r="DZ36" s="75" t="str">
        <f t="shared" si="137"/>
        <v/>
      </c>
      <c r="EA36" s="75" t="str">
        <f t="shared" si="138"/>
        <v/>
      </c>
      <c r="EB36" s="75" t="str">
        <f t="shared" si="139"/>
        <v/>
      </c>
      <c r="EC36" s="75" t="str">
        <f t="shared" si="140"/>
        <v/>
      </c>
      <c r="ED36" s="75" t="str">
        <f t="shared" si="141"/>
        <v/>
      </c>
      <c r="EE36" s="75" t="str">
        <f t="shared" si="142"/>
        <v/>
      </c>
      <c r="EF36" s="253" t="str">
        <f t="shared" ca="1" si="143"/>
        <v/>
      </c>
      <c r="EG36" s="253" t="str">
        <f t="shared" ca="1" si="144"/>
        <v/>
      </c>
      <c r="EH36" s="75" t="str">
        <f t="shared" ca="1" si="145"/>
        <v/>
      </c>
      <c r="EI36" s="75" t="str">
        <f t="shared" ca="1" si="146"/>
        <v/>
      </c>
      <c r="EJ36" s="75" t="str">
        <f t="shared" ca="1" si="147"/>
        <v/>
      </c>
      <c r="EK36" s="75" t="str">
        <f t="shared" ca="1" si="148"/>
        <v/>
      </c>
      <c r="EL36" s="75" t="str">
        <f t="shared" ca="1" si="149"/>
        <v/>
      </c>
      <c r="EM36" s="75" t="str">
        <f t="shared" ca="1" si="150"/>
        <v/>
      </c>
      <c r="EN36" s="75" t="str">
        <f t="shared" ca="1" si="151"/>
        <v/>
      </c>
      <c r="EO36" s="75" t="str">
        <f t="shared" ca="1" si="152"/>
        <v/>
      </c>
      <c r="EP36" s="75" t="str">
        <f t="shared" ca="1" si="153"/>
        <v/>
      </c>
      <c r="EQ36" s="75" t="str">
        <f t="shared" ca="1" si="154"/>
        <v/>
      </c>
      <c r="ER36" s="75" t="str">
        <f t="shared" ca="1" si="155"/>
        <v/>
      </c>
      <c r="ES36" s="253">
        <f t="shared" si="156"/>
        <v>1</v>
      </c>
      <c r="ET36" s="75" t="str">
        <f t="shared" si="157"/>
        <v/>
      </c>
      <c r="EU36" s="75" t="str">
        <f>""</f>
        <v/>
      </c>
      <c r="EV36" s="75" t="str">
        <f>IF(AND(G36=1,COUNT(G37:G65)=0), 70, "")</f>
        <v/>
      </c>
      <c r="EW36" s="75" t="str">
        <f t="shared" si="159"/>
        <v/>
      </c>
      <c r="EX36" s="253" t="str">
        <f>IF(B36=0,"",COUNTIF(ES$6:ES36,ES36))</f>
        <v/>
      </c>
      <c r="EY36" s="75" t="str">
        <f t="shared" si="160"/>
        <v/>
      </c>
      <c r="EZ36" s="254" t="str">
        <f t="shared" si="161"/>
        <v/>
      </c>
      <c r="FA36" s="75" t="str">
        <f t="shared" si="162"/>
        <v/>
      </c>
      <c r="FB36" s="75" t="str">
        <f t="shared" si="163"/>
        <v/>
      </c>
    </row>
    <row r="37" spans="1:158" ht="19.2">
      <c r="A37" s="27">
        <v>32</v>
      </c>
      <c r="B37" s="27">
        <f>COUNTIF('中間シート (2)'!M:M,行政集計シート※記入不要です!A37)</f>
        <v>0</v>
      </c>
      <c r="C37" s="249" t="str">
        <f t="shared" si="170"/>
        <v/>
      </c>
      <c r="D37" s="249" t="str">
        <f t="shared" si="171"/>
        <v/>
      </c>
      <c r="E37" s="249" t="str">
        <f t="shared" si="172"/>
        <v/>
      </c>
      <c r="F37" s="250"/>
      <c r="G37" s="17" t="str">
        <f>IFERROR(VLOOKUP($A37,'中間シート (2)'!$M$6:$AQ$65,G$1,FALSE),"")</f>
        <v/>
      </c>
      <c r="H37" s="17" t="str">
        <f>IFERROR(VLOOKUP($A37,'中間シート (2)'!$M$6:$AQ$65,H$1,FALSE),"")</f>
        <v/>
      </c>
      <c r="I37" s="17" t="str">
        <f>IFERROR(VLOOKUP($A37,'中間シート (2)'!$M$6:$AQ$65,I$1,FALSE),"")</f>
        <v/>
      </c>
      <c r="J37" s="17" t="str">
        <f>IFERROR(VLOOKUP($A37,'中間シート (2)'!$M$6:$AQ$65,J$1,FALSE),"")</f>
        <v/>
      </c>
      <c r="K37" s="17" t="str">
        <f>IFERROR(VLOOKUP($A37,'中間シート (2)'!$M$6:$AQ$65,K$1,FALSE),"")</f>
        <v/>
      </c>
      <c r="L37" s="17" t="str">
        <f>IFERROR(VLOOKUP($A37,'中間シート (2)'!$M$6:$AQ$65,L$1,FALSE),"")</f>
        <v/>
      </c>
      <c r="M37" s="17" t="str">
        <f>IFERROR(VLOOKUP($A37,'中間シート (2)'!$M$6:$AQ$65,M$1,FALSE),"")</f>
        <v/>
      </c>
      <c r="N37" s="17" t="str">
        <f>IFERROR(VLOOKUP($A37,'中間シート (2)'!$M$6:$AQ$65,N$1,FALSE),"")</f>
        <v/>
      </c>
      <c r="O37" s="17" t="str">
        <f>IFERROR(VLOOKUP($A37,'中間シート (2)'!$M$6:$AQ$65,O$1,FALSE),"")</f>
        <v/>
      </c>
      <c r="P37" s="17" t="str">
        <f>IFERROR(VLOOKUP($A37,'中間シート (2)'!$M$6:$AQ$65,P$1,FALSE),"")</f>
        <v/>
      </c>
      <c r="Q37" s="17" t="str">
        <f>IFERROR(VLOOKUP($A37,'中間シート (2)'!$M$6:$AQ$65,Q$1,FALSE),"")</f>
        <v/>
      </c>
      <c r="R37" s="17" t="str">
        <f>IFERROR(VLOOKUP($A37,'中間シート (2)'!$M$6:$AQ$65,R$1,FALSE),"")</f>
        <v/>
      </c>
      <c r="S37" s="17" t="str">
        <f>IFERROR(VLOOKUP($A37,'中間シート (2)'!$M$6:$AQ$65,S$1,FALSE),"")</f>
        <v/>
      </c>
      <c r="T37" s="17" t="str">
        <f>IFERROR(VLOOKUP($A37,'中間シート (2)'!$M$6:$AQ$65,T$1,FALSE),"")</f>
        <v/>
      </c>
      <c r="U37" s="17"/>
      <c r="V37" s="17" t="str">
        <f>IFERROR(VLOOKUP($A37,'中間シート (2)'!$M$6:$AQ$65,V$1,FALSE),"")</f>
        <v/>
      </c>
      <c r="W37" s="17" t="str">
        <f>IFERROR(VLOOKUP($A37,'中間シート (2)'!$M$6:$AQ$65,W$1,FALSE),"")</f>
        <v/>
      </c>
      <c r="X37" s="17" t="str">
        <f>IFERROR(VLOOKUP($A37,'中間シート (2)'!$M$6:$AQ$65,X$1,FALSE),"")</f>
        <v/>
      </c>
      <c r="Y37" s="17" t="str">
        <f>IFERROR(VLOOKUP($A37,'中間シート (2)'!$M$6:$AQ$65,Y$1,FALSE),"")</f>
        <v/>
      </c>
      <c r="Z37" s="17" t="str">
        <f>IFERROR(VLOOKUP($A37,'中間シート (2)'!$M$6:$AQ$65,Z$1,FALSE),"")</f>
        <v/>
      </c>
      <c r="AA37" s="17" t="str">
        <f>IFERROR(VLOOKUP($A37,'中間シート (2)'!$M$6:$AQ$65,AA$1,FALSE),"")</f>
        <v/>
      </c>
      <c r="AB37" s="17" t="str">
        <f>IFERROR(VLOOKUP($A37,'中間シート (2)'!$M$6:$AQ$65,AB$1,FALSE),"")</f>
        <v/>
      </c>
      <c r="AC37" s="17" t="str">
        <f>IFERROR(VLOOKUP($A37,'中間シート (2)'!$M$6:$AQ$65,AC$1,FALSE),"")</f>
        <v/>
      </c>
      <c r="AD37" s="17"/>
      <c r="AE37" s="17"/>
      <c r="AF37" s="45"/>
      <c r="AG37" s="45"/>
      <c r="AH37" s="30"/>
      <c r="AI37" s="30"/>
      <c r="AJ37" s="30"/>
      <c r="AK37" s="75">
        <f t="shared" si="46"/>
        <v>41</v>
      </c>
      <c r="AL37" s="75">
        <f t="shared" si="47"/>
        <v>41</v>
      </c>
      <c r="AM37" s="75" t="str">
        <f t="shared" si="48"/>
        <v/>
      </c>
      <c r="AN37" s="75" t="str">
        <f t="shared" si="49"/>
        <v/>
      </c>
      <c r="AO37" s="75" t="str">
        <f t="shared" si="50"/>
        <v/>
      </c>
      <c r="AP37" s="75" t="str">
        <f t="shared" si="51"/>
        <v/>
      </c>
      <c r="AQ37" s="75" t="str">
        <f t="shared" si="52"/>
        <v/>
      </c>
      <c r="AR37" s="75" t="str">
        <f ca="1">IF(AA37="","",IF(COUNTIF(エラー23シート!$G$5:$G$79, OFFSET(I37,IF(H37="",0,-H37+1),0)*100+OFFSET(W37,IF(H37="",0,-H37+1),0)*10+AA37)&gt;0,23,""))</f>
        <v/>
      </c>
      <c r="AS37" s="75" t="str">
        <f t="shared" si="53"/>
        <v/>
      </c>
      <c r="AT37" s="75" t="str">
        <f t="shared" si="54"/>
        <v/>
      </c>
      <c r="AU37" s="75" t="str">
        <f t="shared" si="55"/>
        <v/>
      </c>
      <c r="AV37" s="75" t="str">
        <f t="shared" si="56"/>
        <v/>
      </c>
      <c r="AW37" s="75" t="str">
        <f t="shared" si="57"/>
        <v/>
      </c>
      <c r="AX37" s="75" t="str">
        <f t="shared" si="58"/>
        <v/>
      </c>
      <c r="AY37" s="75" t="str">
        <f t="shared" si="59"/>
        <v/>
      </c>
      <c r="AZ37" s="75" t="str">
        <f t="shared" si="60"/>
        <v/>
      </c>
      <c r="BA37" s="75" t="str">
        <f t="shared" si="61"/>
        <v/>
      </c>
      <c r="BB37" s="75" t="str">
        <f t="shared" si="62"/>
        <v/>
      </c>
      <c r="BC37" s="75" t="str">
        <f t="shared" si="63"/>
        <v/>
      </c>
      <c r="BD37" s="75" t="str">
        <f t="shared" si="64"/>
        <v/>
      </c>
      <c r="BE37" s="75" t="str">
        <f t="shared" si="65"/>
        <v/>
      </c>
      <c r="BF37" s="75" t="str">
        <f t="shared" si="66"/>
        <v/>
      </c>
      <c r="BG37" s="75" t="str">
        <f t="shared" si="67"/>
        <v/>
      </c>
      <c r="BH37" s="75" t="str">
        <f t="shared" si="68"/>
        <v/>
      </c>
      <c r="BI37" s="251" t="str">
        <f t="shared" si="69"/>
        <v/>
      </c>
      <c r="BJ37" s="75" t="str">
        <f t="shared" si="70"/>
        <v/>
      </c>
      <c r="BK37" s="75" t="str">
        <f>IF(OR(B37=0,AND(H37&gt;=2, H37&lt;=4, M37="")), "",
 IF(COUNTIF(エラー32シート!$B$5:$J$46,M37)=0,32,""))</f>
        <v/>
      </c>
      <c r="BL37" s="75" t="str">
        <f t="shared" si="71"/>
        <v/>
      </c>
      <c r="BM37" s="75" t="str">
        <f t="shared" si="72"/>
        <v/>
      </c>
      <c r="BN37" s="75" t="str">
        <f t="shared" si="73"/>
        <v/>
      </c>
      <c r="BO37" s="75" t="str">
        <f t="shared" si="74"/>
        <v/>
      </c>
      <c r="BP37" s="75" t="str">
        <f t="shared" si="75"/>
        <v/>
      </c>
      <c r="BQ37" s="75" t="str">
        <f t="shared" si="76"/>
        <v/>
      </c>
      <c r="BR37" s="75" t="str">
        <f t="shared" si="77"/>
        <v/>
      </c>
      <c r="BS37" s="75" t="str">
        <f t="shared" si="78"/>
        <v/>
      </c>
      <c r="BT37" s="75" t="str">
        <f t="shared" si="79"/>
        <v/>
      </c>
      <c r="BU37" s="75" t="str">
        <f t="shared" si="80"/>
        <v/>
      </c>
      <c r="BV37" s="75" t="str">
        <f t="shared" si="81"/>
        <v/>
      </c>
      <c r="BW37" s="75" t="str">
        <f t="shared" si="82"/>
        <v/>
      </c>
      <c r="BX37" s="75" t="str">
        <f t="shared" si="83"/>
        <v/>
      </c>
      <c r="BY37" s="75" t="str">
        <f t="shared" si="84"/>
        <v/>
      </c>
      <c r="BZ37" s="75" t="str">
        <f t="shared" si="85"/>
        <v/>
      </c>
      <c r="CA37" s="252" t="str">
        <f t="shared" si="86"/>
        <v/>
      </c>
      <c r="CB37" s="75" t="str">
        <f t="shared" si="87"/>
        <v/>
      </c>
      <c r="CC37" s="75" t="str">
        <f t="shared" si="88"/>
        <v/>
      </c>
      <c r="CD37" s="75" t="str">
        <f t="shared" ca="1" si="89"/>
        <v/>
      </c>
      <c r="CE37" s="75" t="str">
        <f t="shared" si="90"/>
        <v/>
      </c>
      <c r="CF37" s="75" t="str">
        <f t="shared" si="91"/>
        <v/>
      </c>
      <c r="CG37" s="75" t="str">
        <f t="shared" si="92"/>
        <v/>
      </c>
      <c r="CH37" s="75" t="str">
        <f t="shared" si="93"/>
        <v/>
      </c>
      <c r="CI37" s="75" t="str">
        <f t="shared" si="94"/>
        <v/>
      </c>
      <c r="CJ37" s="75" t="str">
        <f t="shared" si="95"/>
        <v/>
      </c>
      <c r="CK37" s="253">
        <f t="shared" si="96"/>
        <v>0</v>
      </c>
      <c r="CL37" s="75" t="str">
        <f t="shared" si="97"/>
        <v/>
      </c>
      <c r="CM37" s="75" t="str">
        <f t="shared" si="98"/>
        <v/>
      </c>
      <c r="CN37" s="75" t="str">
        <f t="shared" si="99"/>
        <v/>
      </c>
      <c r="CO37" s="75" t="str">
        <f t="shared" si="100"/>
        <v/>
      </c>
      <c r="CP37" s="75" t="str">
        <f t="shared" si="101"/>
        <v/>
      </c>
      <c r="CQ37" s="75" t="str">
        <f t="shared" si="102"/>
        <v/>
      </c>
      <c r="CR37" s="75" t="str">
        <f t="shared" si="103"/>
        <v/>
      </c>
      <c r="CS37" s="75" t="str">
        <f t="shared" si="104"/>
        <v/>
      </c>
      <c r="CT37" s="75" t="str">
        <f t="shared" si="105"/>
        <v/>
      </c>
      <c r="CU37" s="75" t="str">
        <f t="shared" si="106"/>
        <v/>
      </c>
      <c r="CV37" s="75" t="str">
        <f t="shared" si="107"/>
        <v/>
      </c>
      <c r="CW37" s="75" t="str">
        <f t="shared" si="108"/>
        <v/>
      </c>
      <c r="CX37" s="75" t="str">
        <f t="shared" si="109"/>
        <v/>
      </c>
      <c r="CY37" s="75" t="str">
        <f t="shared" si="110"/>
        <v/>
      </c>
      <c r="CZ37" s="75" t="str">
        <f t="shared" si="111"/>
        <v/>
      </c>
      <c r="DA37" s="75" t="str">
        <f t="shared" si="112"/>
        <v/>
      </c>
      <c r="DB37" s="75" t="str">
        <f t="shared" si="113"/>
        <v/>
      </c>
      <c r="DC37" s="75" t="str">
        <f t="shared" si="114"/>
        <v/>
      </c>
      <c r="DD37" s="75" t="str">
        <f t="shared" si="115"/>
        <v/>
      </c>
      <c r="DE37" s="75" t="str">
        <f t="shared" si="116"/>
        <v/>
      </c>
      <c r="DF37" s="75" t="str">
        <f t="shared" si="117"/>
        <v/>
      </c>
      <c r="DG37" s="75" t="str">
        <f t="shared" si="118"/>
        <v/>
      </c>
      <c r="DH37" s="75" t="str">
        <f t="shared" si="119"/>
        <v/>
      </c>
      <c r="DI37" s="75" t="str">
        <f t="shared" si="120"/>
        <v/>
      </c>
      <c r="DJ37" s="75" t="str">
        <f t="shared" si="121"/>
        <v/>
      </c>
      <c r="DK37" s="75" t="str">
        <f t="shared" si="122"/>
        <v/>
      </c>
      <c r="DL37" s="75" t="str">
        <f t="shared" si="123"/>
        <v/>
      </c>
      <c r="DM37" s="75" t="str">
        <f t="shared" si="124"/>
        <v/>
      </c>
      <c r="DN37" s="75" t="str">
        <f t="shared" si="125"/>
        <v/>
      </c>
      <c r="DO37" s="75" t="str">
        <f t="shared" si="126"/>
        <v/>
      </c>
      <c r="DP37" s="75" t="str">
        <f t="shared" si="127"/>
        <v/>
      </c>
      <c r="DQ37" s="75" t="str">
        <f t="shared" si="128"/>
        <v/>
      </c>
      <c r="DR37" s="75" t="str">
        <f t="shared" si="129"/>
        <v/>
      </c>
      <c r="DS37" s="75" t="str">
        <f t="shared" si="130"/>
        <v/>
      </c>
      <c r="DT37" s="75" t="str">
        <f t="shared" si="131"/>
        <v/>
      </c>
      <c r="DU37" s="75" t="str">
        <f t="shared" si="132"/>
        <v/>
      </c>
      <c r="DV37" s="75" t="str">
        <f t="shared" si="133"/>
        <v/>
      </c>
      <c r="DW37" s="75" t="str">
        <f t="shared" si="134"/>
        <v/>
      </c>
      <c r="DX37" s="75" t="str">
        <f t="shared" si="135"/>
        <v/>
      </c>
      <c r="DY37" s="75" t="str">
        <f t="shared" si="136"/>
        <v/>
      </c>
      <c r="DZ37" s="75" t="str">
        <f t="shared" si="137"/>
        <v/>
      </c>
      <c r="EA37" s="75" t="str">
        <f t="shared" si="138"/>
        <v/>
      </c>
      <c r="EB37" s="75" t="str">
        <f t="shared" si="139"/>
        <v/>
      </c>
      <c r="EC37" s="75" t="str">
        <f t="shared" si="140"/>
        <v/>
      </c>
      <c r="ED37" s="75" t="str">
        <f t="shared" si="141"/>
        <v/>
      </c>
      <c r="EE37" s="75" t="str">
        <f t="shared" si="142"/>
        <v/>
      </c>
      <c r="EF37" s="253" t="str">
        <f t="shared" ca="1" si="143"/>
        <v/>
      </c>
      <c r="EG37" s="253" t="str">
        <f t="shared" ca="1" si="144"/>
        <v/>
      </c>
      <c r="EH37" s="75" t="str">
        <f t="shared" ca="1" si="145"/>
        <v/>
      </c>
      <c r="EI37" s="75" t="str">
        <f t="shared" ca="1" si="146"/>
        <v/>
      </c>
      <c r="EJ37" s="75" t="str">
        <f t="shared" ca="1" si="147"/>
        <v/>
      </c>
      <c r="EK37" s="75" t="str">
        <f t="shared" ca="1" si="148"/>
        <v/>
      </c>
      <c r="EL37" s="75" t="str">
        <f t="shared" ca="1" si="149"/>
        <v/>
      </c>
      <c r="EM37" s="75" t="str">
        <f t="shared" ca="1" si="150"/>
        <v/>
      </c>
      <c r="EN37" s="75" t="str">
        <f t="shared" ca="1" si="151"/>
        <v/>
      </c>
      <c r="EO37" s="75" t="str">
        <f t="shared" ca="1" si="152"/>
        <v/>
      </c>
      <c r="EP37" s="75" t="str">
        <f t="shared" ca="1" si="153"/>
        <v/>
      </c>
      <c r="EQ37" s="75" t="str">
        <f t="shared" ca="1" si="154"/>
        <v/>
      </c>
      <c r="ER37" s="75" t="str">
        <f t="shared" ca="1" si="155"/>
        <v/>
      </c>
      <c r="ES37" s="253">
        <f t="shared" si="156"/>
        <v>1</v>
      </c>
      <c r="ET37" s="75" t="str">
        <f t="shared" si="157"/>
        <v/>
      </c>
      <c r="EU37" s="75" t="str">
        <f>""</f>
        <v/>
      </c>
      <c r="EV37" s="75" t="str">
        <f>IF(AND(G37=1,COUNT(G38:G65)=0), 70, "")</f>
        <v/>
      </c>
      <c r="EW37" s="75" t="str">
        <f t="shared" si="159"/>
        <v/>
      </c>
      <c r="EX37" s="253" t="str">
        <f>IF(B37=0,"",COUNTIF(ES$6:ES37,ES37))</f>
        <v/>
      </c>
      <c r="EY37" s="75" t="str">
        <f t="shared" si="160"/>
        <v/>
      </c>
      <c r="EZ37" s="254" t="str">
        <f t="shared" si="161"/>
        <v/>
      </c>
      <c r="FA37" s="75" t="str">
        <f t="shared" si="162"/>
        <v/>
      </c>
      <c r="FB37" s="75" t="str">
        <f t="shared" si="163"/>
        <v/>
      </c>
    </row>
    <row r="38" spans="1:158" ht="19.2">
      <c r="A38" s="27">
        <v>33</v>
      </c>
      <c r="B38" s="27">
        <f>COUNTIF('中間シート (2)'!M:M,行政集計シート※記入不要です!A38)</f>
        <v>0</v>
      </c>
      <c r="C38" s="249" t="str">
        <f t="shared" ref="C38:C40" si="173">IF(OR(G38&lt;&gt;"",H38&lt;&gt;""),C37,"")</f>
        <v/>
      </c>
      <c r="D38" s="249" t="str">
        <f t="shared" ref="D38:D40" si="174">IF(OR(G38&lt;&gt;"",H38&lt;&gt;""),D37,"")</f>
        <v/>
      </c>
      <c r="E38" s="249" t="str">
        <f t="shared" ref="E38:E41" si="175">IF(OR(G38&lt;&gt;"",H38&lt;&gt;""),E37,"")</f>
        <v/>
      </c>
      <c r="F38" s="250"/>
      <c r="G38" s="17" t="str">
        <f>IFERROR(VLOOKUP($A38,'中間シート (2)'!$M$6:$AQ$65,G$1,FALSE),"")</f>
        <v/>
      </c>
      <c r="H38" s="17" t="str">
        <f>IFERROR(VLOOKUP($A38,'中間シート (2)'!$M$6:$AQ$65,H$1,FALSE),"")</f>
        <v/>
      </c>
      <c r="I38" s="17" t="str">
        <f>IFERROR(VLOOKUP($A38,'中間シート (2)'!$M$6:$AQ$65,I$1,FALSE),"")</f>
        <v/>
      </c>
      <c r="J38" s="17" t="str">
        <f>IFERROR(VLOOKUP($A38,'中間シート (2)'!$M$6:$AQ$65,J$1,FALSE),"")</f>
        <v/>
      </c>
      <c r="K38" s="17" t="str">
        <f>IFERROR(VLOOKUP($A38,'中間シート (2)'!$M$6:$AQ$65,K$1,FALSE),"")</f>
        <v/>
      </c>
      <c r="L38" s="17" t="str">
        <f>IFERROR(VLOOKUP($A38,'中間シート (2)'!$M$6:$AQ$65,L$1,FALSE),"")</f>
        <v/>
      </c>
      <c r="M38" s="17" t="str">
        <f>IFERROR(VLOOKUP($A38,'中間シート (2)'!$M$6:$AQ$65,M$1,FALSE),"")</f>
        <v/>
      </c>
      <c r="N38" s="17" t="str">
        <f>IFERROR(VLOOKUP($A38,'中間シート (2)'!$M$6:$AQ$65,N$1,FALSE),"")</f>
        <v/>
      </c>
      <c r="O38" s="17" t="str">
        <f>IFERROR(VLOOKUP($A38,'中間シート (2)'!$M$6:$AQ$65,O$1,FALSE),"")</f>
        <v/>
      </c>
      <c r="P38" s="17" t="str">
        <f>IFERROR(VLOOKUP($A38,'中間シート (2)'!$M$6:$AQ$65,P$1,FALSE),"")</f>
        <v/>
      </c>
      <c r="Q38" s="17" t="str">
        <f>IFERROR(VLOOKUP($A38,'中間シート (2)'!$M$6:$AQ$65,Q$1,FALSE),"")</f>
        <v/>
      </c>
      <c r="R38" s="17" t="str">
        <f>IFERROR(VLOOKUP($A38,'中間シート (2)'!$M$6:$AQ$65,R$1,FALSE),"")</f>
        <v/>
      </c>
      <c r="S38" s="17" t="str">
        <f>IFERROR(VLOOKUP($A38,'中間シート (2)'!$M$6:$AQ$65,S$1,FALSE),"")</f>
        <v/>
      </c>
      <c r="T38" s="17" t="str">
        <f>IFERROR(VLOOKUP($A38,'中間シート (2)'!$M$6:$AQ$65,T$1,FALSE),"")</f>
        <v/>
      </c>
      <c r="U38" s="17"/>
      <c r="V38" s="17" t="str">
        <f>IFERROR(VLOOKUP($A38,'中間シート (2)'!$M$6:$AQ$65,V$1,FALSE),"")</f>
        <v/>
      </c>
      <c r="W38" s="17" t="str">
        <f>IFERROR(VLOOKUP($A38,'中間シート (2)'!$M$6:$AQ$65,W$1,FALSE),"")</f>
        <v/>
      </c>
      <c r="X38" s="17" t="str">
        <f>IFERROR(VLOOKUP($A38,'中間シート (2)'!$M$6:$AQ$65,X$1,FALSE),"")</f>
        <v/>
      </c>
      <c r="Y38" s="17" t="str">
        <f>IFERROR(VLOOKUP($A38,'中間シート (2)'!$M$6:$AQ$65,Y$1,FALSE),"")</f>
        <v/>
      </c>
      <c r="Z38" s="17" t="str">
        <f>IFERROR(VLOOKUP($A38,'中間シート (2)'!$M$6:$AQ$65,Z$1,FALSE),"")</f>
        <v/>
      </c>
      <c r="AA38" s="17" t="str">
        <f>IFERROR(VLOOKUP($A38,'中間シート (2)'!$M$6:$AQ$65,AA$1,FALSE),"")</f>
        <v/>
      </c>
      <c r="AB38" s="17" t="str">
        <f>IFERROR(VLOOKUP($A38,'中間シート (2)'!$M$6:$AQ$65,AB$1,FALSE),"")</f>
        <v/>
      </c>
      <c r="AC38" s="17" t="str">
        <f>IFERROR(VLOOKUP($A38,'中間シート (2)'!$M$6:$AQ$65,AC$1,FALSE),"")</f>
        <v/>
      </c>
      <c r="AD38" s="17"/>
      <c r="AE38" s="17"/>
      <c r="AF38" s="45"/>
      <c r="AG38" s="45"/>
      <c r="AH38" s="30"/>
      <c r="AI38" s="30"/>
      <c r="AJ38" s="30"/>
      <c r="AK38" s="75">
        <f t="shared" si="46"/>
        <v>41</v>
      </c>
      <c r="AL38" s="75">
        <f t="shared" si="47"/>
        <v>41</v>
      </c>
      <c r="AM38" s="75" t="str">
        <f t="shared" si="48"/>
        <v/>
      </c>
      <c r="AN38" s="75" t="str">
        <f t="shared" si="49"/>
        <v/>
      </c>
      <c r="AO38" s="75" t="str">
        <f t="shared" si="50"/>
        <v/>
      </c>
      <c r="AP38" s="75" t="str">
        <f t="shared" si="51"/>
        <v/>
      </c>
      <c r="AQ38" s="75" t="str">
        <f t="shared" si="52"/>
        <v/>
      </c>
      <c r="AR38" s="75" t="str">
        <f ca="1">IF(AA38="","",IF(COUNTIF(エラー23シート!$G$5:$G$79, OFFSET(I38,IF(H38="",0,-H38+1),0)*100+OFFSET(W38,IF(H38="",0,-H38+1),0)*10+AA38)&gt;0,23,""))</f>
        <v/>
      </c>
      <c r="AS38" s="75" t="str">
        <f t="shared" si="53"/>
        <v/>
      </c>
      <c r="AT38" s="75" t="str">
        <f t="shared" si="54"/>
        <v/>
      </c>
      <c r="AU38" s="75" t="str">
        <f t="shared" si="55"/>
        <v/>
      </c>
      <c r="AV38" s="75" t="str">
        <f t="shared" si="56"/>
        <v/>
      </c>
      <c r="AW38" s="75" t="str">
        <f t="shared" si="57"/>
        <v/>
      </c>
      <c r="AX38" s="75" t="str">
        <f t="shared" si="58"/>
        <v/>
      </c>
      <c r="AY38" s="75" t="str">
        <f t="shared" si="59"/>
        <v/>
      </c>
      <c r="AZ38" s="75" t="str">
        <f t="shared" si="60"/>
        <v/>
      </c>
      <c r="BA38" s="75" t="str">
        <f t="shared" si="61"/>
        <v/>
      </c>
      <c r="BB38" s="75" t="str">
        <f t="shared" si="62"/>
        <v/>
      </c>
      <c r="BC38" s="75" t="str">
        <f t="shared" si="63"/>
        <v/>
      </c>
      <c r="BD38" s="75" t="str">
        <f t="shared" si="64"/>
        <v/>
      </c>
      <c r="BE38" s="75" t="str">
        <f t="shared" si="65"/>
        <v/>
      </c>
      <c r="BF38" s="75" t="str">
        <f t="shared" si="66"/>
        <v/>
      </c>
      <c r="BG38" s="75" t="str">
        <f t="shared" si="67"/>
        <v/>
      </c>
      <c r="BH38" s="75" t="str">
        <f t="shared" si="68"/>
        <v/>
      </c>
      <c r="BI38" s="251" t="str">
        <f t="shared" si="69"/>
        <v/>
      </c>
      <c r="BJ38" s="75" t="str">
        <f t="shared" si="70"/>
        <v/>
      </c>
      <c r="BK38" s="75" t="str">
        <f>IF(OR(B38=0,AND(H38&gt;=2, H38&lt;=4, M38="")), "",
 IF(COUNTIF(エラー32シート!$B$5:$J$46,M38)=0,32,""))</f>
        <v/>
      </c>
      <c r="BL38" s="75" t="str">
        <f t="shared" si="71"/>
        <v/>
      </c>
      <c r="BM38" s="75" t="str">
        <f t="shared" si="72"/>
        <v/>
      </c>
      <c r="BN38" s="75" t="str">
        <f t="shared" si="73"/>
        <v/>
      </c>
      <c r="BO38" s="75" t="str">
        <f t="shared" si="74"/>
        <v/>
      </c>
      <c r="BP38" s="75" t="str">
        <f t="shared" si="75"/>
        <v/>
      </c>
      <c r="BQ38" s="75" t="str">
        <f t="shared" si="76"/>
        <v/>
      </c>
      <c r="BR38" s="75" t="str">
        <f t="shared" si="77"/>
        <v/>
      </c>
      <c r="BS38" s="75" t="str">
        <f t="shared" si="78"/>
        <v/>
      </c>
      <c r="BT38" s="75" t="str">
        <f t="shared" si="79"/>
        <v/>
      </c>
      <c r="BU38" s="75" t="str">
        <f t="shared" si="80"/>
        <v/>
      </c>
      <c r="BV38" s="75" t="str">
        <f t="shared" si="81"/>
        <v/>
      </c>
      <c r="BW38" s="75" t="str">
        <f t="shared" si="82"/>
        <v/>
      </c>
      <c r="BX38" s="75" t="str">
        <f t="shared" si="83"/>
        <v/>
      </c>
      <c r="BY38" s="75" t="str">
        <f t="shared" si="84"/>
        <v/>
      </c>
      <c r="BZ38" s="75" t="str">
        <f t="shared" si="85"/>
        <v/>
      </c>
      <c r="CA38" s="252" t="str">
        <f t="shared" si="86"/>
        <v/>
      </c>
      <c r="CB38" s="75" t="str">
        <f t="shared" si="87"/>
        <v/>
      </c>
      <c r="CC38" s="75" t="str">
        <f t="shared" si="88"/>
        <v/>
      </c>
      <c r="CD38" s="75" t="str">
        <f t="shared" ca="1" si="89"/>
        <v/>
      </c>
      <c r="CE38" s="75" t="str">
        <f t="shared" si="90"/>
        <v/>
      </c>
      <c r="CF38" s="75" t="str">
        <f t="shared" si="91"/>
        <v/>
      </c>
      <c r="CG38" s="75" t="str">
        <f t="shared" si="92"/>
        <v/>
      </c>
      <c r="CH38" s="75" t="str">
        <f t="shared" si="93"/>
        <v/>
      </c>
      <c r="CI38" s="75" t="str">
        <f t="shared" si="94"/>
        <v/>
      </c>
      <c r="CJ38" s="75" t="str">
        <f t="shared" si="95"/>
        <v/>
      </c>
      <c r="CK38" s="253">
        <f t="shared" si="96"/>
        <v>0</v>
      </c>
      <c r="CL38" s="75" t="str">
        <f t="shared" si="97"/>
        <v/>
      </c>
      <c r="CM38" s="75" t="str">
        <f t="shared" si="98"/>
        <v/>
      </c>
      <c r="CN38" s="75" t="str">
        <f t="shared" si="99"/>
        <v/>
      </c>
      <c r="CO38" s="75" t="str">
        <f t="shared" si="100"/>
        <v/>
      </c>
      <c r="CP38" s="75" t="str">
        <f t="shared" si="101"/>
        <v/>
      </c>
      <c r="CQ38" s="75" t="str">
        <f t="shared" si="102"/>
        <v/>
      </c>
      <c r="CR38" s="75" t="str">
        <f t="shared" si="103"/>
        <v/>
      </c>
      <c r="CS38" s="75" t="str">
        <f t="shared" si="104"/>
        <v/>
      </c>
      <c r="CT38" s="75" t="str">
        <f t="shared" si="105"/>
        <v/>
      </c>
      <c r="CU38" s="75" t="str">
        <f t="shared" si="106"/>
        <v/>
      </c>
      <c r="CV38" s="75" t="str">
        <f t="shared" si="107"/>
        <v/>
      </c>
      <c r="CW38" s="75" t="str">
        <f t="shared" si="108"/>
        <v/>
      </c>
      <c r="CX38" s="75" t="str">
        <f t="shared" si="109"/>
        <v/>
      </c>
      <c r="CY38" s="75" t="str">
        <f t="shared" si="110"/>
        <v/>
      </c>
      <c r="CZ38" s="75" t="str">
        <f t="shared" si="111"/>
        <v/>
      </c>
      <c r="DA38" s="75" t="str">
        <f t="shared" si="112"/>
        <v/>
      </c>
      <c r="DB38" s="75" t="str">
        <f t="shared" si="113"/>
        <v/>
      </c>
      <c r="DC38" s="75" t="str">
        <f t="shared" si="114"/>
        <v/>
      </c>
      <c r="DD38" s="75" t="str">
        <f t="shared" si="115"/>
        <v/>
      </c>
      <c r="DE38" s="75" t="str">
        <f t="shared" si="116"/>
        <v/>
      </c>
      <c r="DF38" s="75" t="str">
        <f t="shared" si="117"/>
        <v/>
      </c>
      <c r="DG38" s="75" t="str">
        <f t="shared" si="118"/>
        <v/>
      </c>
      <c r="DH38" s="75" t="str">
        <f t="shared" si="119"/>
        <v/>
      </c>
      <c r="DI38" s="75" t="str">
        <f t="shared" si="120"/>
        <v/>
      </c>
      <c r="DJ38" s="75" t="str">
        <f t="shared" si="121"/>
        <v/>
      </c>
      <c r="DK38" s="75" t="str">
        <f t="shared" si="122"/>
        <v/>
      </c>
      <c r="DL38" s="75" t="str">
        <f t="shared" si="123"/>
        <v/>
      </c>
      <c r="DM38" s="75" t="str">
        <f t="shared" si="124"/>
        <v/>
      </c>
      <c r="DN38" s="75" t="str">
        <f t="shared" si="125"/>
        <v/>
      </c>
      <c r="DO38" s="75" t="str">
        <f t="shared" si="126"/>
        <v/>
      </c>
      <c r="DP38" s="75" t="str">
        <f t="shared" si="127"/>
        <v/>
      </c>
      <c r="DQ38" s="75" t="str">
        <f t="shared" si="128"/>
        <v/>
      </c>
      <c r="DR38" s="75" t="str">
        <f t="shared" si="129"/>
        <v/>
      </c>
      <c r="DS38" s="75" t="str">
        <f t="shared" si="130"/>
        <v/>
      </c>
      <c r="DT38" s="75" t="str">
        <f t="shared" si="131"/>
        <v/>
      </c>
      <c r="DU38" s="75" t="str">
        <f t="shared" si="132"/>
        <v/>
      </c>
      <c r="DV38" s="75" t="str">
        <f t="shared" si="133"/>
        <v/>
      </c>
      <c r="DW38" s="75" t="str">
        <f t="shared" si="134"/>
        <v/>
      </c>
      <c r="DX38" s="75" t="str">
        <f t="shared" si="135"/>
        <v/>
      </c>
      <c r="DY38" s="75" t="str">
        <f t="shared" si="136"/>
        <v/>
      </c>
      <c r="DZ38" s="75" t="str">
        <f t="shared" si="137"/>
        <v/>
      </c>
      <c r="EA38" s="75" t="str">
        <f t="shared" si="138"/>
        <v/>
      </c>
      <c r="EB38" s="75" t="str">
        <f t="shared" si="139"/>
        <v/>
      </c>
      <c r="EC38" s="75" t="str">
        <f t="shared" si="140"/>
        <v/>
      </c>
      <c r="ED38" s="75" t="str">
        <f t="shared" si="141"/>
        <v/>
      </c>
      <c r="EE38" s="75" t="str">
        <f t="shared" si="142"/>
        <v/>
      </c>
      <c r="EF38" s="253" t="str">
        <f t="shared" ca="1" si="143"/>
        <v/>
      </c>
      <c r="EG38" s="253" t="str">
        <f t="shared" ca="1" si="144"/>
        <v/>
      </c>
      <c r="EH38" s="75" t="str">
        <f t="shared" ca="1" si="145"/>
        <v/>
      </c>
      <c r="EI38" s="75" t="str">
        <f t="shared" ca="1" si="146"/>
        <v/>
      </c>
      <c r="EJ38" s="75" t="str">
        <f t="shared" ca="1" si="147"/>
        <v/>
      </c>
      <c r="EK38" s="75" t="str">
        <f t="shared" ca="1" si="148"/>
        <v/>
      </c>
      <c r="EL38" s="75" t="str">
        <f t="shared" ca="1" si="149"/>
        <v/>
      </c>
      <c r="EM38" s="75" t="str">
        <f t="shared" ca="1" si="150"/>
        <v/>
      </c>
      <c r="EN38" s="75" t="str">
        <f t="shared" ca="1" si="151"/>
        <v/>
      </c>
      <c r="EO38" s="75" t="str">
        <f t="shared" ca="1" si="152"/>
        <v/>
      </c>
      <c r="EP38" s="75" t="str">
        <f t="shared" ca="1" si="153"/>
        <v/>
      </c>
      <c r="EQ38" s="75" t="str">
        <f t="shared" ca="1" si="154"/>
        <v/>
      </c>
      <c r="ER38" s="75" t="str">
        <f t="shared" ca="1" si="155"/>
        <v/>
      </c>
      <c r="ES38" s="253">
        <f t="shared" si="156"/>
        <v>1</v>
      </c>
      <c r="ET38" s="75" t="str">
        <f t="shared" si="157"/>
        <v/>
      </c>
      <c r="EU38" s="75" t="str">
        <f>""</f>
        <v/>
      </c>
      <c r="EV38" s="75" t="str">
        <f>IF(AND(G38=1,COUNT(G39:G65)=0), 70, "")</f>
        <v/>
      </c>
      <c r="EW38" s="75" t="str">
        <f t="shared" si="159"/>
        <v/>
      </c>
      <c r="EX38" s="253" t="str">
        <f>IF(B38=0,"",COUNTIF(ES$6:ES38,ES38))</f>
        <v/>
      </c>
      <c r="EY38" s="75" t="str">
        <f t="shared" si="160"/>
        <v/>
      </c>
      <c r="EZ38" s="254" t="str">
        <f t="shared" si="161"/>
        <v/>
      </c>
      <c r="FA38" s="75" t="str">
        <f t="shared" si="162"/>
        <v/>
      </c>
      <c r="FB38" s="75" t="str">
        <f t="shared" si="163"/>
        <v/>
      </c>
    </row>
    <row r="39" spans="1:158" ht="19.2">
      <c r="A39" s="27">
        <v>34</v>
      </c>
      <c r="B39" s="27">
        <f>COUNTIF('中間シート (2)'!M:M,行政集計シート※記入不要です!A39)</f>
        <v>0</v>
      </c>
      <c r="C39" s="249" t="str">
        <f t="shared" si="173"/>
        <v/>
      </c>
      <c r="D39" s="249" t="str">
        <f t="shared" si="174"/>
        <v/>
      </c>
      <c r="E39" s="249" t="str">
        <f t="shared" si="175"/>
        <v/>
      </c>
      <c r="F39" s="250"/>
      <c r="G39" s="17" t="str">
        <f>IFERROR(VLOOKUP($A39,'中間シート (2)'!$M$6:$AQ$65,G$1,FALSE),"")</f>
        <v/>
      </c>
      <c r="H39" s="17" t="str">
        <f>IFERROR(VLOOKUP($A39,'中間シート (2)'!$M$6:$AQ$65,H$1,FALSE),"")</f>
        <v/>
      </c>
      <c r="I39" s="17" t="str">
        <f>IFERROR(VLOOKUP($A39,'中間シート (2)'!$M$6:$AQ$65,I$1,FALSE),"")</f>
        <v/>
      </c>
      <c r="J39" s="17" t="str">
        <f>IFERROR(VLOOKUP($A39,'中間シート (2)'!$M$6:$AQ$65,J$1,FALSE),"")</f>
        <v/>
      </c>
      <c r="K39" s="17" t="str">
        <f>IFERROR(VLOOKUP($A39,'中間シート (2)'!$M$6:$AQ$65,K$1,FALSE),"")</f>
        <v/>
      </c>
      <c r="L39" s="17" t="str">
        <f>IFERROR(VLOOKUP($A39,'中間シート (2)'!$M$6:$AQ$65,L$1,FALSE),"")</f>
        <v/>
      </c>
      <c r="M39" s="17" t="str">
        <f>IFERROR(VLOOKUP($A39,'中間シート (2)'!$M$6:$AQ$65,M$1,FALSE),"")</f>
        <v/>
      </c>
      <c r="N39" s="17" t="str">
        <f>IFERROR(VLOOKUP($A39,'中間シート (2)'!$M$6:$AQ$65,N$1,FALSE),"")</f>
        <v/>
      </c>
      <c r="O39" s="17" t="str">
        <f>IFERROR(VLOOKUP($A39,'中間シート (2)'!$M$6:$AQ$65,O$1,FALSE),"")</f>
        <v/>
      </c>
      <c r="P39" s="17" t="str">
        <f>IFERROR(VLOOKUP($A39,'中間シート (2)'!$M$6:$AQ$65,P$1,FALSE),"")</f>
        <v/>
      </c>
      <c r="Q39" s="17" t="str">
        <f>IFERROR(VLOOKUP($A39,'中間シート (2)'!$M$6:$AQ$65,Q$1,FALSE),"")</f>
        <v/>
      </c>
      <c r="R39" s="17" t="str">
        <f>IFERROR(VLOOKUP($A39,'中間シート (2)'!$M$6:$AQ$65,R$1,FALSE),"")</f>
        <v/>
      </c>
      <c r="S39" s="17" t="str">
        <f>IFERROR(VLOOKUP($A39,'中間シート (2)'!$M$6:$AQ$65,S$1,FALSE),"")</f>
        <v/>
      </c>
      <c r="T39" s="17" t="str">
        <f>IFERROR(VLOOKUP($A39,'中間シート (2)'!$M$6:$AQ$65,T$1,FALSE),"")</f>
        <v/>
      </c>
      <c r="U39" s="17"/>
      <c r="V39" s="17" t="str">
        <f>IFERROR(VLOOKUP($A39,'中間シート (2)'!$M$6:$AQ$65,V$1,FALSE),"")</f>
        <v/>
      </c>
      <c r="W39" s="17" t="str">
        <f>IFERROR(VLOOKUP($A39,'中間シート (2)'!$M$6:$AQ$65,W$1,FALSE),"")</f>
        <v/>
      </c>
      <c r="X39" s="17" t="str">
        <f>IFERROR(VLOOKUP($A39,'中間シート (2)'!$M$6:$AQ$65,X$1,FALSE),"")</f>
        <v/>
      </c>
      <c r="Y39" s="17" t="str">
        <f>IFERROR(VLOOKUP($A39,'中間シート (2)'!$M$6:$AQ$65,Y$1,FALSE),"")</f>
        <v/>
      </c>
      <c r="Z39" s="17" t="str">
        <f>IFERROR(VLOOKUP($A39,'中間シート (2)'!$M$6:$AQ$65,Z$1,FALSE),"")</f>
        <v/>
      </c>
      <c r="AA39" s="17" t="str">
        <f>IFERROR(VLOOKUP($A39,'中間シート (2)'!$M$6:$AQ$65,AA$1,FALSE),"")</f>
        <v/>
      </c>
      <c r="AB39" s="17" t="str">
        <f>IFERROR(VLOOKUP($A39,'中間シート (2)'!$M$6:$AQ$65,AB$1,FALSE),"")</f>
        <v/>
      </c>
      <c r="AC39" s="17" t="str">
        <f>IFERROR(VLOOKUP($A39,'中間シート (2)'!$M$6:$AQ$65,AC$1,FALSE),"")</f>
        <v/>
      </c>
      <c r="AD39" s="17"/>
      <c r="AE39" s="17"/>
      <c r="AF39" s="45"/>
      <c r="AG39" s="45"/>
      <c r="AH39" s="30"/>
      <c r="AI39" s="30"/>
      <c r="AJ39" s="30"/>
      <c r="AK39" s="75">
        <f t="shared" si="46"/>
        <v>41</v>
      </c>
      <c r="AL39" s="75">
        <f t="shared" si="47"/>
        <v>41</v>
      </c>
      <c r="AM39" s="75" t="str">
        <f t="shared" si="48"/>
        <v/>
      </c>
      <c r="AN39" s="75" t="str">
        <f t="shared" si="49"/>
        <v/>
      </c>
      <c r="AO39" s="75" t="str">
        <f t="shared" si="50"/>
        <v/>
      </c>
      <c r="AP39" s="75" t="str">
        <f t="shared" si="51"/>
        <v/>
      </c>
      <c r="AQ39" s="75" t="str">
        <f t="shared" si="52"/>
        <v/>
      </c>
      <c r="AR39" s="75" t="str">
        <f ca="1">IF(AA39="","",IF(COUNTIF(エラー23シート!$G$5:$G$79, OFFSET(I39,IF(H39="",0,-H39+1),0)*100+OFFSET(W39,IF(H39="",0,-H39+1),0)*10+AA39)&gt;0,23,""))</f>
        <v/>
      </c>
      <c r="AS39" s="75" t="str">
        <f t="shared" si="53"/>
        <v/>
      </c>
      <c r="AT39" s="75" t="str">
        <f t="shared" si="54"/>
        <v/>
      </c>
      <c r="AU39" s="75" t="str">
        <f t="shared" si="55"/>
        <v/>
      </c>
      <c r="AV39" s="75" t="str">
        <f t="shared" si="56"/>
        <v/>
      </c>
      <c r="AW39" s="75" t="str">
        <f t="shared" si="57"/>
        <v/>
      </c>
      <c r="AX39" s="75" t="str">
        <f t="shared" si="58"/>
        <v/>
      </c>
      <c r="AY39" s="75" t="str">
        <f t="shared" si="59"/>
        <v/>
      </c>
      <c r="AZ39" s="75" t="str">
        <f t="shared" si="60"/>
        <v/>
      </c>
      <c r="BA39" s="75" t="str">
        <f t="shared" si="61"/>
        <v/>
      </c>
      <c r="BB39" s="75" t="str">
        <f t="shared" si="62"/>
        <v/>
      </c>
      <c r="BC39" s="75" t="str">
        <f t="shared" si="63"/>
        <v/>
      </c>
      <c r="BD39" s="75" t="str">
        <f t="shared" si="64"/>
        <v/>
      </c>
      <c r="BE39" s="75" t="str">
        <f t="shared" si="65"/>
        <v/>
      </c>
      <c r="BF39" s="75" t="str">
        <f t="shared" si="66"/>
        <v/>
      </c>
      <c r="BG39" s="75" t="str">
        <f t="shared" si="67"/>
        <v/>
      </c>
      <c r="BH39" s="75" t="str">
        <f t="shared" si="68"/>
        <v/>
      </c>
      <c r="BI39" s="251" t="str">
        <f t="shared" si="69"/>
        <v/>
      </c>
      <c r="BJ39" s="75" t="str">
        <f t="shared" si="70"/>
        <v/>
      </c>
      <c r="BK39" s="75" t="str">
        <f>IF(OR(B39=0,AND(H39&gt;=2, H39&lt;=4, M39="")), "",
 IF(COUNTIF(エラー32シート!$B$5:$J$46,M39)=0,32,""))</f>
        <v/>
      </c>
      <c r="BL39" s="75" t="str">
        <f t="shared" si="71"/>
        <v/>
      </c>
      <c r="BM39" s="75" t="str">
        <f t="shared" si="72"/>
        <v/>
      </c>
      <c r="BN39" s="75" t="str">
        <f t="shared" si="73"/>
        <v/>
      </c>
      <c r="BO39" s="75" t="str">
        <f t="shared" si="74"/>
        <v/>
      </c>
      <c r="BP39" s="75" t="str">
        <f t="shared" si="75"/>
        <v/>
      </c>
      <c r="BQ39" s="75" t="str">
        <f t="shared" si="76"/>
        <v/>
      </c>
      <c r="BR39" s="75" t="str">
        <f t="shared" si="77"/>
        <v/>
      </c>
      <c r="BS39" s="75" t="str">
        <f t="shared" si="78"/>
        <v/>
      </c>
      <c r="BT39" s="75" t="str">
        <f t="shared" si="79"/>
        <v/>
      </c>
      <c r="BU39" s="75" t="str">
        <f t="shared" si="80"/>
        <v/>
      </c>
      <c r="BV39" s="75" t="str">
        <f t="shared" si="81"/>
        <v/>
      </c>
      <c r="BW39" s="75" t="str">
        <f t="shared" si="82"/>
        <v/>
      </c>
      <c r="BX39" s="75" t="str">
        <f t="shared" si="83"/>
        <v/>
      </c>
      <c r="BY39" s="75" t="str">
        <f t="shared" si="84"/>
        <v/>
      </c>
      <c r="BZ39" s="75" t="str">
        <f t="shared" si="85"/>
        <v/>
      </c>
      <c r="CA39" s="252" t="str">
        <f t="shared" si="86"/>
        <v/>
      </c>
      <c r="CB39" s="75" t="str">
        <f t="shared" si="87"/>
        <v/>
      </c>
      <c r="CC39" s="75" t="str">
        <f t="shared" si="88"/>
        <v/>
      </c>
      <c r="CD39" s="75" t="str">
        <f t="shared" ca="1" si="89"/>
        <v/>
      </c>
      <c r="CE39" s="75" t="str">
        <f t="shared" si="90"/>
        <v/>
      </c>
      <c r="CF39" s="75" t="str">
        <f t="shared" si="91"/>
        <v/>
      </c>
      <c r="CG39" s="75" t="str">
        <f t="shared" si="92"/>
        <v/>
      </c>
      <c r="CH39" s="75" t="str">
        <f t="shared" si="93"/>
        <v/>
      </c>
      <c r="CI39" s="75" t="str">
        <f t="shared" si="94"/>
        <v/>
      </c>
      <c r="CJ39" s="75" t="str">
        <f t="shared" si="95"/>
        <v/>
      </c>
      <c r="CK39" s="253">
        <f t="shared" si="96"/>
        <v>0</v>
      </c>
      <c r="CL39" s="75" t="str">
        <f t="shared" si="97"/>
        <v/>
      </c>
      <c r="CM39" s="75" t="str">
        <f t="shared" si="98"/>
        <v/>
      </c>
      <c r="CN39" s="75" t="str">
        <f t="shared" si="99"/>
        <v/>
      </c>
      <c r="CO39" s="75" t="str">
        <f t="shared" si="100"/>
        <v/>
      </c>
      <c r="CP39" s="75" t="str">
        <f t="shared" si="101"/>
        <v/>
      </c>
      <c r="CQ39" s="75" t="str">
        <f t="shared" si="102"/>
        <v/>
      </c>
      <c r="CR39" s="75" t="str">
        <f t="shared" si="103"/>
        <v/>
      </c>
      <c r="CS39" s="75" t="str">
        <f t="shared" si="104"/>
        <v/>
      </c>
      <c r="CT39" s="75" t="str">
        <f t="shared" si="105"/>
        <v/>
      </c>
      <c r="CU39" s="75" t="str">
        <f t="shared" si="106"/>
        <v/>
      </c>
      <c r="CV39" s="75" t="str">
        <f t="shared" si="107"/>
        <v/>
      </c>
      <c r="CW39" s="75" t="str">
        <f t="shared" si="108"/>
        <v/>
      </c>
      <c r="CX39" s="75" t="str">
        <f t="shared" si="109"/>
        <v/>
      </c>
      <c r="CY39" s="75" t="str">
        <f t="shared" si="110"/>
        <v/>
      </c>
      <c r="CZ39" s="75" t="str">
        <f t="shared" si="111"/>
        <v/>
      </c>
      <c r="DA39" s="75" t="str">
        <f t="shared" si="112"/>
        <v/>
      </c>
      <c r="DB39" s="75" t="str">
        <f t="shared" si="113"/>
        <v/>
      </c>
      <c r="DC39" s="75" t="str">
        <f t="shared" si="114"/>
        <v/>
      </c>
      <c r="DD39" s="75" t="str">
        <f t="shared" si="115"/>
        <v/>
      </c>
      <c r="DE39" s="75" t="str">
        <f t="shared" si="116"/>
        <v/>
      </c>
      <c r="DF39" s="75" t="str">
        <f t="shared" si="117"/>
        <v/>
      </c>
      <c r="DG39" s="75" t="str">
        <f t="shared" si="118"/>
        <v/>
      </c>
      <c r="DH39" s="75" t="str">
        <f t="shared" si="119"/>
        <v/>
      </c>
      <c r="DI39" s="75" t="str">
        <f t="shared" si="120"/>
        <v/>
      </c>
      <c r="DJ39" s="75" t="str">
        <f t="shared" si="121"/>
        <v/>
      </c>
      <c r="DK39" s="75" t="str">
        <f t="shared" si="122"/>
        <v/>
      </c>
      <c r="DL39" s="75" t="str">
        <f t="shared" si="123"/>
        <v/>
      </c>
      <c r="DM39" s="75" t="str">
        <f t="shared" si="124"/>
        <v/>
      </c>
      <c r="DN39" s="75" t="str">
        <f t="shared" si="125"/>
        <v/>
      </c>
      <c r="DO39" s="75" t="str">
        <f t="shared" si="126"/>
        <v/>
      </c>
      <c r="DP39" s="75" t="str">
        <f t="shared" si="127"/>
        <v/>
      </c>
      <c r="DQ39" s="75" t="str">
        <f t="shared" si="128"/>
        <v/>
      </c>
      <c r="DR39" s="75" t="str">
        <f t="shared" si="129"/>
        <v/>
      </c>
      <c r="DS39" s="75" t="str">
        <f t="shared" si="130"/>
        <v/>
      </c>
      <c r="DT39" s="75" t="str">
        <f t="shared" si="131"/>
        <v/>
      </c>
      <c r="DU39" s="75" t="str">
        <f t="shared" si="132"/>
        <v/>
      </c>
      <c r="DV39" s="75" t="str">
        <f t="shared" si="133"/>
        <v/>
      </c>
      <c r="DW39" s="75" t="str">
        <f t="shared" si="134"/>
        <v/>
      </c>
      <c r="DX39" s="75" t="str">
        <f t="shared" si="135"/>
        <v/>
      </c>
      <c r="DY39" s="75" t="str">
        <f t="shared" si="136"/>
        <v/>
      </c>
      <c r="DZ39" s="75" t="str">
        <f t="shared" si="137"/>
        <v/>
      </c>
      <c r="EA39" s="75" t="str">
        <f t="shared" si="138"/>
        <v/>
      </c>
      <c r="EB39" s="75" t="str">
        <f t="shared" si="139"/>
        <v/>
      </c>
      <c r="EC39" s="75" t="str">
        <f t="shared" si="140"/>
        <v/>
      </c>
      <c r="ED39" s="75" t="str">
        <f t="shared" si="141"/>
        <v/>
      </c>
      <c r="EE39" s="75" t="str">
        <f t="shared" si="142"/>
        <v/>
      </c>
      <c r="EF39" s="253" t="str">
        <f t="shared" ca="1" si="143"/>
        <v/>
      </c>
      <c r="EG39" s="253" t="str">
        <f t="shared" ca="1" si="144"/>
        <v/>
      </c>
      <c r="EH39" s="75" t="str">
        <f t="shared" ca="1" si="145"/>
        <v/>
      </c>
      <c r="EI39" s="75" t="str">
        <f t="shared" ca="1" si="146"/>
        <v/>
      </c>
      <c r="EJ39" s="75" t="str">
        <f t="shared" ca="1" si="147"/>
        <v/>
      </c>
      <c r="EK39" s="75" t="str">
        <f t="shared" ca="1" si="148"/>
        <v/>
      </c>
      <c r="EL39" s="75" t="str">
        <f t="shared" ca="1" si="149"/>
        <v/>
      </c>
      <c r="EM39" s="75" t="str">
        <f t="shared" ca="1" si="150"/>
        <v/>
      </c>
      <c r="EN39" s="75" t="str">
        <f t="shared" ca="1" si="151"/>
        <v/>
      </c>
      <c r="EO39" s="75" t="str">
        <f t="shared" ca="1" si="152"/>
        <v/>
      </c>
      <c r="EP39" s="75" t="str">
        <f t="shared" ca="1" si="153"/>
        <v/>
      </c>
      <c r="EQ39" s="75" t="str">
        <f t="shared" ca="1" si="154"/>
        <v/>
      </c>
      <c r="ER39" s="75" t="str">
        <f t="shared" ca="1" si="155"/>
        <v/>
      </c>
      <c r="ES39" s="253">
        <f t="shared" si="156"/>
        <v>1</v>
      </c>
      <c r="ET39" s="75" t="str">
        <f t="shared" si="157"/>
        <v/>
      </c>
      <c r="EU39" s="75" t="str">
        <f>""</f>
        <v/>
      </c>
      <c r="EV39" s="75" t="str">
        <f>IF(AND(G39=1,COUNT(G40:G65)=0), 70, "")</f>
        <v/>
      </c>
      <c r="EW39" s="75" t="str">
        <f t="shared" si="159"/>
        <v/>
      </c>
      <c r="EX39" s="253" t="str">
        <f>IF(B39=0,"",COUNTIF(ES$6:ES39,ES39))</f>
        <v/>
      </c>
      <c r="EY39" s="75" t="str">
        <f t="shared" si="160"/>
        <v/>
      </c>
      <c r="EZ39" s="254" t="str">
        <f t="shared" si="161"/>
        <v/>
      </c>
      <c r="FA39" s="75" t="str">
        <f t="shared" si="162"/>
        <v/>
      </c>
      <c r="FB39" s="75" t="str">
        <f t="shared" si="163"/>
        <v/>
      </c>
    </row>
    <row r="40" spans="1:158" ht="19.2">
      <c r="A40" s="27">
        <v>35</v>
      </c>
      <c r="B40" s="27">
        <f>COUNTIF('中間シート (2)'!M:M,行政集計シート※記入不要です!A40)</f>
        <v>0</v>
      </c>
      <c r="C40" s="249" t="str">
        <f t="shared" si="173"/>
        <v/>
      </c>
      <c r="D40" s="249" t="str">
        <f t="shared" si="174"/>
        <v/>
      </c>
      <c r="E40" s="249" t="str">
        <f t="shared" si="175"/>
        <v/>
      </c>
      <c r="F40" s="250"/>
      <c r="G40" s="17" t="str">
        <f>IFERROR(VLOOKUP($A40,'中間シート (2)'!$M$6:$AQ$65,G$1,FALSE),"")</f>
        <v/>
      </c>
      <c r="H40" s="17" t="str">
        <f>IFERROR(VLOOKUP($A40,'中間シート (2)'!$M$6:$AQ$65,H$1,FALSE),"")</f>
        <v/>
      </c>
      <c r="I40" s="17" t="str">
        <f>IFERROR(VLOOKUP($A40,'中間シート (2)'!$M$6:$AQ$65,I$1,FALSE),"")</f>
        <v/>
      </c>
      <c r="J40" s="17" t="str">
        <f>IFERROR(VLOOKUP($A40,'中間シート (2)'!$M$6:$AQ$65,J$1,FALSE),"")</f>
        <v/>
      </c>
      <c r="K40" s="17" t="str">
        <f>IFERROR(VLOOKUP($A40,'中間シート (2)'!$M$6:$AQ$65,K$1,FALSE),"")</f>
        <v/>
      </c>
      <c r="L40" s="17" t="str">
        <f>IFERROR(VLOOKUP($A40,'中間シート (2)'!$M$6:$AQ$65,L$1,FALSE),"")</f>
        <v/>
      </c>
      <c r="M40" s="17" t="str">
        <f>IFERROR(VLOOKUP($A40,'中間シート (2)'!$M$6:$AQ$65,M$1,FALSE),"")</f>
        <v/>
      </c>
      <c r="N40" s="17" t="str">
        <f>IFERROR(VLOOKUP($A40,'中間シート (2)'!$M$6:$AQ$65,N$1,FALSE),"")</f>
        <v/>
      </c>
      <c r="O40" s="17" t="str">
        <f>IFERROR(VLOOKUP($A40,'中間シート (2)'!$M$6:$AQ$65,O$1,FALSE),"")</f>
        <v/>
      </c>
      <c r="P40" s="17" t="str">
        <f>IFERROR(VLOOKUP($A40,'中間シート (2)'!$M$6:$AQ$65,P$1,FALSE),"")</f>
        <v/>
      </c>
      <c r="Q40" s="17" t="str">
        <f>IFERROR(VLOOKUP($A40,'中間シート (2)'!$M$6:$AQ$65,Q$1,FALSE),"")</f>
        <v/>
      </c>
      <c r="R40" s="17" t="str">
        <f>IFERROR(VLOOKUP($A40,'中間シート (2)'!$M$6:$AQ$65,R$1,FALSE),"")</f>
        <v/>
      </c>
      <c r="S40" s="17" t="str">
        <f>IFERROR(VLOOKUP($A40,'中間シート (2)'!$M$6:$AQ$65,S$1,FALSE),"")</f>
        <v/>
      </c>
      <c r="T40" s="17" t="str">
        <f>IFERROR(VLOOKUP($A40,'中間シート (2)'!$M$6:$AQ$65,T$1,FALSE),"")</f>
        <v/>
      </c>
      <c r="U40" s="17"/>
      <c r="V40" s="17" t="str">
        <f>IFERROR(VLOOKUP($A40,'中間シート (2)'!$M$6:$AQ$65,V$1,FALSE),"")</f>
        <v/>
      </c>
      <c r="W40" s="17" t="str">
        <f>IFERROR(VLOOKUP($A40,'中間シート (2)'!$M$6:$AQ$65,W$1,FALSE),"")</f>
        <v/>
      </c>
      <c r="X40" s="17" t="str">
        <f>IFERROR(VLOOKUP($A40,'中間シート (2)'!$M$6:$AQ$65,X$1,FALSE),"")</f>
        <v/>
      </c>
      <c r="Y40" s="17" t="str">
        <f>IFERROR(VLOOKUP($A40,'中間シート (2)'!$M$6:$AQ$65,Y$1,FALSE),"")</f>
        <v/>
      </c>
      <c r="Z40" s="17" t="str">
        <f>IFERROR(VLOOKUP($A40,'中間シート (2)'!$M$6:$AQ$65,Z$1,FALSE),"")</f>
        <v/>
      </c>
      <c r="AA40" s="17" t="str">
        <f>IFERROR(VLOOKUP($A40,'中間シート (2)'!$M$6:$AQ$65,AA$1,FALSE),"")</f>
        <v/>
      </c>
      <c r="AB40" s="17" t="str">
        <f>IFERROR(VLOOKUP($A40,'中間シート (2)'!$M$6:$AQ$65,AB$1,FALSE),"")</f>
        <v/>
      </c>
      <c r="AC40" s="17" t="str">
        <f>IFERROR(VLOOKUP($A40,'中間シート (2)'!$M$6:$AQ$65,AC$1,FALSE),"")</f>
        <v/>
      </c>
      <c r="AD40" s="17"/>
      <c r="AE40" s="17"/>
      <c r="AF40" s="45"/>
      <c r="AG40" s="45"/>
      <c r="AH40" s="30"/>
      <c r="AI40" s="30"/>
      <c r="AJ40" s="30"/>
      <c r="AK40" s="75">
        <f t="shared" si="46"/>
        <v>41</v>
      </c>
      <c r="AL40" s="75">
        <f t="shared" si="47"/>
        <v>41</v>
      </c>
      <c r="AM40" s="75" t="str">
        <f t="shared" si="48"/>
        <v/>
      </c>
      <c r="AN40" s="75" t="str">
        <f t="shared" si="49"/>
        <v/>
      </c>
      <c r="AO40" s="75" t="str">
        <f t="shared" si="50"/>
        <v/>
      </c>
      <c r="AP40" s="75" t="str">
        <f t="shared" si="51"/>
        <v/>
      </c>
      <c r="AQ40" s="75" t="str">
        <f t="shared" si="52"/>
        <v/>
      </c>
      <c r="AR40" s="75" t="str">
        <f ca="1">IF(AA40="","",IF(COUNTIF(エラー23シート!$G$5:$G$79, OFFSET(I40,IF(H40="",0,-H40+1),0)*100+OFFSET(W40,IF(H40="",0,-H40+1),0)*10+AA40)&gt;0,23,""))</f>
        <v/>
      </c>
      <c r="AS40" s="75" t="str">
        <f t="shared" si="53"/>
        <v/>
      </c>
      <c r="AT40" s="75" t="str">
        <f t="shared" si="54"/>
        <v/>
      </c>
      <c r="AU40" s="75" t="str">
        <f t="shared" si="55"/>
        <v/>
      </c>
      <c r="AV40" s="75" t="str">
        <f t="shared" si="56"/>
        <v/>
      </c>
      <c r="AW40" s="75" t="str">
        <f t="shared" si="57"/>
        <v/>
      </c>
      <c r="AX40" s="75" t="str">
        <f t="shared" si="58"/>
        <v/>
      </c>
      <c r="AY40" s="75" t="str">
        <f t="shared" si="59"/>
        <v/>
      </c>
      <c r="AZ40" s="75" t="str">
        <f t="shared" si="60"/>
        <v/>
      </c>
      <c r="BA40" s="75" t="str">
        <f t="shared" si="61"/>
        <v/>
      </c>
      <c r="BB40" s="75" t="str">
        <f t="shared" si="62"/>
        <v/>
      </c>
      <c r="BC40" s="75" t="str">
        <f t="shared" si="63"/>
        <v/>
      </c>
      <c r="BD40" s="75" t="str">
        <f t="shared" si="64"/>
        <v/>
      </c>
      <c r="BE40" s="75" t="str">
        <f t="shared" si="65"/>
        <v/>
      </c>
      <c r="BF40" s="75" t="str">
        <f t="shared" si="66"/>
        <v/>
      </c>
      <c r="BG40" s="75" t="str">
        <f t="shared" si="67"/>
        <v/>
      </c>
      <c r="BH40" s="75" t="str">
        <f t="shared" si="68"/>
        <v/>
      </c>
      <c r="BI40" s="251" t="str">
        <f t="shared" si="69"/>
        <v/>
      </c>
      <c r="BJ40" s="75" t="str">
        <f t="shared" si="70"/>
        <v/>
      </c>
      <c r="BK40" s="75" t="str">
        <f>IF(OR(B40=0,AND(H40&gt;=2, H40&lt;=4, M40="")), "",
 IF(COUNTIF(エラー32シート!$B$5:$J$46,M40)=0,32,""))</f>
        <v/>
      </c>
      <c r="BL40" s="75" t="str">
        <f t="shared" si="71"/>
        <v/>
      </c>
      <c r="BM40" s="75" t="str">
        <f t="shared" si="72"/>
        <v/>
      </c>
      <c r="BN40" s="75" t="str">
        <f t="shared" si="73"/>
        <v/>
      </c>
      <c r="BO40" s="75" t="str">
        <f t="shared" si="74"/>
        <v/>
      </c>
      <c r="BP40" s="75" t="str">
        <f t="shared" si="75"/>
        <v/>
      </c>
      <c r="BQ40" s="75" t="str">
        <f t="shared" si="76"/>
        <v/>
      </c>
      <c r="BR40" s="75" t="str">
        <f t="shared" si="77"/>
        <v/>
      </c>
      <c r="BS40" s="75" t="str">
        <f t="shared" si="78"/>
        <v/>
      </c>
      <c r="BT40" s="75" t="str">
        <f t="shared" si="79"/>
        <v/>
      </c>
      <c r="BU40" s="75" t="str">
        <f t="shared" si="80"/>
        <v/>
      </c>
      <c r="BV40" s="75" t="str">
        <f t="shared" si="81"/>
        <v/>
      </c>
      <c r="BW40" s="75" t="str">
        <f t="shared" si="82"/>
        <v/>
      </c>
      <c r="BX40" s="75" t="str">
        <f t="shared" si="83"/>
        <v/>
      </c>
      <c r="BY40" s="75" t="str">
        <f t="shared" si="84"/>
        <v/>
      </c>
      <c r="BZ40" s="75" t="str">
        <f t="shared" si="85"/>
        <v/>
      </c>
      <c r="CA40" s="252" t="str">
        <f t="shared" si="86"/>
        <v/>
      </c>
      <c r="CB40" s="75" t="str">
        <f t="shared" si="87"/>
        <v/>
      </c>
      <c r="CC40" s="75" t="str">
        <f t="shared" si="88"/>
        <v/>
      </c>
      <c r="CD40" s="75" t="str">
        <f t="shared" ca="1" si="89"/>
        <v/>
      </c>
      <c r="CE40" s="75" t="str">
        <f t="shared" si="90"/>
        <v/>
      </c>
      <c r="CF40" s="75" t="str">
        <f t="shared" si="91"/>
        <v/>
      </c>
      <c r="CG40" s="75" t="str">
        <f t="shared" si="92"/>
        <v/>
      </c>
      <c r="CH40" s="75" t="str">
        <f t="shared" si="93"/>
        <v/>
      </c>
      <c r="CI40" s="75" t="str">
        <f t="shared" si="94"/>
        <v/>
      </c>
      <c r="CJ40" s="75" t="str">
        <f t="shared" si="95"/>
        <v/>
      </c>
      <c r="CK40" s="253">
        <f t="shared" si="96"/>
        <v>0</v>
      </c>
      <c r="CL40" s="75" t="str">
        <f t="shared" si="97"/>
        <v/>
      </c>
      <c r="CM40" s="75" t="str">
        <f t="shared" si="98"/>
        <v/>
      </c>
      <c r="CN40" s="75" t="str">
        <f t="shared" si="99"/>
        <v/>
      </c>
      <c r="CO40" s="75" t="str">
        <f t="shared" si="100"/>
        <v/>
      </c>
      <c r="CP40" s="75" t="str">
        <f t="shared" si="101"/>
        <v/>
      </c>
      <c r="CQ40" s="75" t="str">
        <f t="shared" si="102"/>
        <v/>
      </c>
      <c r="CR40" s="75" t="str">
        <f t="shared" si="103"/>
        <v/>
      </c>
      <c r="CS40" s="75" t="str">
        <f t="shared" si="104"/>
        <v/>
      </c>
      <c r="CT40" s="75" t="str">
        <f t="shared" si="105"/>
        <v/>
      </c>
      <c r="CU40" s="75" t="str">
        <f t="shared" si="106"/>
        <v/>
      </c>
      <c r="CV40" s="75" t="str">
        <f t="shared" si="107"/>
        <v/>
      </c>
      <c r="CW40" s="75" t="str">
        <f t="shared" si="108"/>
        <v/>
      </c>
      <c r="CX40" s="75" t="str">
        <f t="shared" si="109"/>
        <v/>
      </c>
      <c r="CY40" s="75" t="str">
        <f t="shared" si="110"/>
        <v/>
      </c>
      <c r="CZ40" s="75" t="str">
        <f t="shared" si="111"/>
        <v/>
      </c>
      <c r="DA40" s="75" t="str">
        <f t="shared" si="112"/>
        <v/>
      </c>
      <c r="DB40" s="75" t="str">
        <f t="shared" si="113"/>
        <v/>
      </c>
      <c r="DC40" s="75" t="str">
        <f t="shared" si="114"/>
        <v/>
      </c>
      <c r="DD40" s="75" t="str">
        <f t="shared" si="115"/>
        <v/>
      </c>
      <c r="DE40" s="75" t="str">
        <f t="shared" si="116"/>
        <v/>
      </c>
      <c r="DF40" s="75" t="str">
        <f t="shared" si="117"/>
        <v/>
      </c>
      <c r="DG40" s="75" t="str">
        <f t="shared" si="118"/>
        <v/>
      </c>
      <c r="DH40" s="75" t="str">
        <f t="shared" si="119"/>
        <v/>
      </c>
      <c r="DI40" s="75" t="str">
        <f t="shared" si="120"/>
        <v/>
      </c>
      <c r="DJ40" s="75" t="str">
        <f t="shared" si="121"/>
        <v/>
      </c>
      <c r="DK40" s="75" t="str">
        <f t="shared" si="122"/>
        <v/>
      </c>
      <c r="DL40" s="75" t="str">
        <f t="shared" si="123"/>
        <v/>
      </c>
      <c r="DM40" s="75" t="str">
        <f t="shared" si="124"/>
        <v/>
      </c>
      <c r="DN40" s="75" t="str">
        <f t="shared" si="125"/>
        <v/>
      </c>
      <c r="DO40" s="75" t="str">
        <f t="shared" si="126"/>
        <v/>
      </c>
      <c r="DP40" s="75" t="str">
        <f t="shared" si="127"/>
        <v/>
      </c>
      <c r="DQ40" s="75" t="str">
        <f t="shared" si="128"/>
        <v/>
      </c>
      <c r="DR40" s="75" t="str">
        <f t="shared" si="129"/>
        <v/>
      </c>
      <c r="DS40" s="75" t="str">
        <f t="shared" si="130"/>
        <v/>
      </c>
      <c r="DT40" s="75" t="str">
        <f t="shared" si="131"/>
        <v/>
      </c>
      <c r="DU40" s="75" t="str">
        <f t="shared" si="132"/>
        <v/>
      </c>
      <c r="DV40" s="75" t="str">
        <f t="shared" si="133"/>
        <v/>
      </c>
      <c r="DW40" s="75" t="str">
        <f t="shared" si="134"/>
        <v/>
      </c>
      <c r="DX40" s="75" t="str">
        <f t="shared" si="135"/>
        <v/>
      </c>
      <c r="DY40" s="75" t="str">
        <f t="shared" si="136"/>
        <v/>
      </c>
      <c r="DZ40" s="75" t="str">
        <f t="shared" si="137"/>
        <v/>
      </c>
      <c r="EA40" s="75" t="str">
        <f t="shared" si="138"/>
        <v/>
      </c>
      <c r="EB40" s="75" t="str">
        <f t="shared" si="139"/>
        <v/>
      </c>
      <c r="EC40" s="75" t="str">
        <f t="shared" si="140"/>
        <v/>
      </c>
      <c r="ED40" s="75" t="str">
        <f t="shared" si="141"/>
        <v/>
      </c>
      <c r="EE40" s="75" t="str">
        <f t="shared" si="142"/>
        <v/>
      </c>
      <c r="EF40" s="253" t="str">
        <f t="shared" ca="1" si="143"/>
        <v/>
      </c>
      <c r="EG40" s="253" t="str">
        <f t="shared" ca="1" si="144"/>
        <v/>
      </c>
      <c r="EH40" s="75" t="str">
        <f t="shared" ca="1" si="145"/>
        <v/>
      </c>
      <c r="EI40" s="75" t="str">
        <f t="shared" ca="1" si="146"/>
        <v/>
      </c>
      <c r="EJ40" s="75" t="str">
        <f t="shared" ca="1" si="147"/>
        <v/>
      </c>
      <c r="EK40" s="75" t="str">
        <f t="shared" ca="1" si="148"/>
        <v/>
      </c>
      <c r="EL40" s="75" t="str">
        <f t="shared" ca="1" si="149"/>
        <v/>
      </c>
      <c r="EM40" s="75" t="str">
        <f t="shared" ca="1" si="150"/>
        <v/>
      </c>
      <c r="EN40" s="75" t="str">
        <f t="shared" ca="1" si="151"/>
        <v/>
      </c>
      <c r="EO40" s="75" t="str">
        <f t="shared" ca="1" si="152"/>
        <v/>
      </c>
      <c r="EP40" s="75" t="str">
        <f t="shared" ca="1" si="153"/>
        <v/>
      </c>
      <c r="EQ40" s="75" t="str">
        <f t="shared" ca="1" si="154"/>
        <v/>
      </c>
      <c r="ER40" s="75" t="str">
        <f t="shared" ca="1" si="155"/>
        <v/>
      </c>
      <c r="ES40" s="253">
        <f t="shared" si="156"/>
        <v>1</v>
      </c>
      <c r="ET40" s="75" t="str">
        <f t="shared" si="157"/>
        <v/>
      </c>
      <c r="EU40" s="75" t="str">
        <f>""</f>
        <v/>
      </c>
      <c r="EV40" s="75" t="str">
        <f>IF(AND(G40=1,COUNT(G41:G65)=0), 70, "")</f>
        <v/>
      </c>
      <c r="EW40" s="75" t="str">
        <f t="shared" si="159"/>
        <v/>
      </c>
      <c r="EX40" s="253" t="str">
        <f>IF(B40=0,"",COUNTIF(ES$6:ES40,ES40))</f>
        <v/>
      </c>
      <c r="EY40" s="75" t="str">
        <f t="shared" si="160"/>
        <v/>
      </c>
      <c r="EZ40" s="254" t="str">
        <f t="shared" si="161"/>
        <v/>
      </c>
      <c r="FA40" s="75" t="str">
        <f t="shared" si="162"/>
        <v/>
      </c>
      <c r="FB40" s="75" t="str">
        <f t="shared" si="163"/>
        <v/>
      </c>
    </row>
    <row r="41" spans="1:158" ht="19.2">
      <c r="A41" s="27">
        <v>36</v>
      </c>
      <c r="B41" s="27">
        <f>COUNTIF('中間シート (2)'!M:M,行政集計シート※記入不要です!A41)</f>
        <v>0</v>
      </c>
      <c r="C41" s="249" t="str">
        <f>IF(OR(G41&lt;&gt;"",H41&lt;&gt;""),C40,"")</f>
        <v/>
      </c>
      <c r="D41" s="249" t="str">
        <f>IF(OR(G41&lt;&gt;"",H41&lt;&gt;""),D40,"")</f>
        <v/>
      </c>
      <c r="E41" s="249" t="str">
        <f t="shared" si="175"/>
        <v/>
      </c>
      <c r="F41" s="250"/>
      <c r="G41" s="17" t="str">
        <f>IFERROR(VLOOKUP($A41,'中間シート (2)'!$M$6:$AQ$65,G$1,FALSE),"")</f>
        <v/>
      </c>
      <c r="H41" s="17" t="str">
        <f>IFERROR(VLOOKUP($A41,'中間シート (2)'!$M$6:$AQ$65,H$1,FALSE),"")</f>
        <v/>
      </c>
      <c r="I41" s="17" t="str">
        <f>IFERROR(VLOOKUP($A41,'中間シート (2)'!$M$6:$AQ$65,I$1,FALSE),"")</f>
        <v/>
      </c>
      <c r="J41" s="17" t="str">
        <f>IFERROR(VLOOKUP($A41,'中間シート (2)'!$M$6:$AQ$65,J$1,FALSE),"")</f>
        <v/>
      </c>
      <c r="K41" s="17" t="str">
        <f>IFERROR(VLOOKUP($A41,'中間シート (2)'!$M$6:$AQ$65,K$1,FALSE),"")</f>
        <v/>
      </c>
      <c r="L41" s="17" t="str">
        <f>IFERROR(VLOOKUP($A41,'中間シート (2)'!$M$6:$AQ$65,L$1,FALSE),"")</f>
        <v/>
      </c>
      <c r="M41" s="17" t="str">
        <f>IFERROR(VLOOKUP($A41,'中間シート (2)'!$M$6:$AQ$65,M$1,FALSE),"")</f>
        <v/>
      </c>
      <c r="N41" s="17" t="str">
        <f>IFERROR(VLOOKUP($A41,'中間シート (2)'!$M$6:$AQ$65,N$1,FALSE),"")</f>
        <v/>
      </c>
      <c r="O41" s="17" t="str">
        <f>IFERROR(VLOOKUP($A41,'中間シート (2)'!$M$6:$AQ$65,O$1,FALSE),"")</f>
        <v/>
      </c>
      <c r="P41" s="17" t="str">
        <f>IFERROR(VLOOKUP($A41,'中間シート (2)'!$M$6:$AQ$65,P$1,FALSE),"")</f>
        <v/>
      </c>
      <c r="Q41" s="17" t="str">
        <f>IFERROR(VLOOKUP($A41,'中間シート (2)'!$M$6:$AQ$65,Q$1,FALSE),"")</f>
        <v/>
      </c>
      <c r="R41" s="17" t="str">
        <f>IFERROR(VLOOKUP($A41,'中間シート (2)'!$M$6:$AQ$65,R$1,FALSE),"")</f>
        <v/>
      </c>
      <c r="S41" s="17" t="str">
        <f>IFERROR(VLOOKUP($A41,'中間シート (2)'!$M$6:$AQ$65,S$1,FALSE),"")</f>
        <v/>
      </c>
      <c r="T41" s="17" t="str">
        <f>IFERROR(VLOOKUP($A41,'中間シート (2)'!$M$6:$AQ$65,T$1,FALSE),"")</f>
        <v/>
      </c>
      <c r="U41" s="17"/>
      <c r="V41" s="17" t="str">
        <f>IFERROR(VLOOKUP($A41,'中間シート (2)'!$M$6:$AQ$65,V$1,FALSE),"")</f>
        <v/>
      </c>
      <c r="W41" s="17" t="str">
        <f>IFERROR(VLOOKUP($A41,'中間シート (2)'!$M$6:$AQ$65,W$1,FALSE),"")</f>
        <v/>
      </c>
      <c r="X41" s="17" t="str">
        <f>IFERROR(VLOOKUP($A41,'中間シート (2)'!$M$6:$AQ$65,X$1,FALSE),"")</f>
        <v/>
      </c>
      <c r="Y41" s="17" t="str">
        <f>IFERROR(VLOOKUP($A41,'中間シート (2)'!$M$6:$AQ$65,Y$1,FALSE),"")</f>
        <v/>
      </c>
      <c r="Z41" s="17" t="str">
        <f>IFERROR(VLOOKUP($A41,'中間シート (2)'!$M$6:$AQ$65,Z$1,FALSE),"")</f>
        <v/>
      </c>
      <c r="AA41" s="17" t="str">
        <f>IFERROR(VLOOKUP($A41,'中間シート (2)'!$M$6:$AQ$65,AA$1,FALSE),"")</f>
        <v/>
      </c>
      <c r="AB41" s="17" t="str">
        <f>IFERROR(VLOOKUP($A41,'中間シート (2)'!$M$6:$AQ$65,AB$1,FALSE),"")</f>
        <v/>
      </c>
      <c r="AC41" s="17" t="str">
        <f>IFERROR(VLOOKUP($A41,'中間シート (2)'!$M$6:$AQ$65,AC$1,FALSE),"")</f>
        <v/>
      </c>
      <c r="AD41" s="17"/>
      <c r="AE41" s="17"/>
      <c r="AF41" s="45"/>
      <c r="AG41" s="45"/>
      <c r="AH41" s="30"/>
      <c r="AI41" s="30"/>
      <c r="AJ41" s="30"/>
      <c r="AK41" s="75">
        <f t="shared" si="46"/>
        <v>41</v>
      </c>
      <c r="AL41" s="75">
        <f t="shared" si="47"/>
        <v>41</v>
      </c>
      <c r="AM41" s="75" t="str">
        <f t="shared" si="48"/>
        <v/>
      </c>
      <c r="AN41" s="75" t="str">
        <f t="shared" si="49"/>
        <v/>
      </c>
      <c r="AO41" s="75" t="str">
        <f t="shared" si="50"/>
        <v/>
      </c>
      <c r="AP41" s="75" t="str">
        <f t="shared" si="51"/>
        <v/>
      </c>
      <c r="AQ41" s="75" t="str">
        <f t="shared" si="52"/>
        <v/>
      </c>
      <c r="AR41" s="75" t="str">
        <f ca="1">IF(AA41="","",IF(COUNTIF(エラー23シート!$G$5:$G$79, OFFSET(I41,IF(H41="",0,-H41+1),0)*100+OFFSET(W41,IF(H41="",0,-H41+1),0)*10+AA41)&gt;0,23,""))</f>
        <v/>
      </c>
      <c r="AS41" s="75" t="str">
        <f t="shared" si="53"/>
        <v/>
      </c>
      <c r="AT41" s="75" t="str">
        <f t="shared" si="54"/>
        <v/>
      </c>
      <c r="AU41" s="75" t="str">
        <f t="shared" si="55"/>
        <v/>
      </c>
      <c r="AV41" s="75" t="str">
        <f t="shared" si="56"/>
        <v/>
      </c>
      <c r="AW41" s="75" t="str">
        <f t="shared" si="57"/>
        <v/>
      </c>
      <c r="AX41" s="75" t="str">
        <f t="shared" si="58"/>
        <v/>
      </c>
      <c r="AY41" s="75" t="str">
        <f t="shared" si="59"/>
        <v/>
      </c>
      <c r="AZ41" s="75" t="str">
        <f t="shared" si="60"/>
        <v/>
      </c>
      <c r="BA41" s="75" t="str">
        <f t="shared" si="61"/>
        <v/>
      </c>
      <c r="BB41" s="75" t="str">
        <f t="shared" si="62"/>
        <v/>
      </c>
      <c r="BC41" s="75" t="str">
        <f t="shared" si="63"/>
        <v/>
      </c>
      <c r="BD41" s="75" t="str">
        <f t="shared" si="64"/>
        <v/>
      </c>
      <c r="BE41" s="75" t="str">
        <f t="shared" si="65"/>
        <v/>
      </c>
      <c r="BF41" s="75" t="str">
        <f t="shared" si="66"/>
        <v/>
      </c>
      <c r="BG41" s="75" t="str">
        <f t="shared" si="67"/>
        <v/>
      </c>
      <c r="BH41" s="75" t="str">
        <f t="shared" si="68"/>
        <v/>
      </c>
      <c r="BI41" s="251" t="str">
        <f t="shared" si="69"/>
        <v/>
      </c>
      <c r="BJ41" s="75" t="str">
        <f t="shared" si="70"/>
        <v/>
      </c>
      <c r="BK41" s="75" t="str">
        <f>IF(OR(B41=0,AND(H41&gt;=2, H41&lt;=4, M41="")), "",
 IF(COUNTIF(エラー32シート!$B$5:$J$46,M41)=0,32,""))</f>
        <v/>
      </c>
      <c r="BL41" s="75" t="str">
        <f t="shared" si="71"/>
        <v/>
      </c>
      <c r="BM41" s="75" t="str">
        <f t="shared" si="72"/>
        <v/>
      </c>
      <c r="BN41" s="75" t="str">
        <f t="shared" si="73"/>
        <v/>
      </c>
      <c r="BO41" s="75" t="str">
        <f t="shared" si="74"/>
        <v/>
      </c>
      <c r="BP41" s="75" t="str">
        <f t="shared" si="75"/>
        <v/>
      </c>
      <c r="BQ41" s="75" t="str">
        <f t="shared" si="76"/>
        <v/>
      </c>
      <c r="BR41" s="75" t="str">
        <f t="shared" si="77"/>
        <v/>
      </c>
      <c r="BS41" s="75" t="str">
        <f t="shared" si="78"/>
        <v/>
      </c>
      <c r="BT41" s="75" t="str">
        <f t="shared" si="79"/>
        <v/>
      </c>
      <c r="BU41" s="75" t="str">
        <f t="shared" si="80"/>
        <v/>
      </c>
      <c r="BV41" s="75" t="str">
        <f t="shared" si="81"/>
        <v/>
      </c>
      <c r="BW41" s="75" t="str">
        <f t="shared" si="82"/>
        <v/>
      </c>
      <c r="BX41" s="75" t="str">
        <f t="shared" si="83"/>
        <v/>
      </c>
      <c r="BY41" s="75" t="str">
        <f t="shared" si="84"/>
        <v/>
      </c>
      <c r="BZ41" s="75" t="str">
        <f t="shared" si="85"/>
        <v/>
      </c>
      <c r="CA41" s="252" t="str">
        <f t="shared" si="86"/>
        <v/>
      </c>
      <c r="CB41" s="75" t="str">
        <f t="shared" si="87"/>
        <v/>
      </c>
      <c r="CC41" s="75" t="str">
        <f t="shared" si="88"/>
        <v/>
      </c>
      <c r="CD41" s="75" t="str">
        <f t="shared" ca="1" si="89"/>
        <v/>
      </c>
      <c r="CE41" s="75" t="str">
        <f t="shared" si="90"/>
        <v/>
      </c>
      <c r="CF41" s="75" t="str">
        <f t="shared" si="91"/>
        <v/>
      </c>
      <c r="CG41" s="75" t="str">
        <f t="shared" si="92"/>
        <v/>
      </c>
      <c r="CH41" s="75" t="str">
        <f t="shared" si="93"/>
        <v/>
      </c>
      <c r="CI41" s="75" t="str">
        <f t="shared" si="94"/>
        <v/>
      </c>
      <c r="CJ41" s="75" t="str">
        <f t="shared" si="95"/>
        <v/>
      </c>
      <c r="CK41" s="253">
        <f t="shared" si="96"/>
        <v>0</v>
      </c>
      <c r="CL41" s="75" t="str">
        <f t="shared" si="97"/>
        <v/>
      </c>
      <c r="CM41" s="75" t="str">
        <f t="shared" si="98"/>
        <v/>
      </c>
      <c r="CN41" s="75" t="str">
        <f t="shared" si="99"/>
        <v/>
      </c>
      <c r="CO41" s="75" t="str">
        <f t="shared" si="100"/>
        <v/>
      </c>
      <c r="CP41" s="75" t="str">
        <f t="shared" si="101"/>
        <v/>
      </c>
      <c r="CQ41" s="75" t="str">
        <f t="shared" si="102"/>
        <v/>
      </c>
      <c r="CR41" s="75" t="str">
        <f t="shared" si="103"/>
        <v/>
      </c>
      <c r="CS41" s="75" t="str">
        <f t="shared" si="104"/>
        <v/>
      </c>
      <c r="CT41" s="75" t="str">
        <f t="shared" si="105"/>
        <v/>
      </c>
      <c r="CU41" s="75" t="str">
        <f t="shared" si="106"/>
        <v/>
      </c>
      <c r="CV41" s="75" t="str">
        <f t="shared" si="107"/>
        <v/>
      </c>
      <c r="CW41" s="75" t="str">
        <f t="shared" si="108"/>
        <v/>
      </c>
      <c r="CX41" s="75" t="str">
        <f t="shared" si="109"/>
        <v/>
      </c>
      <c r="CY41" s="75" t="str">
        <f t="shared" si="110"/>
        <v/>
      </c>
      <c r="CZ41" s="75" t="str">
        <f t="shared" si="111"/>
        <v/>
      </c>
      <c r="DA41" s="75" t="str">
        <f t="shared" si="112"/>
        <v/>
      </c>
      <c r="DB41" s="75" t="str">
        <f t="shared" si="113"/>
        <v/>
      </c>
      <c r="DC41" s="75" t="str">
        <f t="shared" si="114"/>
        <v/>
      </c>
      <c r="DD41" s="75" t="str">
        <f t="shared" si="115"/>
        <v/>
      </c>
      <c r="DE41" s="75" t="str">
        <f t="shared" si="116"/>
        <v/>
      </c>
      <c r="DF41" s="75" t="str">
        <f t="shared" si="117"/>
        <v/>
      </c>
      <c r="DG41" s="75" t="str">
        <f t="shared" si="118"/>
        <v/>
      </c>
      <c r="DH41" s="75" t="str">
        <f t="shared" si="119"/>
        <v/>
      </c>
      <c r="DI41" s="75" t="str">
        <f t="shared" si="120"/>
        <v/>
      </c>
      <c r="DJ41" s="75" t="str">
        <f t="shared" si="121"/>
        <v/>
      </c>
      <c r="DK41" s="75" t="str">
        <f t="shared" si="122"/>
        <v/>
      </c>
      <c r="DL41" s="75" t="str">
        <f t="shared" si="123"/>
        <v/>
      </c>
      <c r="DM41" s="75" t="str">
        <f t="shared" si="124"/>
        <v/>
      </c>
      <c r="DN41" s="75" t="str">
        <f t="shared" si="125"/>
        <v/>
      </c>
      <c r="DO41" s="75" t="str">
        <f t="shared" si="126"/>
        <v/>
      </c>
      <c r="DP41" s="75" t="str">
        <f t="shared" si="127"/>
        <v/>
      </c>
      <c r="DQ41" s="75" t="str">
        <f t="shared" si="128"/>
        <v/>
      </c>
      <c r="DR41" s="75" t="str">
        <f t="shared" si="129"/>
        <v/>
      </c>
      <c r="DS41" s="75" t="str">
        <f t="shared" si="130"/>
        <v/>
      </c>
      <c r="DT41" s="75" t="str">
        <f t="shared" si="131"/>
        <v/>
      </c>
      <c r="DU41" s="75" t="str">
        <f t="shared" si="132"/>
        <v/>
      </c>
      <c r="DV41" s="75" t="str">
        <f t="shared" si="133"/>
        <v/>
      </c>
      <c r="DW41" s="75" t="str">
        <f t="shared" si="134"/>
        <v/>
      </c>
      <c r="DX41" s="75" t="str">
        <f t="shared" si="135"/>
        <v/>
      </c>
      <c r="DY41" s="75" t="str">
        <f t="shared" si="136"/>
        <v/>
      </c>
      <c r="DZ41" s="75" t="str">
        <f t="shared" si="137"/>
        <v/>
      </c>
      <c r="EA41" s="75" t="str">
        <f t="shared" si="138"/>
        <v/>
      </c>
      <c r="EB41" s="75" t="str">
        <f t="shared" si="139"/>
        <v/>
      </c>
      <c r="EC41" s="75" t="str">
        <f t="shared" si="140"/>
        <v/>
      </c>
      <c r="ED41" s="75" t="str">
        <f t="shared" si="141"/>
        <v/>
      </c>
      <c r="EE41" s="75" t="str">
        <f t="shared" si="142"/>
        <v/>
      </c>
      <c r="EF41" s="253" t="str">
        <f t="shared" ca="1" si="143"/>
        <v/>
      </c>
      <c r="EG41" s="253" t="str">
        <f t="shared" ca="1" si="144"/>
        <v/>
      </c>
      <c r="EH41" s="75" t="str">
        <f t="shared" ca="1" si="145"/>
        <v/>
      </c>
      <c r="EI41" s="75" t="str">
        <f t="shared" ca="1" si="146"/>
        <v/>
      </c>
      <c r="EJ41" s="75" t="str">
        <f t="shared" ca="1" si="147"/>
        <v/>
      </c>
      <c r="EK41" s="75" t="str">
        <f t="shared" ca="1" si="148"/>
        <v/>
      </c>
      <c r="EL41" s="75" t="str">
        <f t="shared" ca="1" si="149"/>
        <v/>
      </c>
      <c r="EM41" s="75" t="str">
        <f t="shared" ca="1" si="150"/>
        <v/>
      </c>
      <c r="EN41" s="75" t="str">
        <f t="shared" ca="1" si="151"/>
        <v/>
      </c>
      <c r="EO41" s="75" t="str">
        <f t="shared" ca="1" si="152"/>
        <v/>
      </c>
      <c r="EP41" s="75" t="str">
        <f t="shared" ca="1" si="153"/>
        <v/>
      </c>
      <c r="EQ41" s="75" t="str">
        <f t="shared" ca="1" si="154"/>
        <v/>
      </c>
      <c r="ER41" s="75" t="str">
        <f t="shared" ca="1" si="155"/>
        <v/>
      </c>
      <c r="ES41" s="253">
        <f t="shared" si="156"/>
        <v>1</v>
      </c>
      <c r="ET41" s="75" t="str">
        <f t="shared" si="157"/>
        <v/>
      </c>
      <c r="EU41" s="75" t="str">
        <f>""</f>
        <v/>
      </c>
      <c r="EV41" s="75" t="str">
        <f>IF(AND(G41=1,COUNT(#REF!)=0), 70, "")</f>
        <v/>
      </c>
      <c r="EW41" s="75" t="str">
        <f t="shared" si="159"/>
        <v/>
      </c>
      <c r="EX41" s="253" t="str">
        <f>IF(B41=0,"",COUNTIF(ES$6:ES41,ES41))</f>
        <v/>
      </c>
      <c r="EY41" s="75" t="str">
        <f t="shared" si="160"/>
        <v/>
      </c>
      <c r="EZ41" s="254" t="str">
        <f t="shared" si="161"/>
        <v/>
      </c>
      <c r="FA41" s="75" t="str">
        <f t="shared" si="162"/>
        <v/>
      </c>
      <c r="FB41" s="75" t="str">
        <f t="shared" si="163"/>
        <v/>
      </c>
    </row>
    <row r="42" spans="1:158" ht="19.2">
      <c r="A42" s="27">
        <v>37</v>
      </c>
      <c r="B42" s="27">
        <f>COUNTIF('中間シート (2)'!M:M,行政集計シート※記入不要です!A42)</f>
        <v>0</v>
      </c>
      <c r="C42" s="249" t="str">
        <f>IF(OR(G42&lt;&gt;"",H42&lt;&gt;""),C41,"")</f>
        <v/>
      </c>
      <c r="D42" s="249" t="str">
        <f t="shared" ref="D42:D65" si="176">IF(OR(G42&lt;&gt;"",H42&lt;&gt;""),D41,"")</f>
        <v/>
      </c>
      <c r="E42" s="249" t="str">
        <f t="shared" ref="E42:E65" si="177">IF(OR(G42&lt;&gt;"",H42&lt;&gt;""),E41,"")</f>
        <v/>
      </c>
      <c r="F42" s="250"/>
      <c r="G42" s="17" t="str">
        <f>IFERROR(VLOOKUP($A42,'中間シート (2)'!$M$6:$AQ$65,G$1,FALSE),"")</f>
        <v/>
      </c>
      <c r="H42" s="17" t="str">
        <f>IFERROR(VLOOKUP($A42,'中間シート (2)'!$M$6:$AQ$65,H$1,FALSE),"")</f>
        <v/>
      </c>
      <c r="I42" s="17" t="str">
        <f>IFERROR(VLOOKUP($A42,'中間シート (2)'!$M$6:$AQ$65,I$1,FALSE),"")</f>
        <v/>
      </c>
      <c r="J42" s="17" t="str">
        <f>IFERROR(VLOOKUP($A42,'中間シート (2)'!$M$6:$AQ$65,J$1,FALSE),"")</f>
        <v/>
      </c>
      <c r="K42" s="17" t="str">
        <f>IFERROR(VLOOKUP($A42,'中間シート (2)'!$M$6:$AQ$65,K$1,FALSE),"")</f>
        <v/>
      </c>
      <c r="L42" s="17" t="str">
        <f>IFERROR(VLOOKUP($A42,'中間シート (2)'!$M$6:$AQ$65,L$1,FALSE),"")</f>
        <v/>
      </c>
      <c r="M42" s="17" t="str">
        <f>IFERROR(VLOOKUP($A42,'中間シート (2)'!$M$6:$AQ$65,M$1,FALSE),"")</f>
        <v/>
      </c>
      <c r="N42" s="17" t="str">
        <f>IFERROR(VLOOKUP($A42,'中間シート (2)'!$M$6:$AQ$65,N$1,FALSE),"")</f>
        <v/>
      </c>
      <c r="O42" s="17" t="str">
        <f>IFERROR(VLOOKUP($A42,'中間シート (2)'!$M$6:$AQ$65,O$1,FALSE),"")</f>
        <v/>
      </c>
      <c r="P42" s="17" t="str">
        <f>IFERROR(VLOOKUP($A42,'中間シート (2)'!$M$6:$AQ$65,P$1,FALSE),"")</f>
        <v/>
      </c>
      <c r="Q42" s="17" t="str">
        <f>IFERROR(VLOOKUP($A42,'中間シート (2)'!$M$6:$AQ$65,Q$1,FALSE),"")</f>
        <v/>
      </c>
      <c r="R42" s="17" t="str">
        <f>IFERROR(VLOOKUP($A42,'中間シート (2)'!$M$6:$AQ$65,R$1,FALSE),"")</f>
        <v/>
      </c>
      <c r="S42" s="17" t="str">
        <f>IFERROR(VLOOKUP($A42,'中間シート (2)'!$M$6:$AQ$65,S$1,FALSE),"")</f>
        <v/>
      </c>
      <c r="T42" s="17" t="str">
        <f>IFERROR(VLOOKUP($A42,'中間シート (2)'!$M$6:$AQ$65,T$1,FALSE),"")</f>
        <v/>
      </c>
      <c r="U42" s="17"/>
      <c r="V42" s="17" t="str">
        <f>IFERROR(VLOOKUP($A42,'中間シート (2)'!$M$6:$AQ$65,V$1,FALSE),"")</f>
        <v/>
      </c>
      <c r="W42" s="17" t="str">
        <f>IFERROR(VLOOKUP($A42,'中間シート (2)'!$M$6:$AQ$65,W$1,FALSE),"")</f>
        <v/>
      </c>
      <c r="X42" s="17" t="str">
        <f>IFERROR(VLOOKUP($A42,'中間シート (2)'!$M$6:$AQ$65,X$1,FALSE),"")</f>
        <v/>
      </c>
      <c r="Y42" s="17" t="str">
        <f>IFERROR(VLOOKUP($A42,'中間シート (2)'!$M$6:$AQ$65,Y$1,FALSE),"")</f>
        <v/>
      </c>
      <c r="Z42" s="17" t="str">
        <f>IFERROR(VLOOKUP($A42,'中間シート (2)'!$M$6:$AQ$65,Z$1,FALSE),"")</f>
        <v/>
      </c>
      <c r="AA42" s="17" t="str">
        <f>IFERROR(VLOOKUP($A42,'中間シート (2)'!$M$6:$AQ$65,AA$1,FALSE),"")</f>
        <v/>
      </c>
      <c r="AB42" s="17" t="str">
        <f>IFERROR(VLOOKUP($A42,'中間シート (2)'!$M$6:$AQ$65,AB$1,FALSE),"")</f>
        <v/>
      </c>
      <c r="AC42" s="17" t="str">
        <f>IFERROR(VLOOKUP($A42,'中間シート (2)'!$M$6:$AQ$65,AC$1,FALSE),"")</f>
        <v/>
      </c>
      <c r="AD42" s="17"/>
      <c r="AE42" s="17"/>
      <c r="AF42" s="45"/>
      <c r="AG42" s="45"/>
      <c r="AH42" s="30"/>
      <c r="AI42" s="30"/>
      <c r="AJ42" s="30"/>
      <c r="AK42" s="75">
        <f t="shared" ref="AK42:AK65" si="178">IF(ISNUMBER(E42),"",41)</f>
        <v>41</v>
      </c>
      <c r="AL42" s="75">
        <f t="shared" ref="AL42:AL65" si="179">IF(AND(ISNUMBER(E42),E42&gt;=100,E42&lt;=799),"",41)</f>
        <v>41</v>
      </c>
      <c r="AM42" s="75" t="str">
        <f t="shared" ref="AM42:AM65" si="180">IF(OR(G42="",AND(G42&gt;=1,G42&lt;=9)),"",43)</f>
        <v/>
      </c>
      <c r="AN42" s="75" t="str">
        <f t="shared" ref="AN42:AN65" si="181">IF(OR(H42="",AND(H42&gt;=1,H42&lt;=4)),"",44)</f>
        <v/>
      </c>
      <c r="AO42" s="75" t="str">
        <f t="shared" ref="AO42:AO65" si="182">IF(OR($B42=0,AND(H42&gt;=2, H42&lt;=4, I42="")), "",
   IF(OR(I42&lt;1,I42&gt;6,NOT(ISNUMBER(I42))),4,""))</f>
        <v/>
      </c>
      <c r="AP42" s="75" t="str">
        <f t="shared" ref="AP42:AP65" si="183">IF(OR(B42=0,AND(H42&gt;=2, H42&lt;=4, I42="")), "",
   IF(AND(H42&gt;=2,H42&lt;=4,I42&lt;&gt;""),4,""))</f>
        <v/>
      </c>
      <c r="AQ42" s="75" t="str">
        <f t="shared" ref="AQ42:AQ65" si="184">IF(OR(B42=0,AND(H42&gt;=2, H42&lt;=4, I42="")), "",
   IF(AND(AA42=1, I42&lt;&gt;6), 22, ""))</f>
        <v/>
      </c>
      <c r="AR42" s="75" t="str">
        <f ca="1">IF(AA42="","",IF(COUNTIF(エラー23シート!$G$5:$G$79, OFFSET(I42,IF(H42="",0,-H42+1),0)*100+OFFSET(W42,IF(H42="",0,-H42+1),0)*10+AA42)&gt;0,23,""))</f>
        <v/>
      </c>
      <c r="AS42" s="75" t="str">
        <f t="shared" ref="AS42:AS65" si="185">IF(OR(B42=0,AND(H42&gt;=2, H42&lt;=4, J42="")), "",
   IF(OR(J42="",AND(J42&gt;=1,J42&lt;=5)),"",47))</f>
        <v/>
      </c>
      <c r="AT42" s="75" t="str">
        <f t="shared" ref="AT42:AT65" si="186">IF(OR(B42=0,AND(H42&gt;=2, H42&lt;=4, J42="")), "",
  IF(AND(H42&gt;=2, H42&lt;=4, J42&lt;&gt;""),47,""))</f>
        <v/>
      </c>
      <c r="AU42" s="75" t="str">
        <f t="shared" ref="AU42:AU65" si="187">IF(OR(B42=0,AND(H42&gt;=2, H42&lt;=4, J42="")), "",
   IF(AND(J42&gt;=1, J42&lt;=5, I42&lt;&gt;4), 47, ""))</f>
        <v/>
      </c>
      <c r="AV42" s="75" t="str">
        <f t="shared" ref="AV42:AV65" si="188">IF(OR(B42=0,AND(H42&gt;=2, H42&lt;=4, J42="")), "",
   IF(AND(J42="", I42=4), 47, ""))</f>
        <v/>
      </c>
      <c r="AW42" s="75" t="str">
        <f t="shared" ref="AW42:AW65" si="189">IF(OR(B42=0,AND(H42&gt;=2, H42&lt;=4, K42="")), "",
  IF(AND(H42&gt;=2,H42&lt;=4,K42&lt;&gt;""),48,""))</f>
        <v/>
      </c>
      <c r="AX42" s="75" t="str">
        <f t="shared" ref="AX42:AX65" si="190">IF(OR(B42=0,AND(H42&gt;=2, H42&lt;=4, K42="")), "",
   IF(K42="", 48, ""))</f>
        <v/>
      </c>
      <c r="AY42" s="75" t="str">
        <f t="shared" ref="AY42:AY65" si="191">IF(OR(B42=0,AND(H42&gt;=2, H42&lt;=4, K42="")), "",
   IF(OR(AND(K42&gt;=1, K42&lt;=5), K42=""), "", 48))</f>
        <v/>
      </c>
      <c r="AZ42" s="75" t="str">
        <f t="shared" ref="AZ42:AZ65" si="192">IF(OR(B42=0,AND(H42&gt;=2, H42&lt;=4, P42="")), "",
  IF(AND(H42&gt;=2,H42&lt;=4,P42&lt;&gt;""),3,""))</f>
        <v/>
      </c>
      <c r="BA42" s="75" t="str">
        <f t="shared" ref="BA42:BA65" si="193">IF(OR(B42=0,AND(H42&gt;=2, H42&lt;=4, P42="")), "",
   IF(OR(P42=0, P42=""), 3, ""))</f>
        <v/>
      </c>
      <c r="BB42" s="75" t="str">
        <f t="shared" ref="BB42:BB65" si="194">IF(OR(B42=0,AND(H42&gt;=2, H42&lt;=4, P42="")), "",
   IF(OR(P42&lt;1, P42&gt;25 ), 3, ""))</f>
        <v/>
      </c>
      <c r="BC42" s="75" t="str">
        <f t="shared" ref="BC42:BC65" si="195">IF(OR(B42=0,AND(H42&gt;=2, H42&lt;=4, P42="")), "",
  IF(AND(P42&gt;=13, Q42&lt;=29), 33, ""))</f>
        <v/>
      </c>
      <c r="BD42" s="75" t="str">
        <f t="shared" ref="BD42:BD65" si="196">IF(OR(B42=0,AND(H42&gt;=2, H42&lt;=4, P42="")), "",
   IF(AND(P42&lt;=2, Q42&gt;=3000), 33, ""))</f>
        <v/>
      </c>
      <c r="BE42" s="75" t="str">
        <f t="shared" ref="BE42:BE65" si="197">IF(OR(B42=0,AND(H42&gt;=2, H42&lt;=4, L42="")), "",
  IF(AND(H42&gt;=2,H42&lt;=4,L42&lt;&gt;0),6,""))</f>
        <v/>
      </c>
      <c r="BF42" s="75" t="str">
        <f t="shared" ref="BF42:BF65" si="198">IF(OR(B42=0,AND(H42&gt;=2, H42&lt;=4, L42="")), "",
   IF(L42="", 6, ""))</f>
        <v/>
      </c>
      <c r="BG42" s="75" t="str">
        <f t="shared" ref="BG42:BG65" si="199">IF(OR(B42=0,AND(H42&gt;=2, H42&lt;=4, L42="")), "",
  IF(AND(L42&gt;=1,L42&lt;=3),"",6))</f>
        <v/>
      </c>
      <c r="BH42" s="75" t="str">
        <f t="shared" ref="BH42:BH65" si="200">IF(OR(B42=0,AND(H42&gt;=2, H42&lt;=4, L42="")), "",
   IF(AND(L42=3,V42&lt;&gt;"",AD42=""),31,""))</f>
        <v/>
      </c>
      <c r="BI42" s="251" t="str">
        <f t="shared" ref="BI42:BI65" si="201">IF(OR(B42=0,AND(H42&gt;=2, H42&lt;=4, M42="")), "",
   IF(AND(H42&gt;=2,H42&lt;=4,AND(M42&lt;&gt;"")),32,""))</f>
        <v/>
      </c>
      <c r="BJ42" s="75" t="str">
        <f t="shared" ref="BJ42:BJ65" si="202">IF(OR(B42=0,AND(H42&gt;=2, H42&lt;=4, M42="")), "",
 IF(M42="",32,""))</f>
        <v/>
      </c>
      <c r="BK42" s="75" t="str">
        <f>IF(OR(B42=0,AND(H42&gt;=2, H42&lt;=4, M42="")), "",
 IF(COUNTIF(エラー32シート!$B$5:$J$46,M42)=0,32,""))</f>
        <v/>
      </c>
      <c r="BL42" s="75" t="str">
        <f t="shared" ref="BL42:BL65" si="203">IF(AND(I42=1, OR(LEFT(M42,3)="319", LEFT(M42,3)="320", LEFT(M42,3)="321", LEFT(M42,3)="322")), 9, "")</f>
        <v/>
      </c>
      <c r="BM42" s="75" t="str">
        <f t="shared" ref="BM42:BM65" si="204">IF(AND(Y42=2, LEFT(M42,1)="3"), 24, "")</f>
        <v/>
      </c>
      <c r="BN42" s="75" t="str">
        <f t="shared" ref="BN42:BN65" si="205">IF(AND(Y42=3, OR(LEFT(M42,1)="1", LEFT(M42,1)="2")), 24, "")</f>
        <v/>
      </c>
      <c r="BO42" s="75" t="str">
        <f t="shared" ref="BO42:BO65" si="206">IF(OR(B42=0,AND(H42&gt;=2, H42&lt;=4, N42="")), "",
   IF(AND(H42&gt;=2,H42&lt;=4,N42&lt;&gt;""),49,""))</f>
        <v/>
      </c>
      <c r="BP42" s="75" t="str">
        <f t="shared" si="75"/>
        <v/>
      </c>
      <c r="BQ42" s="75" t="str">
        <f t="shared" ref="BQ42:BQ65" si="207">IF(OR(B42=0,AND(H42&gt;=2, H42&lt;=4, O42="")), "",
IF(AND(H42&gt;=2, H42&lt;=4, O42&lt;&gt;""), 5, ""))</f>
        <v/>
      </c>
      <c r="BR42" s="75" t="str">
        <f t="shared" ref="BR42:BR65" si="208">IF(OR(B42=0,AND(H42&gt;=2, H42&lt;=4, O42="")), "",
IF(O42="",5,""))</f>
        <v/>
      </c>
      <c r="BS42" s="75" t="str">
        <f t="shared" ref="BS42:BS65" si="209">IF(OR(B42=0,AND(H42&gt;=2, H42&lt;=4, O42="")), "",
IF(AND(O42&lt;&gt;"", NOT(OR(O42=1, O42=2, O42=3, O42=4, O42=5, O42=6))),5, ""))</f>
        <v/>
      </c>
      <c r="BT42" s="75" t="str">
        <f t="shared" ref="BT42:BT65" si="210">IF(OR(B42=0,AND(H42&gt;=2, H42&lt;=4, O42="")), "",
IF(AND(O42=2, X42=2), 16, ""))</f>
        <v/>
      </c>
      <c r="BU42" s="75" t="str">
        <f t="shared" ref="BU42:BU65" si="211">IF(OR(B42=0,AND(H42&gt;=2, H42&lt;=4, O42="")), "",
IF(AND(O42=5, X42=2), 16, ""))</f>
        <v/>
      </c>
      <c r="BV42" s="75" t="str">
        <f t="shared" ref="BV42:BV65" si="212">IF(OR(B42=0,AND(H42&gt;=2, H42&lt;=4, O42="")), "",
IF(AND(O42=6, X42=2), 16, ""))</f>
        <v/>
      </c>
      <c r="BW42" s="75" t="str">
        <f t="shared" ref="BW42:BW65" si="213">IF(OR(B42=0,AND(H42&gt;=2, H42&lt;=4, O42="")), "",
IF(AND(O42&lt;&gt;1, X42=3), 16, ""))</f>
        <v/>
      </c>
      <c r="BX42" s="75" t="str">
        <f t="shared" ref="BX42:BX65" si="214">IF(OR(B42=0,AND(H42&gt;=2, H42&lt;=4, O42="")), "",
IF(AND(O42=1, Q42&gt;3000), 21, ""))</f>
        <v/>
      </c>
      <c r="BY42" s="75" t="str">
        <f t="shared" ref="BY42:BY65" si="215">IF(OR(B42=0,    AND(H42&gt;=2, H42&lt;=4, Q42="")), "",
IF(AND(H42&gt;=2, H42&lt;=4, Q42&lt;&gt;""), 51, ""))</f>
        <v/>
      </c>
      <c r="BZ42" s="75" t="str">
        <f t="shared" ref="BZ42:BZ65" si="216">IF(OR(B42=0,    AND(H42&gt;=2, H42&lt;=4, Q42="") ), "",
IF(Q42="", 51, ""))</f>
        <v/>
      </c>
      <c r="CA42" s="252" t="str">
        <f t="shared" ref="CA42:CA65" si="217">IF(OR(B42=0,    AND(H42&gt;=2, H42&lt;=4, Q42="")), "",
IF(AND(OR(H42="", H42=1), NOT(ISNUMBER(Q42))), 51, ""))</f>
        <v/>
      </c>
      <c r="CB42" s="75" t="str">
        <f t="shared" ref="CB42:CB65" si="218">IF(OR(B42=0,    AND(H42&gt;=2, H42&lt;=4, Q42="")), "",
 IF(Q42&lt;=10, 51, ""))</f>
        <v/>
      </c>
      <c r="CC42" s="75" t="str">
        <f t="shared" ref="CC42:CC65" si="219">IF(OR(B42=0,    AND(H42&gt;=2, H42&lt;=4, Q42="")), "",
 IF(Q42&lt;IF(AC42="",0,AC42), 29, ""))</f>
        <v/>
      </c>
      <c r="CD42" s="75" t="str">
        <f t="shared" ref="CD42:CD65" ca="1" si="220">IF(AND(EF42="1019",OR(H42="",H42=1),Q42&lt;&gt;SUMIF($ES$6:$ES$17,ES42,$AC$6:$AC$17)),58,"")</f>
        <v/>
      </c>
      <c r="CE42" s="75" t="str">
        <f t="shared" ref="CE42:CE65" si="221">IF(OR(B42=0,    AND(H42&gt;=2, H42&lt;=4, Q42="")), "",
IF(AND(H42="", LEFT(M42,1)="3", IF(Q42="",0,Q42)/5&lt;IF(AC42="",0,AC42)), 37, ""))</f>
        <v/>
      </c>
      <c r="CF42" s="75" t="str">
        <f t="shared" ref="CF42:CF65" si="222">IF(OR(B42=0,AND(H42&gt;=2, H42&lt;=4, R42="")), "",
IF(OR(R42=0,R42=""),52, ""))</f>
        <v/>
      </c>
      <c r="CG42" s="75" t="str">
        <f t="shared" ref="CG42:CG65" si="223">IF(OR(B42=0,AND(H42&gt;=2, H42&lt;=4, R42="")), "",
IF(AND(OR(H42=0, H42=1,H42=""), AND(R42&lt;&gt;"",NOT(ISNUMBER(R42)))), 52, ""))</f>
        <v/>
      </c>
      <c r="CH42" s="75" t="str">
        <f t="shared" ref="CH42:CH65" si="224">IF(OR(B42=0,AND(H42&gt;=2, H42&lt;=4, R42="")), "",
IF(AND(H42&gt;=2, H42&lt;=4, R42&lt;&gt;""), 52, ""))</f>
        <v/>
      </c>
      <c r="CI42" s="75" t="str">
        <f t="shared" ref="CI42:CI65" si="225">IF(OR(B42=0,AND(H42&gt;=2, H42&lt;=4, OR(O42="",Q42=""))), "",
   IF(AND(OR(O42=2, O42=3, O42=4), OR(CK42&lt;10, CK42&gt;700)), 11, ""))</f>
        <v/>
      </c>
      <c r="CJ42" s="75" t="str">
        <f t="shared" ref="CJ42:CJ65" si="226">IF(OR(B42=0,AND(H42&gt;=2, H42&lt;=4, OR(O42="",Q42=""))), "",
  IF(AND(OR(O42=1, O42=5, O42=6), OR(CK42&lt;10, CK42&gt;300)), 11, ""))</f>
        <v/>
      </c>
      <c r="CK42" s="253">
        <f t="shared" ref="CK42:CK65" si="227">IF(OR(R42="",Q42=""),0,R42/Q42*10)</f>
        <v>0</v>
      </c>
      <c r="CL42" s="75" t="str">
        <f t="shared" si="97"/>
        <v/>
      </c>
      <c r="CM42" s="75" t="str">
        <f t="shared" ref="CM42:CM65" si="228">IF(OR(B42=0,AND(H42&gt;=2, H42&lt;=4, S42="")), "",
IF(AND(H42&gt;=2,H42&lt;=4,S42&lt;&gt;""), 7, ""))</f>
        <v/>
      </c>
      <c r="CN42" s="75" t="str">
        <f t="shared" ref="CN42:CN65" si="229">IF(OR(B42=0,AND(H42&gt;=2, H42&lt;=4, S42="")), "",
IF(AND(L42=1,S42=""),7,""))</f>
        <v/>
      </c>
      <c r="CO42" s="75" t="str">
        <f t="shared" ref="CO42:CO65" si="230">IF(OR(B42=0,AND(H42&gt;=2, H42&lt;=4, S42="")), "",
IF(AND(L42&lt;&gt;1,S42&lt;&gt;""),7,""))</f>
        <v/>
      </c>
      <c r="CP42" s="75" t="str">
        <f t="shared" si="101"/>
        <v/>
      </c>
      <c r="CQ42" s="75" t="str">
        <f t="shared" si="102"/>
        <v/>
      </c>
      <c r="CR42" s="75" t="str">
        <f t="shared" si="103"/>
        <v/>
      </c>
      <c r="CS42" s="75" t="str">
        <f t="shared" si="104"/>
        <v/>
      </c>
      <c r="CT42" s="75" t="str">
        <f t="shared" si="105"/>
        <v/>
      </c>
      <c r="CU42" s="75" t="str">
        <f t="shared" si="106"/>
        <v/>
      </c>
      <c r="CV42" s="75" t="str">
        <f t="shared" ref="CV42:CV65" si="231">IF(OR(B42=0,AND(H42&gt;=2, H42&lt;=4, T42="")), "",
IF(AND(L42&lt;&gt;1, T42&lt;&gt;""), 77, ""))</f>
        <v/>
      </c>
      <c r="CW42" s="75" t="str">
        <f t="shared" ref="CW42:CW65" si="232">IF(AND(L42=1, OR(S42="", S42=0), T42&gt;=1), 78, "")</f>
        <v/>
      </c>
      <c r="CX42" s="75" t="str">
        <f t="shared" ref="CX42:CX65" si="233">IF(AND(L42=1, AND(OR(S42="",S42=0),OR(T42="", T42=0))), 78, "")</f>
        <v/>
      </c>
      <c r="CY42" s="75" t="str">
        <f t="shared" ref="CY42:CY65" si="234">IF(OR(U42="",ISNUMBER(U42)),"",8)</f>
        <v/>
      </c>
      <c r="CZ42" s="75" t="str">
        <f t="shared" ref="CZ42:CZ65" si="235">IF(OR(B42=0,AND(H42&gt;=2, H42&lt;=4, U42="")), "",
 IF(OR(G42="",G42= 1), IF(AND(L42=1, U42=""), 8, ""), ""))</f>
        <v/>
      </c>
      <c r="DA42" s="75" t="str">
        <f t="shared" ref="DA42:DA65" si="236">IF(OR(B42=0,AND(H42&gt;=2, H42&lt;=4, U42=""),G42=""), "",
 IF(AND(G42&gt;=2,U42&lt;&gt;""), 8, ""))</f>
        <v/>
      </c>
      <c r="DB42" s="75" t="str">
        <f t="shared" ref="DB42:DB65" si="237">IF(OR(B42=0,AND(H42&gt;=2, H42&lt;=4, U42="")), "",
 IF(AND(L42&gt;=2, L42&lt;=3, U42&lt;&gt;""), 8, ""))</f>
        <v/>
      </c>
      <c r="DC42" s="75" t="str">
        <f t="shared" si="114"/>
        <v/>
      </c>
      <c r="DD42" s="75" t="str">
        <f t="shared" ref="DD42:DD65" si="238">IF(AND(LEFT(M42,4)="1019",V42="",W42="",X42="",AH42="",AA42="",Y42="",Z42="",AB42="",AC42="",AD42="",AE42=""), 50, "")</f>
        <v/>
      </c>
      <c r="DE42" s="75" t="str">
        <f t="shared" ref="DE42:DE65" si="239">IF(M42="","",IF(AND(IF(M42="",FALSE,VALUE(LEFT(M42,2))&gt;=21), VALUE(LEFT(M42,2))&lt;=29), IF(AND(V42="", W42="",X42="", AH42="", AA42="", Y42="", Z42="", AB42="", AC42="", AD42="", AE42=""), 50, ""), ""))</f>
        <v/>
      </c>
      <c r="DF42" s="75" t="str">
        <f t="shared" ref="DF42:DF65" si="240">IF(OR(B42=0,
              AND(H42&gt;=2, H42&lt;=4, V42=""),
              AND(V42="", LEFT(M42,1)="3"),
              OR( LEFT(M42,3)="103", LEFT(M42,3)="104", LEFT(M42,3)="105")), "",
IF(AND(V42&lt;&gt;1,V42&lt;&gt;2),55,""))</f>
        <v/>
      </c>
      <c r="DG42" s="75" t="str">
        <f t="shared" ref="DG42:DG65" si="241">IF(OR(B42=0,
              AND(H42&gt;=2, H42&lt;=4, V42=""),
              AND(V42="", LEFT(M42,1)="3"),
              OR( LEFT(M42,3)="103", LEFT(M42,3)="104", LEFT(M42,3)="105")), "",
 IF(AND(L42=1,V42&lt;&gt;1),55,""))</f>
        <v/>
      </c>
      <c r="DH42" s="75" t="str">
        <f t="shared" ref="DH42:DH65" si="242">IF(OR(B42=0,
              AND(H42&gt;=2, H42&lt;=4, V42=""),
              AND(V42="", LEFT(M42,1)="3"),
              OR( LEFT(M42,3)="103", LEFT(M42,3)="104", LEFT(M42,3)="105")), "",
 IF(AND(H42&gt;=2,H42&lt;=4,V42&lt;&gt;""),55,""))</f>
        <v/>
      </c>
      <c r="DI42" s="75" t="str">
        <f t="shared" ref="DI42:DI65" si="243">IF(OR(B42=0,
              AND(H42&gt;=2, H42&lt;=4, V42=""),
              AND(V42="", LEFT(M42,1)="3"),
              OR( LEFT(M42,3)="103", LEFT(M42,3)="104", LEFT(M42,3)="105")), "",
 IF(AND(V42="", LEFT(M42,1)*1&lt;=2), 55, ""))</f>
        <v/>
      </c>
      <c r="DJ42" s="75" t="str">
        <f t="shared" si="121"/>
        <v/>
      </c>
      <c r="DK42" s="75" t="str">
        <f t="shared" si="122"/>
        <v/>
      </c>
      <c r="DL42" s="75" t="str">
        <f t="shared" si="123"/>
        <v/>
      </c>
      <c r="DM42" s="75" t="str">
        <f t="shared" ref="DM42:DM65" si="244">IF(OR(B42=0,
              AND(H42&gt;=2, H42&lt;=4, W42=""),
              AND(W42="", LEFT(M42,1)="3"),
              OR(LEFT(M42,3)="103", LEFT(M42,3)="104", LEFT(M42,3)="105")), "",
 IF(AND(H42&gt;=2,H42&lt;=4,W42&lt;&gt;""), 14, ""))</f>
        <v/>
      </c>
      <c r="DN42" s="75" t="str">
        <f t="shared" ref="DN42:DN65" si="245">IF(OR(B42=0,
              AND(H42&gt;=2, H42&lt;=4, W42=""),
              AND(W42="", LEFT(M42,1)="3"),
              OR(LEFT(M42,3)="103", LEFT(M42,3)="104", LEFT(M42,3)="105")), "",
 IF(AND(V42=1, OR(W42="", NOT(W42&gt;=1), NOT(W42&lt;=5))), 14, ""))</f>
        <v/>
      </c>
      <c r="DO42" s="75" t="str">
        <f t="shared" ref="DO42:DO65" si="246">IF(OR(B42=0,
              AND(H42&gt;=2, H42&lt;=4, W42=""),
              AND(W42="", LEFT(M42,1)="3"),
              OR(LEFT(M42,3)="103", LEFT(M42,3)="104", LEFT(M42,3)="105")), "",
 IF(AND(V42=2,W42&lt;&gt;""), 14, ""))</f>
        <v/>
      </c>
      <c r="DP42" s="75" t="str">
        <f t="shared" ref="DP42:DP65" si="247">IF(OR(B42=0,
               AND(H42&gt;=2, H42&lt;=4, X42=""),
               AND(X42="", LEFT(M42,1)="3"),
               OR(LEFT(M42,3)="103", LEFT(M42,3)="104", LEFT(M42,3)="105")), "",
IF(AND(H42&gt;=2,H42&lt;=4,X42&lt;&gt;""), 15, ""))</f>
        <v/>
      </c>
      <c r="DQ42" s="75" t="str">
        <f t="shared" ref="DQ42:DQ65" si="248">IF(OR(B42=0,
               AND(H42&gt;=2, H42&lt;=4, X42=""),
               AND(X42="", LEFT(M42,1)="3"),
               OR(LEFT(M42,3)="103", LEFT(M42,3)="104", LEFT(M42,3)="105")), "",
 IF(AND(X42="", LEFT(M42,1)*1&lt;="2"), 15, ""))</f>
        <v/>
      </c>
      <c r="DR42" s="75" t="str">
        <f t="shared" ref="DR42:DR65" si="249">IF(OR(B42=0,
               AND(H42&gt;=2, H42&lt;=4, X42=""),
               AND(W42="", LEFT(M42,1)="3"),
               OR(LEFT(M42,3)="103", LEFT(M42,3)="104", LEFT(M42,3)="105")), "",
IF(AND(X42&lt;&gt;"", X42&lt;&gt;1, X42&lt;&gt;2, X42&lt;&gt;3), 15, ""))</f>
        <v/>
      </c>
      <c r="DS42" s="75" t="str">
        <f t="shared" ref="DS42:DS65" si="250">IF(OR(AND(AA42="", LEFT(M42,1)="3"),
            OR(LEFT(M42,3)="103",LEFT(M42,3)="104", LEFT(M42,3)="105"),M42=""), "",
IF(AND(LEFT(M42,1)*1&lt;=2, AA42=""), 18, ""))</f>
        <v/>
      </c>
      <c r="DT42" s="75" t="str">
        <f t="shared" ref="DT42:DT65" si="251">IF(OR(AND(AA42="", LEFT(M42,1)="3"),
            OR(LEFT(M42,3)="103",LEFT(M42,3)="104", LEFT(M42,3)="105")), "",
IF(AND(AA42&lt;&gt;"", AA42&lt;&gt;1, AA42&lt;&gt;2, AA42&lt;&gt;3, AA42&lt;&gt;4), 18, ""))</f>
        <v/>
      </c>
      <c r="DU42" s="75" t="str">
        <f t="shared" ref="DU42:DU65" si="252">IF(OR(B42=0,
              AND(H42&gt;=2, H42&lt;=4, Y42=""),
              AND(Y42="", LEFT(M42,1)="3"),
              OR(LEFT(M42,3)="103", LEFT(M42,3)="104", LEFT(M42,3)="105")), "",
IF(AND(H42&gt;=2,H42&lt;=4,Y42&lt;&gt;""),19,""))</f>
        <v/>
      </c>
      <c r="DV42" s="75" t="str">
        <f t="shared" ref="DV42:DV65" si="253">IF(OR(B42=0,
              AND(H42&gt;=2, H42&lt;=4, Y42=""),
              AND(Y42="", LEFT(M42,1)="3"),
              OR(LEFT(M42,3)="103", LEFT(M42,3)="104", LEFT(M42,3)="105")), "",
IF(AND(LEFT(M42,1)&lt;="2", Y42=""), 19, ""))</f>
        <v/>
      </c>
      <c r="DW42" s="75" t="str">
        <f t="shared" ref="DW42:DW65" si="254">IF(OR(B42=0,
              AND(H42&gt;=2, H42&lt;=4, Y42=""),
              AND(Y42="", LEFT(M42,1)="3"),
              OR(LEFT(M42,3)="103", LEFT(M42,3)="104", LEFT(M42,3)="105")), "",
IF(AND(Y42&lt;&gt;1, Y42&lt;&gt;2, Y42&lt;&gt;3), 19, ""))</f>
        <v/>
      </c>
      <c r="DX42" s="75" t="str">
        <f t="shared" ref="DX42:DX65" si="255">IF(AND(Y42=2,W42=2),28,"")</f>
        <v/>
      </c>
      <c r="DY42" s="75" t="str">
        <f t="shared" ref="DY42:DY65" si="256">IF(AND(Y42=3, OR(W42=2, W42=4)), 28, "")</f>
        <v/>
      </c>
      <c r="DZ42" s="75" t="str">
        <f t="shared" ref="DZ42:DZ65" si="257">IF(OR(B42=0,
              AND(H42&gt;=2, H42&lt;=4, Z42=""),
              AND(Z42="",LEFT(M42,1)="3"),
              OR(LEFT(M42,3)="103", LEFT(M42,3)="104", LEFT(M42,3)="105")), "",
 IF(AND(H42="",L42=1,V42=1,Z42=3,AB42=1),38,""))</f>
        <v/>
      </c>
      <c r="EA42" s="75" t="str">
        <f t="shared" ref="EA42:EA65" si="258">IF(OR(B42=0,
              AND(H42&gt;=2, H42&lt;=4, Z42=""),
              AND(Z42="",LEFT(M42,1)="3"),
              OR(LEFT(M42,3)="103", LEFT(M42,3)="104", LEFT(M42,3)="105")), "",
 IF(AND(V42=1,Z42=1,AB42&lt;&gt;1), 39, ""))</f>
        <v/>
      </c>
      <c r="EB42" s="75" t="str">
        <f t="shared" ref="EB42:EB65" si="259">IF(OR(B42=0,
              AND(H42&gt;=2, H42&lt;=4, Z42=""),
              AND(Z42="",LEFT(M42,1)="3"),
              OR(LEFT(M42,3)="103", LEFT(M42,3)="104", LEFT(M42,3)="105")), "",
IF(AND(H42&gt;=2, H42&lt;=4, Z42&lt;&gt;" "), 20, ""))</f>
        <v/>
      </c>
      <c r="EC42" s="75" t="str">
        <f t="shared" ref="EC42:EC65" si="260">IF(OR(B42=0,
              AND(H42&gt;=2, H42&lt;=4, Z42=""),
              AND(Z42="",LEFT(M42,1)="3"),
              OR(LEFT(M42,3)="103", LEFT(M42,3)="104", LEFT(M42,3)="105")), "",
IF(AND(LEFT(M42,1)&lt;="2", Z42=""), 20, ""))</f>
        <v/>
      </c>
      <c r="ED42" s="75" t="str">
        <f t="shared" ref="ED42:ED65" si="261">IF(OR(B42=0,
              AND(H42&gt;=2, H42&lt;=4, Z42=""),
              AND(Z42="",LEFT(M42,1)="3"),
              OR(LEFT(M42,3)="103", LEFT(M42,3)="104", LEFT(M42,3)="105")), "",
IF(AND(Z42&lt;&gt;1, Z42&lt;&gt;2, Z42&lt;&gt;3), 20, ""))</f>
        <v/>
      </c>
      <c r="EE42" s="75" t="str">
        <f t="shared" ref="EE42:EE65" si="262">IF(OR(B42=0,
              AND(H42&gt;=2, H42&lt;=4, Z42=""),
              AND(Z42="",LEFT(M42,1)="3"),
              OR(LEFT(M42,3)="103", LEFT(M42,3)="104", LEFT(M42,3)="105")), "",
 IF(AND(Z42=2, AB42&gt;=20), 90, ""))</f>
        <v/>
      </c>
      <c r="EF42" s="253" t="str">
        <f t="shared" ref="EF42:EF65" ca="1" si="263">IF(H42="",M42,OFFSET(M42,-H42+1,0))</f>
        <v/>
      </c>
      <c r="EG42" s="253" t="str">
        <f t="shared" ref="EG42:EG65" ca="1" si="264">IF(B42=0,"",OFFSET(I42,-EX42+1,0)&amp;OFFSET(W42,-EX42+1,0)&amp;AA42)</f>
        <v/>
      </c>
      <c r="EH42" s="75" t="str">
        <f t="shared" ref="EH42:EH65" ca="1" si="265">IF(OR(AND(V42=2, AB42=""),
              AND(AB42="", LEFT(EF42,1)="3"),
              OR(LEFT(EF42,3)="103", LEFT(EF42,3)="104", LEFT(EF42,3)="105")), "",
 IF(AND(V42=1, AB42=""), 57, ""))</f>
        <v/>
      </c>
      <c r="EI42" s="75" t="str">
        <f t="shared" ref="EI42:EI65" ca="1" si="266">IF(OR(B42=0,
              AND(V42=2, AB42=""),
              AND(AB42="", LEFT(EF42,1)="3"),
              OR(LEFT(EF42,3)="103", LEFT(EF42,3)="104", LEFT(EF42,3)="105")), "",
IF(OR(ISNUMBER(AB42),AB42= ""), "", 57))</f>
        <v/>
      </c>
      <c r="EJ42" s="75" t="str">
        <f t="shared" ref="EJ42:EJ65" ca="1" si="267">IF(OR(AND(V42=2, AB42=""),
              AND(AB42="", LEFT(EF42,1)="3"),
              OR(LEFT(EF42,3)="103", LEFT(EF42,3)="104", LEFT(EF42,3)="105")), "",
IF(AND(AB42&gt;=4, AA42=1), 25, ""))</f>
        <v/>
      </c>
      <c r="EK42" s="75" t="str">
        <f ca="1">IF(OR(B42=0,
              AND(AC42="",LEFT(EF42,1)="3"),
              OR( LEFT(EF42,3)="103", LEFT(EF42,3)="104", LEFT(EF42,3)="105")), "",
IF(AND(LEFT(EF42,1)*1&lt;=2, AC42=""), 58, ""))</f>
        <v/>
      </c>
      <c r="EL42" s="75" t="str">
        <f t="shared" ref="EL42:EL65" ca="1" si="268">IF(OR(B42=0,
              AND(AC42="",LEFT(EF42,1)="3"),
              OR( LEFT(EF42,3)="103", LEFT(EF42,3)="104", LEFT(EF42,3)="105")), "",IF(OR(ISNUMBER(AC42),AC42=""), "", 58))</f>
        <v/>
      </c>
      <c r="EM42" s="75" t="str">
        <f t="shared" ref="EM42:EM65" ca="1" si="269">IF(OR(AND(AD42="", LEFT(EF42,1)="3"),
             OR( LEFT(EF42,3)="103", LEFT(EF42,3)="104", LEFT(EF42,3)="105")), "",
 IF(OR(ISNUMBER(AD42),AD42=""), "", 59))</f>
        <v/>
      </c>
      <c r="EN42" s="75" t="str">
        <f t="shared" ref="EN42:EN65" ca="1" si="270">IF(OR(B42=0,
              AND(AE42="", LEFT(EF42,1)=3),
              OR(LEFT(EF42,3)="103", LEFT(EF42,3)="104", LEFT(EF42,3)="105")), "",
IF(OR(ISNUMBER(AD42),AD42=""), "", 88))</f>
        <v/>
      </c>
      <c r="EO42" s="75" t="str">
        <f t="shared" ref="EO42:EO65" ca="1" si="271">IF(OR(B42=0,
              AND(AE42="", LEFT(EF42,1)=3),
              OR(LEFT(EF42,3)="103", LEFT(EF42,3)="104", LEFT(EF42,3)="105")), "",
IF(AND(AD42&lt;&gt;1,AD42&lt;&gt;2,AD42&lt;&gt;3,AD42&lt;&gt;""), 88,""))</f>
        <v/>
      </c>
      <c r="EP42" s="75" t="str">
        <f t="shared" ref="EP42:EP65" ca="1" si="272">IF(OR(B42=0,
              AND(AE42="", LEFT(EF42,1)=3),
              OR(LEFT(EF42,3)="103", LEFT(EF42,3)="104", LEFT(EF42,3)="105"),M42=""), "",
IF(AND(OR(LEFT(M42,3)="101", LEFT(M42,3)="102",AND(LEFT(M42,2)*1&gt;=21, LEFT(M42,2)*1&lt;=29)),L42=3, AE42=""), 88, ""))</f>
        <v/>
      </c>
      <c r="EQ42" s="75" t="str">
        <f t="shared" ref="EQ42:EQ65" ca="1" si="273">IF(OR(B42=0,
              AND(AE42="", LEFT(EF42,1)=3),
              OR(LEFT(EF42,3)="103", LEFT(EF42,3)="104", LEFT(EF42,3)="105")), "",
IF(AND(AD42="", AE42&lt;&gt;""), 88, ""))</f>
        <v/>
      </c>
      <c r="ER42" s="75" t="str">
        <f t="shared" ref="ER42:ER65" ca="1" si="274">IF(OR(B42=0,
              AND(AE42="", LEFT(EF42,1)=3),
              OR(LEFT(EF42,3)="103", LEFT(EF42,3)="104", LEFT(EF42,3)="105")), "",
IF(AND(AD42&lt;&gt;"", AE42="" ), 88, ""))</f>
        <v/>
      </c>
      <c r="ES42" s="253">
        <f t="shared" ref="ES42:ES65" si="275">IF(G42="",1,G42)</f>
        <v>1</v>
      </c>
      <c r="ET42" s="75" t="str">
        <f t="shared" ref="ET42:ET65" si="276">IF(AND(G42&lt;&gt;"",G42&lt;&gt;1,G42&lt;&gt;2,G42&lt;&gt;3,G42&lt;&gt;4,G42&lt;&gt;5,G42&lt;&gt;7,G42&lt;&gt;8,G42&lt;&gt;9),70,"")</f>
        <v/>
      </c>
      <c r="EU42" s="75" t="str">
        <f>""</f>
        <v/>
      </c>
      <c r="EV42" s="75" t="str">
        <f>IF(AND(G42=1,COUNT(#REF!)=0), 70, "")</f>
        <v/>
      </c>
      <c r="EW42" s="75" t="str">
        <f t="shared" ref="EW42:EW65" si="277">IF(AND(V42=1,AA42=1,AB42&gt;=4),18,"")</f>
        <v/>
      </c>
      <c r="EX42" s="253" t="str">
        <f>IF(B42=0,"",COUNTIF(ES$6:ES42,ES42))</f>
        <v/>
      </c>
      <c r="EY42" s="75" t="str">
        <f t="shared" ref="EY42:EY65" si="278">IF(AND(H42&lt;&gt;"",OR(H42&lt;1,H42&gt;4)), 71, "")</f>
        <v/>
      </c>
      <c r="EZ42" s="254" t="str">
        <f t="shared" ref="EZ42:EZ65" si="279">IF(G42="",IF(A42&lt;&gt;1,"",IF(OR(H42=1,H42=""),"",71)),IF(OR(H42=1,H42=""),"",71))</f>
        <v/>
      </c>
      <c r="FA42" s="75" t="str">
        <f t="shared" ref="FA42:FA65" si="280">IF(AND(G42&lt;&gt;"",COUNTIF($ES$6:$ES$17,ES42)=1,H42&lt;&gt;""), 71, "")</f>
        <v/>
      </c>
      <c r="FB42" s="75" t="str">
        <f t="shared" si="163"/>
        <v/>
      </c>
    </row>
    <row r="43" spans="1:158" ht="19.2">
      <c r="A43" s="27">
        <v>38</v>
      </c>
      <c r="B43" s="27">
        <f>COUNTIF('中間シート (2)'!M:M,行政集計シート※記入不要です!A43)</f>
        <v>0</v>
      </c>
      <c r="C43" s="249" t="str">
        <f t="shared" ref="C43:C64" si="281">IF(OR(G43&lt;&gt;"",H43&lt;&gt;""),C42,"")</f>
        <v/>
      </c>
      <c r="D43" s="249" t="str">
        <f t="shared" si="176"/>
        <v/>
      </c>
      <c r="E43" s="249" t="str">
        <f t="shared" si="177"/>
        <v/>
      </c>
      <c r="F43" s="250"/>
      <c r="G43" s="17" t="str">
        <f>IFERROR(VLOOKUP($A43,'中間シート (2)'!$M$6:$AQ$65,G$1,FALSE),"")</f>
        <v/>
      </c>
      <c r="H43" s="17" t="str">
        <f>IFERROR(VLOOKUP($A43,'中間シート (2)'!$M$6:$AQ$65,H$1,FALSE),"")</f>
        <v/>
      </c>
      <c r="I43" s="17" t="str">
        <f>IFERROR(VLOOKUP($A43,'中間シート (2)'!$M$6:$AQ$65,I$1,FALSE),"")</f>
        <v/>
      </c>
      <c r="J43" s="17" t="str">
        <f>IFERROR(VLOOKUP($A43,'中間シート (2)'!$M$6:$AQ$65,J$1,FALSE),"")</f>
        <v/>
      </c>
      <c r="K43" s="17" t="str">
        <f>IFERROR(VLOOKUP($A43,'中間シート (2)'!$M$6:$AQ$65,K$1,FALSE),"")</f>
        <v/>
      </c>
      <c r="L43" s="17" t="str">
        <f>IFERROR(VLOOKUP($A43,'中間シート (2)'!$M$6:$AQ$65,L$1,FALSE),"")</f>
        <v/>
      </c>
      <c r="M43" s="17" t="str">
        <f>IFERROR(VLOOKUP($A43,'中間シート (2)'!$M$6:$AQ$65,M$1,FALSE),"")</f>
        <v/>
      </c>
      <c r="N43" s="17" t="str">
        <f>IFERROR(VLOOKUP($A43,'中間シート (2)'!$M$6:$AQ$65,N$1,FALSE),"")</f>
        <v/>
      </c>
      <c r="O43" s="17" t="str">
        <f>IFERROR(VLOOKUP($A43,'中間シート (2)'!$M$6:$AQ$65,O$1,FALSE),"")</f>
        <v/>
      </c>
      <c r="P43" s="17" t="str">
        <f>IFERROR(VLOOKUP($A43,'中間シート (2)'!$M$6:$AQ$65,P$1,FALSE),"")</f>
        <v/>
      </c>
      <c r="Q43" s="17" t="str">
        <f>IFERROR(VLOOKUP($A43,'中間シート (2)'!$M$6:$AQ$65,Q$1,FALSE),"")</f>
        <v/>
      </c>
      <c r="R43" s="17" t="str">
        <f>IFERROR(VLOOKUP($A43,'中間シート (2)'!$M$6:$AQ$65,R$1,FALSE),"")</f>
        <v/>
      </c>
      <c r="S43" s="17" t="str">
        <f>IFERROR(VLOOKUP($A43,'中間シート (2)'!$M$6:$AQ$65,S$1,FALSE),"")</f>
        <v/>
      </c>
      <c r="T43" s="17" t="str">
        <f>IFERROR(VLOOKUP($A43,'中間シート (2)'!$M$6:$AQ$65,T$1,FALSE),"")</f>
        <v/>
      </c>
      <c r="U43" s="17"/>
      <c r="V43" s="17" t="str">
        <f>IFERROR(VLOOKUP($A43,'中間シート (2)'!$M$6:$AQ$65,V$1,FALSE),"")</f>
        <v/>
      </c>
      <c r="W43" s="17" t="str">
        <f>IFERROR(VLOOKUP($A43,'中間シート (2)'!$M$6:$AQ$65,W$1,FALSE),"")</f>
        <v/>
      </c>
      <c r="X43" s="17" t="str">
        <f>IFERROR(VLOOKUP($A43,'中間シート (2)'!$M$6:$AQ$65,X$1,FALSE),"")</f>
        <v/>
      </c>
      <c r="Y43" s="17" t="str">
        <f>IFERROR(VLOOKUP($A43,'中間シート (2)'!$M$6:$AQ$65,Y$1,FALSE),"")</f>
        <v/>
      </c>
      <c r="Z43" s="17" t="str">
        <f>IFERROR(VLOOKUP($A43,'中間シート (2)'!$M$6:$AQ$65,Z$1,FALSE),"")</f>
        <v/>
      </c>
      <c r="AA43" s="17" t="str">
        <f>IFERROR(VLOOKUP($A43,'中間シート (2)'!$M$6:$AQ$65,AA$1,FALSE),"")</f>
        <v/>
      </c>
      <c r="AB43" s="17" t="str">
        <f>IFERROR(VLOOKUP($A43,'中間シート (2)'!$M$6:$AQ$65,AB$1,FALSE),"")</f>
        <v/>
      </c>
      <c r="AC43" s="17" t="str">
        <f>IFERROR(VLOOKUP($A43,'中間シート (2)'!$M$6:$AQ$65,AC$1,FALSE),"")</f>
        <v/>
      </c>
      <c r="AD43" s="17"/>
      <c r="AE43" s="17"/>
      <c r="AF43" s="45"/>
      <c r="AG43" s="45"/>
      <c r="AH43" s="30"/>
      <c r="AI43" s="30"/>
      <c r="AJ43" s="30"/>
      <c r="AK43" s="75">
        <f t="shared" si="178"/>
        <v>41</v>
      </c>
      <c r="AL43" s="75">
        <f t="shared" si="179"/>
        <v>41</v>
      </c>
      <c r="AM43" s="75" t="str">
        <f t="shared" si="180"/>
        <v/>
      </c>
      <c r="AN43" s="75" t="str">
        <f t="shared" si="181"/>
        <v/>
      </c>
      <c r="AO43" s="75" t="str">
        <f t="shared" si="182"/>
        <v/>
      </c>
      <c r="AP43" s="75" t="str">
        <f t="shared" si="183"/>
        <v/>
      </c>
      <c r="AQ43" s="75" t="str">
        <f t="shared" si="184"/>
        <v/>
      </c>
      <c r="AR43" s="75" t="str">
        <f ca="1">IF(AA43="","",IF(COUNTIF(エラー23シート!$G$5:$G$79, OFFSET(I43,IF(H43="",0,-H43+1),0)*100+OFFSET(W43,IF(H43="",0,-H43+1),0)*10+AA43)&gt;0,23,""))</f>
        <v/>
      </c>
      <c r="AS43" s="75" t="str">
        <f t="shared" si="185"/>
        <v/>
      </c>
      <c r="AT43" s="75" t="str">
        <f t="shared" si="186"/>
        <v/>
      </c>
      <c r="AU43" s="75" t="str">
        <f t="shared" si="187"/>
        <v/>
      </c>
      <c r="AV43" s="75" t="str">
        <f t="shared" si="188"/>
        <v/>
      </c>
      <c r="AW43" s="75" t="str">
        <f t="shared" si="189"/>
        <v/>
      </c>
      <c r="AX43" s="75" t="str">
        <f t="shared" si="190"/>
        <v/>
      </c>
      <c r="AY43" s="75" t="str">
        <f t="shared" si="191"/>
        <v/>
      </c>
      <c r="AZ43" s="75" t="str">
        <f t="shared" si="192"/>
        <v/>
      </c>
      <c r="BA43" s="75" t="str">
        <f t="shared" si="193"/>
        <v/>
      </c>
      <c r="BB43" s="75" t="str">
        <f t="shared" si="194"/>
        <v/>
      </c>
      <c r="BC43" s="75" t="str">
        <f t="shared" si="195"/>
        <v/>
      </c>
      <c r="BD43" s="75" t="str">
        <f t="shared" si="196"/>
        <v/>
      </c>
      <c r="BE43" s="75" t="str">
        <f t="shared" si="197"/>
        <v/>
      </c>
      <c r="BF43" s="75" t="str">
        <f t="shared" si="198"/>
        <v/>
      </c>
      <c r="BG43" s="75" t="str">
        <f t="shared" si="199"/>
        <v/>
      </c>
      <c r="BH43" s="75" t="str">
        <f t="shared" si="200"/>
        <v/>
      </c>
      <c r="BI43" s="251" t="str">
        <f t="shared" si="201"/>
        <v/>
      </c>
      <c r="BJ43" s="75" t="str">
        <f t="shared" si="202"/>
        <v/>
      </c>
      <c r="BK43" s="75" t="str">
        <f>IF(OR(B43=0,AND(H43&gt;=2, H43&lt;=4, M43="")), "",
 IF(COUNTIF(エラー32シート!$B$5:$J$46,M43)=0,32,""))</f>
        <v/>
      </c>
      <c r="BL43" s="75" t="str">
        <f t="shared" si="203"/>
        <v/>
      </c>
      <c r="BM43" s="75" t="str">
        <f t="shared" si="204"/>
        <v/>
      </c>
      <c r="BN43" s="75" t="str">
        <f t="shared" si="205"/>
        <v/>
      </c>
      <c r="BO43" s="75" t="str">
        <f t="shared" si="206"/>
        <v/>
      </c>
      <c r="BP43" s="75" t="str">
        <f t="shared" si="75"/>
        <v/>
      </c>
      <c r="BQ43" s="75" t="str">
        <f t="shared" si="207"/>
        <v/>
      </c>
      <c r="BR43" s="75" t="str">
        <f t="shared" si="208"/>
        <v/>
      </c>
      <c r="BS43" s="75" t="str">
        <f t="shared" si="209"/>
        <v/>
      </c>
      <c r="BT43" s="75" t="str">
        <f t="shared" si="210"/>
        <v/>
      </c>
      <c r="BU43" s="75" t="str">
        <f t="shared" si="211"/>
        <v/>
      </c>
      <c r="BV43" s="75" t="str">
        <f t="shared" si="212"/>
        <v/>
      </c>
      <c r="BW43" s="75" t="str">
        <f t="shared" si="213"/>
        <v/>
      </c>
      <c r="BX43" s="75" t="str">
        <f t="shared" si="214"/>
        <v/>
      </c>
      <c r="BY43" s="75" t="str">
        <f t="shared" si="215"/>
        <v/>
      </c>
      <c r="BZ43" s="75" t="str">
        <f t="shared" si="216"/>
        <v/>
      </c>
      <c r="CA43" s="252" t="str">
        <f t="shared" si="217"/>
        <v/>
      </c>
      <c r="CB43" s="75" t="str">
        <f t="shared" si="218"/>
        <v/>
      </c>
      <c r="CC43" s="75" t="str">
        <f t="shared" si="219"/>
        <v/>
      </c>
      <c r="CD43" s="75" t="str">
        <f t="shared" ca="1" si="220"/>
        <v/>
      </c>
      <c r="CE43" s="75" t="str">
        <f t="shared" si="221"/>
        <v/>
      </c>
      <c r="CF43" s="75" t="str">
        <f t="shared" si="222"/>
        <v/>
      </c>
      <c r="CG43" s="75" t="str">
        <f t="shared" si="223"/>
        <v/>
      </c>
      <c r="CH43" s="75" t="str">
        <f t="shared" si="224"/>
        <v/>
      </c>
      <c r="CI43" s="75" t="str">
        <f t="shared" si="225"/>
        <v/>
      </c>
      <c r="CJ43" s="75" t="str">
        <f t="shared" si="226"/>
        <v/>
      </c>
      <c r="CK43" s="253">
        <f t="shared" si="227"/>
        <v>0</v>
      </c>
      <c r="CL43" s="75" t="str">
        <f t="shared" si="97"/>
        <v/>
      </c>
      <c r="CM43" s="75" t="str">
        <f t="shared" si="228"/>
        <v/>
      </c>
      <c r="CN43" s="75" t="str">
        <f t="shared" si="229"/>
        <v/>
      </c>
      <c r="CO43" s="75" t="str">
        <f t="shared" si="230"/>
        <v/>
      </c>
      <c r="CP43" s="75" t="str">
        <f t="shared" si="101"/>
        <v/>
      </c>
      <c r="CQ43" s="75" t="str">
        <f t="shared" si="102"/>
        <v/>
      </c>
      <c r="CR43" s="75" t="str">
        <f t="shared" si="103"/>
        <v/>
      </c>
      <c r="CS43" s="75" t="str">
        <f t="shared" si="104"/>
        <v/>
      </c>
      <c r="CT43" s="75" t="str">
        <f t="shared" si="105"/>
        <v/>
      </c>
      <c r="CU43" s="75" t="str">
        <f t="shared" si="106"/>
        <v/>
      </c>
      <c r="CV43" s="75" t="str">
        <f t="shared" si="231"/>
        <v/>
      </c>
      <c r="CW43" s="75" t="str">
        <f t="shared" si="232"/>
        <v/>
      </c>
      <c r="CX43" s="75" t="str">
        <f t="shared" si="233"/>
        <v/>
      </c>
      <c r="CY43" s="75" t="str">
        <f t="shared" si="234"/>
        <v/>
      </c>
      <c r="CZ43" s="75" t="str">
        <f t="shared" si="235"/>
        <v/>
      </c>
      <c r="DA43" s="75" t="str">
        <f t="shared" si="236"/>
        <v/>
      </c>
      <c r="DB43" s="75" t="str">
        <f t="shared" si="237"/>
        <v/>
      </c>
      <c r="DC43" s="75" t="str">
        <f t="shared" si="114"/>
        <v/>
      </c>
      <c r="DD43" s="75" t="str">
        <f t="shared" si="238"/>
        <v/>
      </c>
      <c r="DE43" s="75" t="str">
        <f t="shared" si="239"/>
        <v/>
      </c>
      <c r="DF43" s="75" t="str">
        <f t="shared" si="240"/>
        <v/>
      </c>
      <c r="DG43" s="75" t="str">
        <f t="shared" si="241"/>
        <v/>
      </c>
      <c r="DH43" s="75" t="str">
        <f t="shared" si="242"/>
        <v/>
      </c>
      <c r="DI43" s="75" t="str">
        <f t="shared" si="243"/>
        <v/>
      </c>
      <c r="DJ43" s="75" t="str">
        <f t="shared" si="121"/>
        <v/>
      </c>
      <c r="DK43" s="75" t="str">
        <f t="shared" si="122"/>
        <v/>
      </c>
      <c r="DL43" s="75" t="str">
        <f t="shared" si="123"/>
        <v/>
      </c>
      <c r="DM43" s="75" t="str">
        <f t="shared" si="244"/>
        <v/>
      </c>
      <c r="DN43" s="75" t="str">
        <f t="shared" si="245"/>
        <v/>
      </c>
      <c r="DO43" s="75" t="str">
        <f t="shared" si="246"/>
        <v/>
      </c>
      <c r="DP43" s="75" t="str">
        <f t="shared" si="247"/>
        <v/>
      </c>
      <c r="DQ43" s="75" t="str">
        <f t="shared" si="248"/>
        <v/>
      </c>
      <c r="DR43" s="75" t="str">
        <f t="shared" si="249"/>
        <v/>
      </c>
      <c r="DS43" s="75" t="str">
        <f t="shared" si="250"/>
        <v/>
      </c>
      <c r="DT43" s="75" t="str">
        <f t="shared" si="251"/>
        <v/>
      </c>
      <c r="DU43" s="75" t="str">
        <f t="shared" si="252"/>
        <v/>
      </c>
      <c r="DV43" s="75" t="str">
        <f t="shared" si="253"/>
        <v/>
      </c>
      <c r="DW43" s="75" t="str">
        <f t="shared" si="254"/>
        <v/>
      </c>
      <c r="DX43" s="75" t="str">
        <f t="shared" si="255"/>
        <v/>
      </c>
      <c r="DY43" s="75" t="str">
        <f t="shared" si="256"/>
        <v/>
      </c>
      <c r="DZ43" s="75" t="str">
        <f t="shared" si="257"/>
        <v/>
      </c>
      <c r="EA43" s="75" t="str">
        <f t="shared" si="258"/>
        <v/>
      </c>
      <c r="EB43" s="75" t="str">
        <f t="shared" si="259"/>
        <v/>
      </c>
      <c r="EC43" s="75" t="str">
        <f t="shared" si="260"/>
        <v/>
      </c>
      <c r="ED43" s="75" t="str">
        <f t="shared" si="261"/>
        <v/>
      </c>
      <c r="EE43" s="75" t="str">
        <f t="shared" si="262"/>
        <v/>
      </c>
      <c r="EF43" s="253" t="str">
        <f t="shared" ca="1" si="263"/>
        <v/>
      </c>
      <c r="EG43" s="253" t="str">
        <f t="shared" ca="1" si="264"/>
        <v/>
      </c>
      <c r="EH43" s="75" t="str">
        <f t="shared" ca="1" si="265"/>
        <v/>
      </c>
      <c r="EI43" s="75" t="str">
        <f t="shared" ca="1" si="266"/>
        <v/>
      </c>
      <c r="EJ43" s="75" t="str">
        <f t="shared" ca="1" si="267"/>
        <v/>
      </c>
      <c r="EK43" s="75" t="str">
        <f t="shared" ref="EK43:EK65" ca="1" si="282">IF(OR(B43=0,
              AND(AC43="",LEFT(EF43,1)="3"),
              OR( LEFT(EF43,3)="103", LEFT(EF43,3)="104", LEFT(EF43,3)="105")), "",
IF(AND(LEFT(EF43,1)*1&lt;=2, AC43=""), 58, ""))</f>
        <v/>
      </c>
      <c r="EL43" s="75" t="str">
        <f t="shared" ca="1" si="268"/>
        <v/>
      </c>
      <c r="EM43" s="75" t="str">
        <f t="shared" ca="1" si="269"/>
        <v/>
      </c>
      <c r="EN43" s="75" t="str">
        <f t="shared" ca="1" si="270"/>
        <v/>
      </c>
      <c r="EO43" s="75" t="str">
        <f t="shared" ca="1" si="271"/>
        <v/>
      </c>
      <c r="EP43" s="75" t="str">
        <f t="shared" ca="1" si="272"/>
        <v/>
      </c>
      <c r="EQ43" s="75" t="str">
        <f t="shared" ca="1" si="273"/>
        <v/>
      </c>
      <c r="ER43" s="75" t="str">
        <f t="shared" ca="1" si="274"/>
        <v/>
      </c>
      <c r="ES43" s="253">
        <f t="shared" si="275"/>
        <v>1</v>
      </c>
      <c r="ET43" s="75" t="str">
        <f t="shared" si="276"/>
        <v/>
      </c>
      <c r="EU43" s="75" t="str">
        <f>""</f>
        <v/>
      </c>
      <c r="EV43" s="75" t="str">
        <f>IF(AND(G43=1,COUNT(#REF!)=0), 70, "")</f>
        <v/>
      </c>
      <c r="EW43" s="75" t="str">
        <f t="shared" si="277"/>
        <v/>
      </c>
      <c r="EX43" s="253" t="str">
        <f>IF(B43=0,"",COUNTIF(ES$6:ES43,ES43))</f>
        <v/>
      </c>
      <c r="EY43" s="75" t="str">
        <f t="shared" si="278"/>
        <v/>
      </c>
      <c r="EZ43" s="254" t="str">
        <f t="shared" si="279"/>
        <v/>
      </c>
      <c r="FA43" s="75" t="str">
        <f t="shared" si="280"/>
        <v/>
      </c>
      <c r="FB43" s="75" t="str">
        <f t="shared" si="163"/>
        <v/>
      </c>
    </row>
    <row r="44" spans="1:158" ht="19.2">
      <c r="A44" s="27">
        <v>39</v>
      </c>
      <c r="B44" s="27">
        <f>COUNTIF('中間シート (2)'!M:M,行政集計シート※記入不要です!A44)</f>
        <v>0</v>
      </c>
      <c r="C44" s="249" t="str">
        <f t="shared" si="281"/>
        <v/>
      </c>
      <c r="D44" s="249" t="str">
        <f t="shared" si="176"/>
        <v/>
      </c>
      <c r="E44" s="249" t="str">
        <f t="shared" si="177"/>
        <v/>
      </c>
      <c r="F44" s="250"/>
      <c r="G44" s="17" t="str">
        <f>IFERROR(VLOOKUP($A44,'中間シート (2)'!$M$6:$AQ$65,G$1,FALSE),"")</f>
        <v/>
      </c>
      <c r="H44" s="17" t="str">
        <f>IFERROR(VLOOKUP($A44,'中間シート (2)'!$M$6:$AQ$65,H$1,FALSE),"")</f>
        <v/>
      </c>
      <c r="I44" s="17" t="str">
        <f>IFERROR(VLOOKUP($A44,'中間シート (2)'!$M$6:$AQ$65,I$1,FALSE),"")</f>
        <v/>
      </c>
      <c r="J44" s="17" t="str">
        <f>IFERROR(VLOOKUP($A44,'中間シート (2)'!$M$6:$AQ$65,J$1,FALSE),"")</f>
        <v/>
      </c>
      <c r="K44" s="17" t="str">
        <f>IFERROR(VLOOKUP($A44,'中間シート (2)'!$M$6:$AQ$65,K$1,FALSE),"")</f>
        <v/>
      </c>
      <c r="L44" s="17" t="str">
        <f>IFERROR(VLOOKUP($A44,'中間シート (2)'!$M$6:$AQ$65,L$1,FALSE),"")</f>
        <v/>
      </c>
      <c r="M44" s="17" t="str">
        <f>IFERROR(VLOOKUP($A44,'中間シート (2)'!$M$6:$AQ$65,M$1,FALSE),"")</f>
        <v/>
      </c>
      <c r="N44" s="17" t="str">
        <f>IFERROR(VLOOKUP($A44,'中間シート (2)'!$M$6:$AQ$65,N$1,FALSE),"")</f>
        <v/>
      </c>
      <c r="O44" s="17" t="str">
        <f>IFERROR(VLOOKUP($A44,'中間シート (2)'!$M$6:$AQ$65,O$1,FALSE),"")</f>
        <v/>
      </c>
      <c r="P44" s="17" t="str">
        <f>IFERROR(VLOOKUP($A44,'中間シート (2)'!$M$6:$AQ$65,P$1,FALSE),"")</f>
        <v/>
      </c>
      <c r="Q44" s="17" t="str">
        <f>IFERROR(VLOOKUP($A44,'中間シート (2)'!$M$6:$AQ$65,Q$1,FALSE),"")</f>
        <v/>
      </c>
      <c r="R44" s="17" t="str">
        <f>IFERROR(VLOOKUP($A44,'中間シート (2)'!$M$6:$AQ$65,R$1,FALSE),"")</f>
        <v/>
      </c>
      <c r="S44" s="17" t="str">
        <f>IFERROR(VLOOKUP($A44,'中間シート (2)'!$M$6:$AQ$65,S$1,FALSE),"")</f>
        <v/>
      </c>
      <c r="T44" s="17" t="str">
        <f>IFERROR(VLOOKUP($A44,'中間シート (2)'!$M$6:$AQ$65,T$1,FALSE),"")</f>
        <v/>
      </c>
      <c r="U44" s="17"/>
      <c r="V44" s="17" t="str">
        <f>IFERROR(VLOOKUP($A44,'中間シート (2)'!$M$6:$AQ$65,V$1,FALSE),"")</f>
        <v/>
      </c>
      <c r="W44" s="17" t="str">
        <f>IFERROR(VLOOKUP($A44,'中間シート (2)'!$M$6:$AQ$65,W$1,FALSE),"")</f>
        <v/>
      </c>
      <c r="X44" s="17" t="str">
        <f>IFERROR(VLOOKUP($A44,'中間シート (2)'!$M$6:$AQ$65,X$1,FALSE),"")</f>
        <v/>
      </c>
      <c r="Y44" s="17" t="str">
        <f>IFERROR(VLOOKUP($A44,'中間シート (2)'!$M$6:$AQ$65,Y$1,FALSE),"")</f>
        <v/>
      </c>
      <c r="Z44" s="17" t="str">
        <f>IFERROR(VLOOKUP($A44,'中間シート (2)'!$M$6:$AQ$65,Z$1,FALSE),"")</f>
        <v/>
      </c>
      <c r="AA44" s="17" t="str">
        <f>IFERROR(VLOOKUP($A44,'中間シート (2)'!$M$6:$AQ$65,AA$1,FALSE),"")</f>
        <v/>
      </c>
      <c r="AB44" s="17" t="str">
        <f>IFERROR(VLOOKUP($A44,'中間シート (2)'!$M$6:$AQ$65,AB$1,FALSE),"")</f>
        <v/>
      </c>
      <c r="AC44" s="17" t="str">
        <f>IFERROR(VLOOKUP($A44,'中間シート (2)'!$M$6:$AQ$65,AC$1,FALSE),"")</f>
        <v/>
      </c>
      <c r="AD44" s="17"/>
      <c r="AE44" s="17"/>
      <c r="AF44" s="45"/>
      <c r="AG44" s="45"/>
      <c r="AH44" s="30"/>
      <c r="AI44" s="30"/>
      <c r="AJ44" s="30"/>
      <c r="AK44" s="75">
        <f t="shared" si="178"/>
        <v>41</v>
      </c>
      <c r="AL44" s="75">
        <f t="shared" si="179"/>
        <v>41</v>
      </c>
      <c r="AM44" s="75" t="str">
        <f t="shared" si="180"/>
        <v/>
      </c>
      <c r="AN44" s="75" t="str">
        <f t="shared" si="181"/>
        <v/>
      </c>
      <c r="AO44" s="75" t="str">
        <f t="shared" si="182"/>
        <v/>
      </c>
      <c r="AP44" s="75" t="str">
        <f t="shared" si="183"/>
        <v/>
      </c>
      <c r="AQ44" s="75" t="str">
        <f t="shared" si="184"/>
        <v/>
      </c>
      <c r="AR44" s="75" t="str">
        <f ca="1">IF(AA44="","",IF(COUNTIF(エラー23シート!$G$5:$G$79, OFFSET(I44,IF(H44="",0,-H44+1),0)*100+OFFSET(W44,IF(H44="",0,-H44+1),0)*10+AA44)&gt;0,23,""))</f>
        <v/>
      </c>
      <c r="AS44" s="75" t="str">
        <f t="shared" si="185"/>
        <v/>
      </c>
      <c r="AT44" s="75" t="str">
        <f t="shared" si="186"/>
        <v/>
      </c>
      <c r="AU44" s="75" t="str">
        <f t="shared" si="187"/>
        <v/>
      </c>
      <c r="AV44" s="75" t="str">
        <f t="shared" si="188"/>
        <v/>
      </c>
      <c r="AW44" s="75" t="str">
        <f t="shared" si="189"/>
        <v/>
      </c>
      <c r="AX44" s="75" t="str">
        <f t="shared" si="190"/>
        <v/>
      </c>
      <c r="AY44" s="75" t="str">
        <f t="shared" si="191"/>
        <v/>
      </c>
      <c r="AZ44" s="75" t="str">
        <f t="shared" si="192"/>
        <v/>
      </c>
      <c r="BA44" s="75" t="str">
        <f t="shared" si="193"/>
        <v/>
      </c>
      <c r="BB44" s="75" t="str">
        <f t="shared" si="194"/>
        <v/>
      </c>
      <c r="BC44" s="75" t="str">
        <f t="shared" si="195"/>
        <v/>
      </c>
      <c r="BD44" s="75" t="str">
        <f t="shared" si="196"/>
        <v/>
      </c>
      <c r="BE44" s="75" t="str">
        <f t="shared" si="197"/>
        <v/>
      </c>
      <c r="BF44" s="75" t="str">
        <f t="shared" si="198"/>
        <v/>
      </c>
      <c r="BG44" s="75" t="str">
        <f t="shared" si="199"/>
        <v/>
      </c>
      <c r="BH44" s="75" t="str">
        <f t="shared" si="200"/>
        <v/>
      </c>
      <c r="BI44" s="251" t="str">
        <f t="shared" si="201"/>
        <v/>
      </c>
      <c r="BJ44" s="75" t="str">
        <f t="shared" si="202"/>
        <v/>
      </c>
      <c r="BK44" s="75" t="str">
        <f>IF(OR(B44=0,AND(H44&gt;=2, H44&lt;=4, M44="")), "",
 IF(COUNTIF(エラー32シート!$B$5:$J$46,M44)=0,32,""))</f>
        <v/>
      </c>
      <c r="BL44" s="75" t="str">
        <f t="shared" si="203"/>
        <v/>
      </c>
      <c r="BM44" s="75" t="str">
        <f t="shared" si="204"/>
        <v/>
      </c>
      <c r="BN44" s="75" t="str">
        <f t="shared" si="205"/>
        <v/>
      </c>
      <c r="BO44" s="75" t="str">
        <f t="shared" si="206"/>
        <v/>
      </c>
      <c r="BP44" s="75" t="str">
        <f t="shared" si="75"/>
        <v/>
      </c>
      <c r="BQ44" s="75" t="str">
        <f t="shared" si="207"/>
        <v/>
      </c>
      <c r="BR44" s="75" t="str">
        <f t="shared" si="208"/>
        <v/>
      </c>
      <c r="BS44" s="75" t="str">
        <f t="shared" si="209"/>
        <v/>
      </c>
      <c r="BT44" s="75" t="str">
        <f t="shared" si="210"/>
        <v/>
      </c>
      <c r="BU44" s="75" t="str">
        <f t="shared" si="211"/>
        <v/>
      </c>
      <c r="BV44" s="75" t="str">
        <f t="shared" si="212"/>
        <v/>
      </c>
      <c r="BW44" s="75" t="str">
        <f t="shared" si="213"/>
        <v/>
      </c>
      <c r="BX44" s="75" t="str">
        <f t="shared" si="214"/>
        <v/>
      </c>
      <c r="BY44" s="75" t="str">
        <f t="shared" si="215"/>
        <v/>
      </c>
      <c r="BZ44" s="75" t="str">
        <f t="shared" si="216"/>
        <v/>
      </c>
      <c r="CA44" s="252" t="str">
        <f t="shared" si="217"/>
        <v/>
      </c>
      <c r="CB44" s="75" t="str">
        <f t="shared" si="218"/>
        <v/>
      </c>
      <c r="CC44" s="75" t="str">
        <f t="shared" si="219"/>
        <v/>
      </c>
      <c r="CD44" s="75" t="str">
        <f t="shared" ca="1" si="220"/>
        <v/>
      </c>
      <c r="CE44" s="75" t="str">
        <f t="shared" si="221"/>
        <v/>
      </c>
      <c r="CF44" s="75" t="str">
        <f t="shared" si="222"/>
        <v/>
      </c>
      <c r="CG44" s="75" t="str">
        <f t="shared" si="223"/>
        <v/>
      </c>
      <c r="CH44" s="75" t="str">
        <f t="shared" si="224"/>
        <v/>
      </c>
      <c r="CI44" s="75" t="str">
        <f t="shared" si="225"/>
        <v/>
      </c>
      <c r="CJ44" s="75" t="str">
        <f t="shared" si="226"/>
        <v/>
      </c>
      <c r="CK44" s="253">
        <f t="shared" si="227"/>
        <v>0</v>
      </c>
      <c r="CL44" s="75" t="str">
        <f t="shared" si="97"/>
        <v/>
      </c>
      <c r="CM44" s="75" t="str">
        <f t="shared" si="228"/>
        <v/>
      </c>
      <c r="CN44" s="75" t="str">
        <f t="shared" si="229"/>
        <v/>
      </c>
      <c r="CO44" s="75" t="str">
        <f t="shared" si="230"/>
        <v/>
      </c>
      <c r="CP44" s="75" t="str">
        <f t="shared" si="101"/>
        <v/>
      </c>
      <c r="CQ44" s="75" t="str">
        <f t="shared" si="102"/>
        <v/>
      </c>
      <c r="CR44" s="75" t="str">
        <f t="shared" si="103"/>
        <v/>
      </c>
      <c r="CS44" s="75" t="str">
        <f t="shared" si="104"/>
        <v/>
      </c>
      <c r="CT44" s="75" t="str">
        <f t="shared" si="105"/>
        <v/>
      </c>
      <c r="CU44" s="75" t="str">
        <f t="shared" si="106"/>
        <v/>
      </c>
      <c r="CV44" s="75" t="str">
        <f t="shared" si="231"/>
        <v/>
      </c>
      <c r="CW44" s="75" t="str">
        <f t="shared" si="232"/>
        <v/>
      </c>
      <c r="CX44" s="75" t="str">
        <f t="shared" si="233"/>
        <v/>
      </c>
      <c r="CY44" s="75" t="str">
        <f t="shared" si="234"/>
        <v/>
      </c>
      <c r="CZ44" s="75" t="str">
        <f t="shared" si="235"/>
        <v/>
      </c>
      <c r="DA44" s="75" t="str">
        <f t="shared" si="236"/>
        <v/>
      </c>
      <c r="DB44" s="75" t="str">
        <f t="shared" si="237"/>
        <v/>
      </c>
      <c r="DC44" s="75" t="str">
        <f t="shared" si="114"/>
        <v/>
      </c>
      <c r="DD44" s="75" t="str">
        <f t="shared" si="238"/>
        <v/>
      </c>
      <c r="DE44" s="75" t="str">
        <f t="shared" si="239"/>
        <v/>
      </c>
      <c r="DF44" s="75" t="str">
        <f t="shared" si="240"/>
        <v/>
      </c>
      <c r="DG44" s="75" t="str">
        <f t="shared" si="241"/>
        <v/>
      </c>
      <c r="DH44" s="75" t="str">
        <f t="shared" si="242"/>
        <v/>
      </c>
      <c r="DI44" s="75" t="str">
        <f t="shared" si="243"/>
        <v/>
      </c>
      <c r="DJ44" s="75" t="str">
        <f t="shared" si="121"/>
        <v/>
      </c>
      <c r="DK44" s="75" t="str">
        <f t="shared" si="122"/>
        <v/>
      </c>
      <c r="DL44" s="75" t="str">
        <f t="shared" si="123"/>
        <v/>
      </c>
      <c r="DM44" s="75" t="str">
        <f t="shared" si="244"/>
        <v/>
      </c>
      <c r="DN44" s="75" t="str">
        <f t="shared" si="245"/>
        <v/>
      </c>
      <c r="DO44" s="75" t="str">
        <f t="shared" si="246"/>
        <v/>
      </c>
      <c r="DP44" s="75" t="str">
        <f t="shared" si="247"/>
        <v/>
      </c>
      <c r="DQ44" s="75" t="str">
        <f t="shared" si="248"/>
        <v/>
      </c>
      <c r="DR44" s="75" t="str">
        <f t="shared" si="249"/>
        <v/>
      </c>
      <c r="DS44" s="75" t="str">
        <f t="shared" si="250"/>
        <v/>
      </c>
      <c r="DT44" s="75" t="str">
        <f t="shared" si="251"/>
        <v/>
      </c>
      <c r="DU44" s="75" t="str">
        <f t="shared" si="252"/>
        <v/>
      </c>
      <c r="DV44" s="75" t="str">
        <f t="shared" si="253"/>
        <v/>
      </c>
      <c r="DW44" s="75" t="str">
        <f t="shared" si="254"/>
        <v/>
      </c>
      <c r="DX44" s="75" t="str">
        <f t="shared" si="255"/>
        <v/>
      </c>
      <c r="DY44" s="75" t="str">
        <f t="shared" si="256"/>
        <v/>
      </c>
      <c r="DZ44" s="75" t="str">
        <f t="shared" si="257"/>
        <v/>
      </c>
      <c r="EA44" s="75" t="str">
        <f t="shared" si="258"/>
        <v/>
      </c>
      <c r="EB44" s="75" t="str">
        <f t="shared" si="259"/>
        <v/>
      </c>
      <c r="EC44" s="75" t="str">
        <f t="shared" si="260"/>
        <v/>
      </c>
      <c r="ED44" s="75" t="str">
        <f t="shared" si="261"/>
        <v/>
      </c>
      <c r="EE44" s="75" t="str">
        <f t="shared" si="262"/>
        <v/>
      </c>
      <c r="EF44" s="253" t="str">
        <f t="shared" ca="1" si="263"/>
        <v/>
      </c>
      <c r="EG44" s="253" t="str">
        <f t="shared" ca="1" si="264"/>
        <v/>
      </c>
      <c r="EH44" s="75" t="str">
        <f t="shared" ca="1" si="265"/>
        <v/>
      </c>
      <c r="EI44" s="75" t="str">
        <f t="shared" ca="1" si="266"/>
        <v/>
      </c>
      <c r="EJ44" s="75" t="str">
        <f t="shared" ca="1" si="267"/>
        <v/>
      </c>
      <c r="EK44" s="75" t="str">
        <f t="shared" ca="1" si="282"/>
        <v/>
      </c>
      <c r="EL44" s="75" t="str">
        <f t="shared" ca="1" si="268"/>
        <v/>
      </c>
      <c r="EM44" s="75" t="str">
        <f t="shared" ca="1" si="269"/>
        <v/>
      </c>
      <c r="EN44" s="75" t="str">
        <f t="shared" ca="1" si="270"/>
        <v/>
      </c>
      <c r="EO44" s="75" t="str">
        <f t="shared" ca="1" si="271"/>
        <v/>
      </c>
      <c r="EP44" s="75" t="str">
        <f t="shared" ca="1" si="272"/>
        <v/>
      </c>
      <c r="EQ44" s="75" t="str">
        <f t="shared" ca="1" si="273"/>
        <v/>
      </c>
      <c r="ER44" s="75" t="str">
        <f t="shared" ca="1" si="274"/>
        <v/>
      </c>
      <c r="ES44" s="253">
        <f t="shared" si="275"/>
        <v>1</v>
      </c>
      <c r="ET44" s="75" t="str">
        <f t="shared" si="276"/>
        <v/>
      </c>
      <c r="EU44" s="75" t="str">
        <f>""</f>
        <v/>
      </c>
      <c r="EV44" s="75" t="str">
        <f>IF(AND(G44=1,COUNT(#REF!)=0), 70, "")</f>
        <v/>
      </c>
      <c r="EW44" s="75" t="str">
        <f t="shared" si="277"/>
        <v/>
      </c>
      <c r="EX44" s="253" t="str">
        <f>IF(B44=0,"",COUNTIF(ES$6:ES44,ES44))</f>
        <v/>
      </c>
      <c r="EY44" s="75" t="str">
        <f t="shared" si="278"/>
        <v/>
      </c>
      <c r="EZ44" s="254" t="str">
        <f t="shared" si="279"/>
        <v/>
      </c>
      <c r="FA44" s="75" t="str">
        <f t="shared" si="280"/>
        <v/>
      </c>
      <c r="FB44" s="75" t="str">
        <f t="shared" si="163"/>
        <v/>
      </c>
    </row>
    <row r="45" spans="1:158" ht="19.2">
      <c r="A45" s="27">
        <v>40</v>
      </c>
      <c r="B45" s="27">
        <f>COUNTIF('中間シート (2)'!M:M,行政集計シート※記入不要です!A45)</f>
        <v>0</v>
      </c>
      <c r="C45" s="249" t="str">
        <f t="shared" si="281"/>
        <v/>
      </c>
      <c r="D45" s="249" t="str">
        <f t="shared" si="176"/>
        <v/>
      </c>
      <c r="E45" s="249" t="str">
        <f t="shared" si="177"/>
        <v/>
      </c>
      <c r="F45" s="250"/>
      <c r="G45" s="17" t="str">
        <f>IFERROR(VLOOKUP($A45,'中間シート (2)'!$M$6:$AQ$65,G$1,FALSE),"")</f>
        <v/>
      </c>
      <c r="H45" s="17" t="str">
        <f>IFERROR(VLOOKUP($A45,'中間シート (2)'!$M$6:$AQ$65,H$1,FALSE),"")</f>
        <v/>
      </c>
      <c r="I45" s="17" t="str">
        <f>IFERROR(VLOOKUP($A45,'中間シート (2)'!$M$6:$AQ$65,I$1,FALSE),"")</f>
        <v/>
      </c>
      <c r="J45" s="17" t="str">
        <f>IFERROR(VLOOKUP($A45,'中間シート (2)'!$M$6:$AQ$65,J$1,FALSE),"")</f>
        <v/>
      </c>
      <c r="K45" s="17" t="str">
        <f>IFERROR(VLOOKUP($A45,'中間シート (2)'!$M$6:$AQ$65,K$1,FALSE),"")</f>
        <v/>
      </c>
      <c r="L45" s="17" t="str">
        <f>IFERROR(VLOOKUP($A45,'中間シート (2)'!$M$6:$AQ$65,L$1,FALSE),"")</f>
        <v/>
      </c>
      <c r="M45" s="17" t="str">
        <f>IFERROR(VLOOKUP($A45,'中間シート (2)'!$M$6:$AQ$65,M$1,FALSE),"")</f>
        <v/>
      </c>
      <c r="N45" s="17" t="str">
        <f>IFERROR(VLOOKUP($A45,'中間シート (2)'!$M$6:$AQ$65,N$1,FALSE),"")</f>
        <v/>
      </c>
      <c r="O45" s="17" t="str">
        <f>IFERROR(VLOOKUP($A45,'中間シート (2)'!$M$6:$AQ$65,O$1,FALSE),"")</f>
        <v/>
      </c>
      <c r="P45" s="17" t="str">
        <f>IFERROR(VLOOKUP($A45,'中間シート (2)'!$M$6:$AQ$65,P$1,FALSE),"")</f>
        <v/>
      </c>
      <c r="Q45" s="17" t="str">
        <f>IFERROR(VLOOKUP($A45,'中間シート (2)'!$M$6:$AQ$65,Q$1,FALSE),"")</f>
        <v/>
      </c>
      <c r="R45" s="17" t="str">
        <f>IFERROR(VLOOKUP($A45,'中間シート (2)'!$M$6:$AQ$65,R$1,FALSE),"")</f>
        <v/>
      </c>
      <c r="S45" s="17" t="str">
        <f>IFERROR(VLOOKUP($A45,'中間シート (2)'!$M$6:$AQ$65,S$1,FALSE),"")</f>
        <v/>
      </c>
      <c r="T45" s="17" t="str">
        <f>IFERROR(VLOOKUP($A45,'中間シート (2)'!$M$6:$AQ$65,T$1,FALSE),"")</f>
        <v/>
      </c>
      <c r="U45" s="17"/>
      <c r="V45" s="17" t="str">
        <f>IFERROR(VLOOKUP($A45,'中間シート (2)'!$M$6:$AQ$65,V$1,FALSE),"")</f>
        <v/>
      </c>
      <c r="W45" s="17" t="str">
        <f>IFERROR(VLOOKUP($A45,'中間シート (2)'!$M$6:$AQ$65,W$1,FALSE),"")</f>
        <v/>
      </c>
      <c r="X45" s="17" t="str">
        <f>IFERROR(VLOOKUP($A45,'中間シート (2)'!$M$6:$AQ$65,X$1,FALSE),"")</f>
        <v/>
      </c>
      <c r="Y45" s="17" t="str">
        <f>IFERROR(VLOOKUP($A45,'中間シート (2)'!$M$6:$AQ$65,Y$1,FALSE),"")</f>
        <v/>
      </c>
      <c r="Z45" s="17" t="str">
        <f>IFERROR(VLOOKUP($A45,'中間シート (2)'!$M$6:$AQ$65,Z$1,FALSE),"")</f>
        <v/>
      </c>
      <c r="AA45" s="17" t="str">
        <f>IFERROR(VLOOKUP($A45,'中間シート (2)'!$M$6:$AQ$65,AA$1,FALSE),"")</f>
        <v/>
      </c>
      <c r="AB45" s="17" t="str">
        <f>IFERROR(VLOOKUP($A45,'中間シート (2)'!$M$6:$AQ$65,AB$1,FALSE),"")</f>
        <v/>
      </c>
      <c r="AC45" s="17" t="str">
        <f>IFERROR(VLOOKUP($A45,'中間シート (2)'!$M$6:$AQ$65,AC$1,FALSE),"")</f>
        <v/>
      </c>
      <c r="AD45" s="17"/>
      <c r="AE45" s="17"/>
      <c r="AF45" s="45"/>
      <c r="AG45" s="45"/>
      <c r="AH45" s="30"/>
      <c r="AI45" s="30"/>
      <c r="AJ45" s="30"/>
      <c r="AK45" s="75">
        <f t="shared" si="178"/>
        <v>41</v>
      </c>
      <c r="AL45" s="75">
        <f t="shared" si="179"/>
        <v>41</v>
      </c>
      <c r="AM45" s="75" t="str">
        <f t="shared" si="180"/>
        <v/>
      </c>
      <c r="AN45" s="75" t="str">
        <f t="shared" si="181"/>
        <v/>
      </c>
      <c r="AO45" s="75" t="str">
        <f t="shared" si="182"/>
        <v/>
      </c>
      <c r="AP45" s="75" t="str">
        <f t="shared" si="183"/>
        <v/>
      </c>
      <c r="AQ45" s="75" t="str">
        <f t="shared" si="184"/>
        <v/>
      </c>
      <c r="AR45" s="75" t="str">
        <f ca="1">IF(AA45="","",IF(COUNTIF(エラー23シート!$G$5:$G$79, OFFSET(I45,IF(H45="",0,-H45+1),0)*100+OFFSET(W45,IF(H45="",0,-H45+1),0)*10+AA45)&gt;0,23,""))</f>
        <v/>
      </c>
      <c r="AS45" s="75" t="str">
        <f t="shared" si="185"/>
        <v/>
      </c>
      <c r="AT45" s="75" t="str">
        <f t="shared" si="186"/>
        <v/>
      </c>
      <c r="AU45" s="75" t="str">
        <f t="shared" si="187"/>
        <v/>
      </c>
      <c r="AV45" s="75" t="str">
        <f t="shared" si="188"/>
        <v/>
      </c>
      <c r="AW45" s="75" t="str">
        <f t="shared" si="189"/>
        <v/>
      </c>
      <c r="AX45" s="75" t="str">
        <f t="shared" si="190"/>
        <v/>
      </c>
      <c r="AY45" s="75" t="str">
        <f t="shared" si="191"/>
        <v/>
      </c>
      <c r="AZ45" s="75" t="str">
        <f t="shared" si="192"/>
        <v/>
      </c>
      <c r="BA45" s="75" t="str">
        <f t="shared" si="193"/>
        <v/>
      </c>
      <c r="BB45" s="75" t="str">
        <f t="shared" si="194"/>
        <v/>
      </c>
      <c r="BC45" s="75" t="str">
        <f t="shared" si="195"/>
        <v/>
      </c>
      <c r="BD45" s="75" t="str">
        <f t="shared" si="196"/>
        <v/>
      </c>
      <c r="BE45" s="75" t="str">
        <f t="shared" si="197"/>
        <v/>
      </c>
      <c r="BF45" s="75" t="str">
        <f t="shared" si="198"/>
        <v/>
      </c>
      <c r="BG45" s="75" t="str">
        <f t="shared" si="199"/>
        <v/>
      </c>
      <c r="BH45" s="75" t="str">
        <f t="shared" si="200"/>
        <v/>
      </c>
      <c r="BI45" s="251" t="str">
        <f t="shared" si="201"/>
        <v/>
      </c>
      <c r="BJ45" s="75" t="str">
        <f t="shared" si="202"/>
        <v/>
      </c>
      <c r="BK45" s="75" t="str">
        <f>IF(OR(B45=0,AND(H45&gt;=2, H45&lt;=4, M45="")), "",
 IF(COUNTIF(エラー32シート!$B$5:$J$46,M45)=0,32,""))</f>
        <v/>
      </c>
      <c r="BL45" s="75" t="str">
        <f t="shared" si="203"/>
        <v/>
      </c>
      <c r="BM45" s="75" t="str">
        <f t="shared" si="204"/>
        <v/>
      </c>
      <c r="BN45" s="75" t="str">
        <f t="shared" si="205"/>
        <v/>
      </c>
      <c r="BO45" s="75" t="str">
        <f t="shared" si="206"/>
        <v/>
      </c>
      <c r="BP45" s="75" t="str">
        <f t="shared" si="75"/>
        <v/>
      </c>
      <c r="BQ45" s="75" t="str">
        <f t="shared" si="207"/>
        <v/>
      </c>
      <c r="BR45" s="75" t="str">
        <f t="shared" si="208"/>
        <v/>
      </c>
      <c r="BS45" s="75" t="str">
        <f t="shared" si="209"/>
        <v/>
      </c>
      <c r="BT45" s="75" t="str">
        <f t="shared" si="210"/>
        <v/>
      </c>
      <c r="BU45" s="75" t="str">
        <f t="shared" si="211"/>
        <v/>
      </c>
      <c r="BV45" s="75" t="str">
        <f t="shared" si="212"/>
        <v/>
      </c>
      <c r="BW45" s="75" t="str">
        <f t="shared" si="213"/>
        <v/>
      </c>
      <c r="BX45" s="75" t="str">
        <f t="shared" si="214"/>
        <v/>
      </c>
      <c r="BY45" s="75" t="str">
        <f t="shared" si="215"/>
        <v/>
      </c>
      <c r="BZ45" s="75" t="str">
        <f t="shared" si="216"/>
        <v/>
      </c>
      <c r="CA45" s="252" t="str">
        <f t="shared" si="217"/>
        <v/>
      </c>
      <c r="CB45" s="75" t="str">
        <f t="shared" si="218"/>
        <v/>
      </c>
      <c r="CC45" s="75" t="str">
        <f t="shared" si="219"/>
        <v/>
      </c>
      <c r="CD45" s="75" t="str">
        <f t="shared" ca="1" si="220"/>
        <v/>
      </c>
      <c r="CE45" s="75" t="str">
        <f t="shared" si="221"/>
        <v/>
      </c>
      <c r="CF45" s="75" t="str">
        <f t="shared" si="222"/>
        <v/>
      </c>
      <c r="CG45" s="75" t="str">
        <f t="shared" si="223"/>
        <v/>
      </c>
      <c r="CH45" s="75" t="str">
        <f t="shared" si="224"/>
        <v/>
      </c>
      <c r="CI45" s="75" t="str">
        <f t="shared" si="225"/>
        <v/>
      </c>
      <c r="CJ45" s="75" t="str">
        <f t="shared" si="226"/>
        <v/>
      </c>
      <c r="CK45" s="253">
        <f t="shared" si="227"/>
        <v>0</v>
      </c>
      <c r="CL45" s="75" t="str">
        <f t="shared" si="97"/>
        <v/>
      </c>
      <c r="CM45" s="75" t="str">
        <f t="shared" si="228"/>
        <v/>
      </c>
      <c r="CN45" s="75" t="str">
        <f t="shared" si="229"/>
        <v/>
      </c>
      <c r="CO45" s="75" t="str">
        <f t="shared" si="230"/>
        <v/>
      </c>
      <c r="CP45" s="75" t="str">
        <f t="shared" si="101"/>
        <v/>
      </c>
      <c r="CQ45" s="75" t="str">
        <f t="shared" si="102"/>
        <v/>
      </c>
      <c r="CR45" s="75" t="str">
        <f t="shared" si="103"/>
        <v/>
      </c>
      <c r="CS45" s="75" t="str">
        <f t="shared" si="104"/>
        <v/>
      </c>
      <c r="CT45" s="75" t="str">
        <f t="shared" si="105"/>
        <v/>
      </c>
      <c r="CU45" s="75" t="str">
        <f t="shared" si="106"/>
        <v/>
      </c>
      <c r="CV45" s="75" t="str">
        <f t="shared" si="231"/>
        <v/>
      </c>
      <c r="CW45" s="75" t="str">
        <f t="shared" si="232"/>
        <v/>
      </c>
      <c r="CX45" s="75" t="str">
        <f t="shared" si="233"/>
        <v/>
      </c>
      <c r="CY45" s="75" t="str">
        <f t="shared" si="234"/>
        <v/>
      </c>
      <c r="CZ45" s="75" t="str">
        <f t="shared" si="235"/>
        <v/>
      </c>
      <c r="DA45" s="75" t="str">
        <f t="shared" si="236"/>
        <v/>
      </c>
      <c r="DB45" s="75" t="str">
        <f t="shared" si="237"/>
        <v/>
      </c>
      <c r="DC45" s="75" t="str">
        <f t="shared" si="114"/>
        <v/>
      </c>
      <c r="DD45" s="75" t="str">
        <f t="shared" si="238"/>
        <v/>
      </c>
      <c r="DE45" s="75" t="str">
        <f t="shared" si="239"/>
        <v/>
      </c>
      <c r="DF45" s="75" t="str">
        <f t="shared" si="240"/>
        <v/>
      </c>
      <c r="DG45" s="75" t="str">
        <f t="shared" si="241"/>
        <v/>
      </c>
      <c r="DH45" s="75" t="str">
        <f t="shared" si="242"/>
        <v/>
      </c>
      <c r="DI45" s="75" t="str">
        <f t="shared" si="243"/>
        <v/>
      </c>
      <c r="DJ45" s="75" t="str">
        <f t="shared" si="121"/>
        <v/>
      </c>
      <c r="DK45" s="75" t="str">
        <f t="shared" si="122"/>
        <v/>
      </c>
      <c r="DL45" s="75" t="str">
        <f t="shared" si="123"/>
        <v/>
      </c>
      <c r="DM45" s="75" t="str">
        <f t="shared" si="244"/>
        <v/>
      </c>
      <c r="DN45" s="75" t="str">
        <f t="shared" si="245"/>
        <v/>
      </c>
      <c r="DO45" s="75" t="str">
        <f t="shared" si="246"/>
        <v/>
      </c>
      <c r="DP45" s="75" t="str">
        <f t="shared" si="247"/>
        <v/>
      </c>
      <c r="DQ45" s="75" t="str">
        <f t="shared" si="248"/>
        <v/>
      </c>
      <c r="DR45" s="75" t="str">
        <f t="shared" si="249"/>
        <v/>
      </c>
      <c r="DS45" s="75" t="str">
        <f t="shared" si="250"/>
        <v/>
      </c>
      <c r="DT45" s="75" t="str">
        <f t="shared" si="251"/>
        <v/>
      </c>
      <c r="DU45" s="75" t="str">
        <f t="shared" si="252"/>
        <v/>
      </c>
      <c r="DV45" s="75" t="str">
        <f t="shared" si="253"/>
        <v/>
      </c>
      <c r="DW45" s="75" t="str">
        <f t="shared" si="254"/>
        <v/>
      </c>
      <c r="DX45" s="75" t="str">
        <f t="shared" si="255"/>
        <v/>
      </c>
      <c r="DY45" s="75" t="str">
        <f t="shared" si="256"/>
        <v/>
      </c>
      <c r="DZ45" s="75" t="str">
        <f t="shared" si="257"/>
        <v/>
      </c>
      <c r="EA45" s="75" t="str">
        <f t="shared" si="258"/>
        <v/>
      </c>
      <c r="EB45" s="75" t="str">
        <f t="shared" si="259"/>
        <v/>
      </c>
      <c r="EC45" s="75" t="str">
        <f t="shared" si="260"/>
        <v/>
      </c>
      <c r="ED45" s="75" t="str">
        <f t="shared" si="261"/>
        <v/>
      </c>
      <c r="EE45" s="75" t="str">
        <f t="shared" si="262"/>
        <v/>
      </c>
      <c r="EF45" s="253" t="str">
        <f t="shared" ca="1" si="263"/>
        <v/>
      </c>
      <c r="EG45" s="253" t="str">
        <f t="shared" ca="1" si="264"/>
        <v/>
      </c>
      <c r="EH45" s="75" t="str">
        <f t="shared" ca="1" si="265"/>
        <v/>
      </c>
      <c r="EI45" s="75" t="str">
        <f t="shared" ca="1" si="266"/>
        <v/>
      </c>
      <c r="EJ45" s="75" t="str">
        <f t="shared" ca="1" si="267"/>
        <v/>
      </c>
      <c r="EK45" s="75" t="str">
        <f t="shared" ca="1" si="282"/>
        <v/>
      </c>
      <c r="EL45" s="75" t="str">
        <f t="shared" ca="1" si="268"/>
        <v/>
      </c>
      <c r="EM45" s="75" t="str">
        <f t="shared" ca="1" si="269"/>
        <v/>
      </c>
      <c r="EN45" s="75" t="str">
        <f t="shared" ca="1" si="270"/>
        <v/>
      </c>
      <c r="EO45" s="75" t="str">
        <f t="shared" ca="1" si="271"/>
        <v/>
      </c>
      <c r="EP45" s="75" t="str">
        <f t="shared" ca="1" si="272"/>
        <v/>
      </c>
      <c r="EQ45" s="75" t="str">
        <f t="shared" ca="1" si="273"/>
        <v/>
      </c>
      <c r="ER45" s="75" t="str">
        <f t="shared" ca="1" si="274"/>
        <v/>
      </c>
      <c r="ES45" s="253">
        <f t="shared" si="275"/>
        <v>1</v>
      </c>
      <c r="ET45" s="75" t="str">
        <f t="shared" si="276"/>
        <v/>
      </c>
      <c r="EU45" s="75" t="str">
        <f>""</f>
        <v/>
      </c>
      <c r="EV45" s="75" t="str">
        <f>IF(AND(G45=1,COUNT(#REF!)=0), 70, "")</f>
        <v/>
      </c>
      <c r="EW45" s="75" t="str">
        <f t="shared" si="277"/>
        <v/>
      </c>
      <c r="EX45" s="253" t="str">
        <f>IF(B45=0,"",COUNTIF(ES$6:ES45,ES45))</f>
        <v/>
      </c>
      <c r="EY45" s="75" t="str">
        <f t="shared" si="278"/>
        <v/>
      </c>
      <c r="EZ45" s="254" t="str">
        <f t="shared" si="279"/>
        <v/>
      </c>
      <c r="FA45" s="75" t="str">
        <f t="shared" si="280"/>
        <v/>
      </c>
      <c r="FB45" s="75" t="str">
        <f t="shared" si="163"/>
        <v/>
      </c>
    </row>
    <row r="46" spans="1:158" ht="19.2">
      <c r="A46" s="27">
        <v>41</v>
      </c>
      <c r="B46" s="27">
        <f>COUNTIF('中間シート (2)'!M:M,行政集計シート※記入不要です!A46)</f>
        <v>0</v>
      </c>
      <c r="C46" s="249" t="str">
        <f t="shared" si="281"/>
        <v/>
      </c>
      <c r="D46" s="249" t="str">
        <f t="shared" si="176"/>
        <v/>
      </c>
      <c r="E46" s="249" t="str">
        <f t="shared" si="177"/>
        <v/>
      </c>
      <c r="F46" s="250"/>
      <c r="G46" s="17" t="str">
        <f>IFERROR(VLOOKUP($A46,'中間シート (2)'!$M$6:$AQ$65,G$1,FALSE),"")</f>
        <v/>
      </c>
      <c r="H46" s="17" t="str">
        <f>IFERROR(VLOOKUP($A46,'中間シート (2)'!$M$6:$AQ$65,H$1,FALSE),"")</f>
        <v/>
      </c>
      <c r="I46" s="17" t="str">
        <f>IFERROR(VLOOKUP($A46,'中間シート (2)'!$M$6:$AQ$65,I$1,FALSE),"")</f>
        <v/>
      </c>
      <c r="J46" s="17" t="str">
        <f>IFERROR(VLOOKUP($A46,'中間シート (2)'!$M$6:$AQ$65,J$1,FALSE),"")</f>
        <v/>
      </c>
      <c r="K46" s="17" t="str">
        <f>IFERROR(VLOOKUP($A46,'中間シート (2)'!$M$6:$AQ$65,K$1,FALSE),"")</f>
        <v/>
      </c>
      <c r="L46" s="17" t="str">
        <f>IFERROR(VLOOKUP($A46,'中間シート (2)'!$M$6:$AQ$65,L$1,FALSE),"")</f>
        <v/>
      </c>
      <c r="M46" s="17" t="str">
        <f>IFERROR(VLOOKUP($A46,'中間シート (2)'!$M$6:$AQ$65,M$1,FALSE),"")</f>
        <v/>
      </c>
      <c r="N46" s="17" t="str">
        <f>IFERROR(VLOOKUP($A46,'中間シート (2)'!$M$6:$AQ$65,N$1,FALSE),"")</f>
        <v/>
      </c>
      <c r="O46" s="17" t="str">
        <f>IFERROR(VLOOKUP($A46,'中間シート (2)'!$M$6:$AQ$65,O$1,FALSE),"")</f>
        <v/>
      </c>
      <c r="P46" s="17" t="str">
        <f>IFERROR(VLOOKUP($A46,'中間シート (2)'!$M$6:$AQ$65,P$1,FALSE),"")</f>
        <v/>
      </c>
      <c r="Q46" s="17" t="str">
        <f>IFERROR(VLOOKUP($A46,'中間シート (2)'!$M$6:$AQ$65,Q$1,FALSE),"")</f>
        <v/>
      </c>
      <c r="R46" s="17" t="str">
        <f>IFERROR(VLOOKUP($A46,'中間シート (2)'!$M$6:$AQ$65,R$1,FALSE),"")</f>
        <v/>
      </c>
      <c r="S46" s="17" t="str">
        <f>IFERROR(VLOOKUP($A46,'中間シート (2)'!$M$6:$AQ$65,S$1,FALSE),"")</f>
        <v/>
      </c>
      <c r="T46" s="17" t="str">
        <f>IFERROR(VLOOKUP($A46,'中間シート (2)'!$M$6:$AQ$65,T$1,FALSE),"")</f>
        <v/>
      </c>
      <c r="U46" s="17"/>
      <c r="V46" s="17" t="str">
        <f>IFERROR(VLOOKUP($A46,'中間シート (2)'!$M$6:$AQ$65,V$1,FALSE),"")</f>
        <v/>
      </c>
      <c r="W46" s="17" t="str">
        <f>IFERROR(VLOOKUP($A46,'中間シート (2)'!$M$6:$AQ$65,W$1,FALSE),"")</f>
        <v/>
      </c>
      <c r="X46" s="17" t="str">
        <f>IFERROR(VLOOKUP($A46,'中間シート (2)'!$M$6:$AQ$65,X$1,FALSE),"")</f>
        <v/>
      </c>
      <c r="Y46" s="17" t="str">
        <f>IFERROR(VLOOKUP($A46,'中間シート (2)'!$M$6:$AQ$65,Y$1,FALSE),"")</f>
        <v/>
      </c>
      <c r="Z46" s="17" t="str">
        <f>IFERROR(VLOOKUP($A46,'中間シート (2)'!$M$6:$AQ$65,Z$1,FALSE),"")</f>
        <v/>
      </c>
      <c r="AA46" s="17" t="str">
        <f>IFERROR(VLOOKUP($A46,'中間シート (2)'!$M$6:$AQ$65,AA$1,FALSE),"")</f>
        <v/>
      </c>
      <c r="AB46" s="17" t="str">
        <f>IFERROR(VLOOKUP($A46,'中間シート (2)'!$M$6:$AQ$65,AB$1,FALSE),"")</f>
        <v/>
      </c>
      <c r="AC46" s="17" t="str">
        <f>IFERROR(VLOOKUP($A46,'中間シート (2)'!$M$6:$AQ$65,AC$1,FALSE),"")</f>
        <v/>
      </c>
      <c r="AD46" s="17"/>
      <c r="AE46" s="17"/>
      <c r="AF46" s="45"/>
      <c r="AG46" s="45"/>
      <c r="AH46" s="30"/>
      <c r="AI46" s="30"/>
      <c r="AJ46" s="30"/>
      <c r="AK46" s="75">
        <f t="shared" si="178"/>
        <v>41</v>
      </c>
      <c r="AL46" s="75">
        <f t="shared" si="179"/>
        <v>41</v>
      </c>
      <c r="AM46" s="75" t="str">
        <f t="shared" si="180"/>
        <v/>
      </c>
      <c r="AN46" s="75" t="str">
        <f t="shared" si="181"/>
        <v/>
      </c>
      <c r="AO46" s="75" t="str">
        <f t="shared" si="182"/>
        <v/>
      </c>
      <c r="AP46" s="75" t="str">
        <f t="shared" si="183"/>
        <v/>
      </c>
      <c r="AQ46" s="75" t="str">
        <f t="shared" si="184"/>
        <v/>
      </c>
      <c r="AR46" s="75" t="str">
        <f ca="1">IF(AA46="","",IF(COUNTIF(エラー23シート!$G$5:$G$79, OFFSET(I46,IF(H46="",0,-H46+1),0)*100+OFFSET(W46,IF(H46="",0,-H46+1),0)*10+AA46)&gt;0,23,""))</f>
        <v/>
      </c>
      <c r="AS46" s="75" t="str">
        <f t="shared" si="185"/>
        <v/>
      </c>
      <c r="AT46" s="75" t="str">
        <f t="shared" si="186"/>
        <v/>
      </c>
      <c r="AU46" s="75" t="str">
        <f t="shared" si="187"/>
        <v/>
      </c>
      <c r="AV46" s="75" t="str">
        <f t="shared" si="188"/>
        <v/>
      </c>
      <c r="AW46" s="75" t="str">
        <f t="shared" si="189"/>
        <v/>
      </c>
      <c r="AX46" s="75" t="str">
        <f t="shared" si="190"/>
        <v/>
      </c>
      <c r="AY46" s="75" t="str">
        <f t="shared" si="191"/>
        <v/>
      </c>
      <c r="AZ46" s="75" t="str">
        <f t="shared" si="192"/>
        <v/>
      </c>
      <c r="BA46" s="75" t="str">
        <f t="shared" si="193"/>
        <v/>
      </c>
      <c r="BB46" s="75" t="str">
        <f t="shared" si="194"/>
        <v/>
      </c>
      <c r="BC46" s="75" t="str">
        <f t="shared" si="195"/>
        <v/>
      </c>
      <c r="BD46" s="75" t="str">
        <f t="shared" si="196"/>
        <v/>
      </c>
      <c r="BE46" s="75" t="str">
        <f t="shared" si="197"/>
        <v/>
      </c>
      <c r="BF46" s="75" t="str">
        <f t="shared" si="198"/>
        <v/>
      </c>
      <c r="BG46" s="75" t="str">
        <f t="shared" si="199"/>
        <v/>
      </c>
      <c r="BH46" s="75" t="str">
        <f t="shared" si="200"/>
        <v/>
      </c>
      <c r="BI46" s="251" t="str">
        <f t="shared" si="201"/>
        <v/>
      </c>
      <c r="BJ46" s="75" t="str">
        <f t="shared" si="202"/>
        <v/>
      </c>
      <c r="BK46" s="75" t="str">
        <f>IF(OR(B46=0,AND(H46&gt;=2, H46&lt;=4, M46="")), "",
 IF(COUNTIF(エラー32シート!$B$5:$J$46,M46)=0,32,""))</f>
        <v/>
      </c>
      <c r="BL46" s="75" t="str">
        <f t="shared" si="203"/>
        <v/>
      </c>
      <c r="BM46" s="75" t="str">
        <f t="shared" si="204"/>
        <v/>
      </c>
      <c r="BN46" s="75" t="str">
        <f t="shared" si="205"/>
        <v/>
      </c>
      <c r="BO46" s="75" t="str">
        <f t="shared" si="206"/>
        <v/>
      </c>
      <c r="BP46" s="75" t="str">
        <f t="shared" si="75"/>
        <v/>
      </c>
      <c r="BQ46" s="75" t="str">
        <f t="shared" si="207"/>
        <v/>
      </c>
      <c r="BR46" s="75" t="str">
        <f t="shared" si="208"/>
        <v/>
      </c>
      <c r="BS46" s="75" t="str">
        <f t="shared" si="209"/>
        <v/>
      </c>
      <c r="BT46" s="75" t="str">
        <f t="shared" si="210"/>
        <v/>
      </c>
      <c r="BU46" s="75" t="str">
        <f t="shared" si="211"/>
        <v/>
      </c>
      <c r="BV46" s="75" t="str">
        <f t="shared" si="212"/>
        <v/>
      </c>
      <c r="BW46" s="75" t="str">
        <f t="shared" si="213"/>
        <v/>
      </c>
      <c r="BX46" s="75" t="str">
        <f t="shared" si="214"/>
        <v/>
      </c>
      <c r="BY46" s="75" t="str">
        <f t="shared" si="215"/>
        <v/>
      </c>
      <c r="BZ46" s="75" t="str">
        <f t="shared" si="216"/>
        <v/>
      </c>
      <c r="CA46" s="252" t="str">
        <f t="shared" si="217"/>
        <v/>
      </c>
      <c r="CB46" s="75" t="str">
        <f t="shared" si="218"/>
        <v/>
      </c>
      <c r="CC46" s="75" t="str">
        <f t="shared" si="219"/>
        <v/>
      </c>
      <c r="CD46" s="75" t="str">
        <f t="shared" ca="1" si="220"/>
        <v/>
      </c>
      <c r="CE46" s="75" t="str">
        <f t="shared" si="221"/>
        <v/>
      </c>
      <c r="CF46" s="75" t="str">
        <f t="shared" si="222"/>
        <v/>
      </c>
      <c r="CG46" s="75" t="str">
        <f t="shared" si="223"/>
        <v/>
      </c>
      <c r="CH46" s="75" t="str">
        <f t="shared" si="224"/>
        <v/>
      </c>
      <c r="CI46" s="75" t="str">
        <f t="shared" si="225"/>
        <v/>
      </c>
      <c r="CJ46" s="75" t="str">
        <f t="shared" si="226"/>
        <v/>
      </c>
      <c r="CK46" s="253">
        <f t="shared" si="227"/>
        <v>0</v>
      </c>
      <c r="CL46" s="75" t="str">
        <f t="shared" si="97"/>
        <v/>
      </c>
      <c r="CM46" s="75" t="str">
        <f t="shared" si="228"/>
        <v/>
      </c>
      <c r="CN46" s="75" t="str">
        <f t="shared" si="229"/>
        <v/>
      </c>
      <c r="CO46" s="75" t="str">
        <f t="shared" si="230"/>
        <v/>
      </c>
      <c r="CP46" s="75" t="str">
        <f t="shared" si="101"/>
        <v/>
      </c>
      <c r="CQ46" s="75" t="str">
        <f t="shared" si="102"/>
        <v/>
      </c>
      <c r="CR46" s="75" t="str">
        <f t="shared" si="103"/>
        <v/>
      </c>
      <c r="CS46" s="75" t="str">
        <f t="shared" si="104"/>
        <v/>
      </c>
      <c r="CT46" s="75" t="str">
        <f t="shared" si="105"/>
        <v/>
      </c>
      <c r="CU46" s="75" t="str">
        <f t="shared" si="106"/>
        <v/>
      </c>
      <c r="CV46" s="75" t="str">
        <f t="shared" si="231"/>
        <v/>
      </c>
      <c r="CW46" s="75" t="str">
        <f t="shared" si="232"/>
        <v/>
      </c>
      <c r="CX46" s="75" t="str">
        <f t="shared" si="233"/>
        <v/>
      </c>
      <c r="CY46" s="75" t="str">
        <f t="shared" si="234"/>
        <v/>
      </c>
      <c r="CZ46" s="75" t="str">
        <f t="shared" si="235"/>
        <v/>
      </c>
      <c r="DA46" s="75" t="str">
        <f t="shared" si="236"/>
        <v/>
      </c>
      <c r="DB46" s="75" t="str">
        <f t="shared" si="237"/>
        <v/>
      </c>
      <c r="DC46" s="75" t="str">
        <f t="shared" si="114"/>
        <v/>
      </c>
      <c r="DD46" s="75" t="str">
        <f t="shared" si="238"/>
        <v/>
      </c>
      <c r="DE46" s="75" t="str">
        <f t="shared" si="239"/>
        <v/>
      </c>
      <c r="DF46" s="75" t="str">
        <f t="shared" si="240"/>
        <v/>
      </c>
      <c r="DG46" s="75" t="str">
        <f t="shared" si="241"/>
        <v/>
      </c>
      <c r="DH46" s="75" t="str">
        <f t="shared" si="242"/>
        <v/>
      </c>
      <c r="DI46" s="75" t="str">
        <f t="shared" si="243"/>
        <v/>
      </c>
      <c r="DJ46" s="75" t="str">
        <f t="shared" si="121"/>
        <v/>
      </c>
      <c r="DK46" s="75" t="str">
        <f t="shared" si="122"/>
        <v/>
      </c>
      <c r="DL46" s="75" t="str">
        <f t="shared" si="123"/>
        <v/>
      </c>
      <c r="DM46" s="75" t="str">
        <f t="shared" si="244"/>
        <v/>
      </c>
      <c r="DN46" s="75" t="str">
        <f t="shared" si="245"/>
        <v/>
      </c>
      <c r="DO46" s="75" t="str">
        <f t="shared" si="246"/>
        <v/>
      </c>
      <c r="DP46" s="75" t="str">
        <f t="shared" si="247"/>
        <v/>
      </c>
      <c r="DQ46" s="75" t="str">
        <f t="shared" si="248"/>
        <v/>
      </c>
      <c r="DR46" s="75" t="str">
        <f t="shared" si="249"/>
        <v/>
      </c>
      <c r="DS46" s="75" t="str">
        <f t="shared" si="250"/>
        <v/>
      </c>
      <c r="DT46" s="75" t="str">
        <f t="shared" si="251"/>
        <v/>
      </c>
      <c r="DU46" s="75" t="str">
        <f t="shared" si="252"/>
        <v/>
      </c>
      <c r="DV46" s="75" t="str">
        <f t="shared" si="253"/>
        <v/>
      </c>
      <c r="DW46" s="75" t="str">
        <f t="shared" si="254"/>
        <v/>
      </c>
      <c r="DX46" s="75" t="str">
        <f t="shared" si="255"/>
        <v/>
      </c>
      <c r="DY46" s="75" t="str">
        <f t="shared" si="256"/>
        <v/>
      </c>
      <c r="DZ46" s="75" t="str">
        <f t="shared" si="257"/>
        <v/>
      </c>
      <c r="EA46" s="75" t="str">
        <f t="shared" si="258"/>
        <v/>
      </c>
      <c r="EB46" s="75" t="str">
        <f t="shared" si="259"/>
        <v/>
      </c>
      <c r="EC46" s="75" t="str">
        <f t="shared" si="260"/>
        <v/>
      </c>
      <c r="ED46" s="75" t="str">
        <f t="shared" si="261"/>
        <v/>
      </c>
      <c r="EE46" s="75" t="str">
        <f t="shared" si="262"/>
        <v/>
      </c>
      <c r="EF46" s="253" t="str">
        <f t="shared" ca="1" si="263"/>
        <v/>
      </c>
      <c r="EG46" s="253" t="str">
        <f t="shared" ca="1" si="264"/>
        <v/>
      </c>
      <c r="EH46" s="75" t="str">
        <f t="shared" ca="1" si="265"/>
        <v/>
      </c>
      <c r="EI46" s="75" t="str">
        <f t="shared" ca="1" si="266"/>
        <v/>
      </c>
      <c r="EJ46" s="75" t="str">
        <f t="shared" ca="1" si="267"/>
        <v/>
      </c>
      <c r="EK46" s="75" t="str">
        <f t="shared" ca="1" si="282"/>
        <v/>
      </c>
      <c r="EL46" s="75" t="str">
        <f t="shared" ca="1" si="268"/>
        <v/>
      </c>
      <c r="EM46" s="75" t="str">
        <f t="shared" ca="1" si="269"/>
        <v/>
      </c>
      <c r="EN46" s="75" t="str">
        <f t="shared" ca="1" si="270"/>
        <v/>
      </c>
      <c r="EO46" s="75" t="str">
        <f t="shared" ca="1" si="271"/>
        <v/>
      </c>
      <c r="EP46" s="75" t="str">
        <f t="shared" ca="1" si="272"/>
        <v/>
      </c>
      <c r="EQ46" s="75" t="str">
        <f t="shared" ca="1" si="273"/>
        <v/>
      </c>
      <c r="ER46" s="75" t="str">
        <f t="shared" ca="1" si="274"/>
        <v/>
      </c>
      <c r="ES46" s="253">
        <f t="shared" si="275"/>
        <v>1</v>
      </c>
      <c r="ET46" s="75" t="str">
        <f t="shared" si="276"/>
        <v/>
      </c>
      <c r="EU46" s="75" t="str">
        <f>""</f>
        <v/>
      </c>
      <c r="EV46" s="75" t="str">
        <f>IF(AND(G46=1,COUNT(#REF!)=0), 70, "")</f>
        <v/>
      </c>
      <c r="EW46" s="75" t="str">
        <f t="shared" si="277"/>
        <v/>
      </c>
      <c r="EX46" s="253" t="str">
        <f>IF(B46=0,"",COUNTIF(ES$6:ES46,ES46))</f>
        <v/>
      </c>
      <c r="EY46" s="75" t="str">
        <f t="shared" si="278"/>
        <v/>
      </c>
      <c r="EZ46" s="254" t="str">
        <f t="shared" si="279"/>
        <v/>
      </c>
      <c r="FA46" s="75" t="str">
        <f t="shared" si="280"/>
        <v/>
      </c>
      <c r="FB46" s="75" t="str">
        <f t="shared" si="163"/>
        <v/>
      </c>
    </row>
    <row r="47" spans="1:158" ht="19.2">
      <c r="A47" s="27">
        <v>42</v>
      </c>
      <c r="B47" s="27">
        <f>COUNTIF('中間シート (2)'!M:M,行政集計シート※記入不要です!A47)</f>
        <v>0</v>
      </c>
      <c r="C47" s="249" t="str">
        <f t="shared" si="281"/>
        <v/>
      </c>
      <c r="D47" s="249" t="str">
        <f t="shared" si="176"/>
        <v/>
      </c>
      <c r="E47" s="249" t="str">
        <f t="shared" si="177"/>
        <v/>
      </c>
      <c r="F47" s="250"/>
      <c r="G47" s="17" t="str">
        <f>IFERROR(VLOOKUP($A47,'中間シート (2)'!$M$6:$AQ$65,G$1,FALSE),"")</f>
        <v/>
      </c>
      <c r="H47" s="17" t="str">
        <f>IFERROR(VLOOKUP($A47,'中間シート (2)'!$M$6:$AQ$65,H$1,FALSE),"")</f>
        <v/>
      </c>
      <c r="I47" s="17" t="str">
        <f>IFERROR(VLOOKUP($A47,'中間シート (2)'!$M$6:$AQ$65,I$1,FALSE),"")</f>
        <v/>
      </c>
      <c r="J47" s="17" t="str">
        <f>IFERROR(VLOOKUP($A47,'中間シート (2)'!$M$6:$AQ$65,J$1,FALSE),"")</f>
        <v/>
      </c>
      <c r="K47" s="17" t="str">
        <f>IFERROR(VLOOKUP($A47,'中間シート (2)'!$M$6:$AQ$65,K$1,FALSE),"")</f>
        <v/>
      </c>
      <c r="L47" s="17" t="str">
        <f>IFERROR(VLOOKUP($A47,'中間シート (2)'!$M$6:$AQ$65,L$1,FALSE),"")</f>
        <v/>
      </c>
      <c r="M47" s="17" t="str">
        <f>IFERROR(VLOOKUP($A47,'中間シート (2)'!$M$6:$AQ$65,M$1,FALSE),"")</f>
        <v/>
      </c>
      <c r="N47" s="17" t="str">
        <f>IFERROR(VLOOKUP($A47,'中間シート (2)'!$M$6:$AQ$65,N$1,FALSE),"")</f>
        <v/>
      </c>
      <c r="O47" s="17" t="str">
        <f>IFERROR(VLOOKUP($A47,'中間シート (2)'!$M$6:$AQ$65,O$1,FALSE),"")</f>
        <v/>
      </c>
      <c r="P47" s="17" t="str">
        <f>IFERROR(VLOOKUP($A47,'中間シート (2)'!$M$6:$AQ$65,P$1,FALSE),"")</f>
        <v/>
      </c>
      <c r="Q47" s="17" t="str">
        <f>IFERROR(VLOOKUP($A47,'中間シート (2)'!$M$6:$AQ$65,Q$1,FALSE),"")</f>
        <v/>
      </c>
      <c r="R47" s="17" t="str">
        <f>IFERROR(VLOOKUP($A47,'中間シート (2)'!$M$6:$AQ$65,R$1,FALSE),"")</f>
        <v/>
      </c>
      <c r="S47" s="17" t="str">
        <f>IFERROR(VLOOKUP($A47,'中間シート (2)'!$M$6:$AQ$65,S$1,FALSE),"")</f>
        <v/>
      </c>
      <c r="T47" s="17" t="str">
        <f>IFERROR(VLOOKUP($A47,'中間シート (2)'!$M$6:$AQ$65,T$1,FALSE),"")</f>
        <v/>
      </c>
      <c r="U47" s="17"/>
      <c r="V47" s="17" t="str">
        <f>IFERROR(VLOOKUP($A47,'中間シート (2)'!$M$6:$AQ$65,V$1,FALSE),"")</f>
        <v/>
      </c>
      <c r="W47" s="17" t="str">
        <f>IFERROR(VLOOKUP($A47,'中間シート (2)'!$M$6:$AQ$65,W$1,FALSE),"")</f>
        <v/>
      </c>
      <c r="X47" s="17" t="str">
        <f>IFERROR(VLOOKUP($A47,'中間シート (2)'!$M$6:$AQ$65,X$1,FALSE),"")</f>
        <v/>
      </c>
      <c r="Y47" s="17" t="str">
        <f>IFERROR(VLOOKUP($A47,'中間シート (2)'!$M$6:$AQ$65,Y$1,FALSE),"")</f>
        <v/>
      </c>
      <c r="Z47" s="17" t="str">
        <f>IFERROR(VLOOKUP($A47,'中間シート (2)'!$M$6:$AQ$65,Z$1,FALSE),"")</f>
        <v/>
      </c>
      <c r="AA47" s="17" t="str">
        <f>IFERROR(VLOOKUP($A47,'中間シート (2)'!$M$6:$AQ$65,AA$1,FALSE),"")</f>
        <v/>
      </c>
      <c r="AB47" s="17" t="str">
        <f>IFERROR(VLOOKUP($A47,'中間シート (2)'!$M$6:$AQ$65,AB$1,FALSE),"")</f>
        <v/>
      </c>
      <c r="AC47" s="17" t="str">
        <f>IFERROR(VLOOKUP($A47,'中間シート (2)'!$M$6:$AQ$65,AC$1,FALSE),"")</f>
        <v/>
      </c>
      <c r="AD47" s="17"/>
      <c r="AE47" s="17"/>
      <c r="AF47" s="45"/>
      <c r="AG47" s="45"/>
      <c r="AH47" s="30"/>
      <c r="AI47" s="30"/>
      <c r="AJ47" s="30"/>
      <c r="AK47" s="75">
        <f t="shared" si="178"/>
        <v>41</v>
      </c>
      <c r="AL47" s="75">
        <f t="shared" si="179"/>
        <v>41</v>
      </c>
      <c r="AM47" s="75" t="str">
        <f t="shared" si="180"/>
        <v/>
      </c>
      <c r="AN47" s="75" t="str">
        <f t="shared" si="181"/>
        <v/>
      </c>
      <c r="AO47" s="75" t="str">
        <f t="shared" si="182"/>
        <v/>
      </c>
      <c r="AP47" s="75" t="str">
        <f t="shared" si="183"/>
        <v/>
      </c>
      <c r="AQ47" s="75" t="str">
        <f t="shared" si="184"/>
        <v/>
      </c>
      <c r="AR47" s="75" t="str">
        <f ca="1">IF(AA47="","",IF(COUNTIF(エラー23シート!$G$5:$G$79, OFFSET(I47,IF(H47="",0,-H47+1),0)*100+OFFSET(W47,IF(H47="",0,-H47+1),0)*10+AA47)&gt;0,23,""))</f>
        <v/>
      </c>
      <c r="AS47" s="75" t="str">
        <f t="shared" si="185"/>
        <v/>
      </c>
      <c r="AT47" s="75" t="str">
        <f t="shared" si="186"/>
        <v/>
      </c>
      <c r="AU47" s="75" t="str">
        <f t="shared" si="187"/>
        <v/>
      </c>
      <c r="AV47" s="75" t="str">
        <f t="shared" si="188"/>
        <v/>
      </c>
      <c r="AW47" s="75" t="str">
        <f t="shared" si="189"/>
        <v/>
      </c>
      <c r="AX47" s="75" t="str">
        <f t="shared" si="190"/>
        <v/>
      </c>
      <c r="AY47" s="75" t="str">
        <f t="shared" si="191"/>
        <v/>
      </c>
      <c r="AZ47" s="75" t="str">
        <f t="shared" si="192"/>
        <v/>
      </c>
      <c r="BA47" s="75" t="str">
        <f t="shared" si="193"/>
        <v/>
      </c>
      <c r="BB47" s="75" t="str">
        <f t="shared" si="194"/>
        <v/>
      </c>
      <c r="BC47" s="75" t="str">
        <f t="shared" si="195"/>
        <v/>
      </c>
      <c r="BD47" s="75" t="str">
        <f t="shared" si="196"/>
        <v/>
      </c>
      <c r="BE47" s="75" t="str">
        <f t="shared" si="197"/>
        <v/>
      </c>
      <c r="BF47" s="75" t="str">
        <f t="shared" si="198"/>
        <v/>
      </c>
      <c r="BG47" s="75" t="str">
        <f t="shared" si="199"/>
        <v/>
      </c>
      <c r="BH47" s="75" t="str">
        <f t="shared" si="200"/>
        <v/>
      </c>
      <c r="BI47" s="251" t="str">
        <f t="shared" si="201"/>
        <v/>
      </c>
      <c r="BJ47" s="75" t="str">
        <f t="shared" si="202"/>
        <v/>
      </c>
      <c r="BK47" s="75" t="str">
        <f>IF(OR(B47=0,AND(H47&gt;=2, H47&lt;=4, M47="")), "",
 IF(COUNTIF(エラー32シート!$B$5:$J$46,M47)=0,32,""))</f>
        <v/>
      </c>
      <c r="BL47" s="75" t="str">
        <f t="shared" si="203"/>
        <v/>
      </c>
      <c r="BM47" s="75" t="str">
        <f t="shared" si="204"/>
        <v/>
      </c>
      <c r="BN47" s="75" t="str">
        <f t="shared" si="205"/>
        <v/>
      </c>
      <c r="BO47" s="75" t="str">
        <f t="shared" si="206"/>
        <v/>
      </c>
      <c r="BP47" s="75" t="str">
        <f t="shared" si="75"/>
        <v/>
      </c>
      <c r="BQ47" s="75" t="str">
        <f t="shared" si="207"/>
        <v/>
      </c>
      <c r="BR47" s="75" t="str">
        <f t="shared" si="208"/>
        <v/>
      </c>
      <c r="BS47" s="75" t="str">
        <f t="shared" si="209"/>
        <v/>
      </c>
      <c r="BT47" s="75" t="str">
        <f t="shared" si="210"/>
        <v/>
      </c>
      <c r="BU47" s="75" t="str">
        <f t="shared" si="211"/>
        <v/>
      </c>
      <c r="BV47" s="75" t="str">
        <f t="shared" si="212"/>
        <v/>
      </c>
      <c r="BW47" s="75" t="str">
        <f t="shared" si="213"/>
        <v/>
      </c>
      <c r="BX47" s="75" t="str">
        <f t="shared" si="214"/>
        <v/>
      </c>
      <c r="BY47" s="75" t="str">
        <f t="shared" si="215"/>
        <v/>
      </c>
      <c r="BZ47" s="75" t="str">
        <f t="shared" si="216"/>
        <v/>
      </c>
      <c r="CA47" s="252" t="str">
        <f t="shared" si="217"/>
        <v/>
      </c>
      <c r="CB47" s="75" t="str">
        <f t="shared" si="218"/>
        <v/>
      </c>
      <c r="CC47" s="75" t="str">
        <f t="shared" si="219"/>
        <v/>
      </c>
      <c r="CD47" s="75" t="str">
        <f t="shared" ca="1" si="220"/>
        <v/>
      </c>
      <c r="CE47" s="75" t="str">
        <f t="shared" si="221"/>
        <v/>
      </c>
      <c r="CF47" s="75" t="str">
        <f t="shared" si="222"/>
        <v/>
      </c>
      <c r="CG47" s="75" t="str">
        <f t="shared" si="223"/>
        <v/>
      </c>
      <c r="CH47" s="75" t="str">
        <f t="shared" si="224"/>
        <v/>
      </c>
      <c r="CI47" s="75" t="str">
        <f t="shared" si="225"/>
        <v/>
      </c>
      <c r="CJ47" s="75" t="str">
        <f t="shared" si="226"/>
        <v/>
      </c>
      <c r="CK47" s="253">
        <f t="shared" si="227"/>
        <v>0</v>
      </c>
      <c r="CL47" s="75" t="str">
        <f t="shared" si="97"/>
        <v/>
      </c>
      <c r="CM47" s="75" t="str">
        <f t="shared" si="228"/>
        <v/>
      </c>
      <c r="CN47" s="75" t="str">
        <f t="shared" si="229"/>
        <v/>
      </c>
      <c r="CO47" s="75" t="str">
        <f t="shared" si="230"/>
        <v/>
      </c>
      <c r="CP47" s="75" t="str">
        <f t="shared" si="101"/>
        <v/>
      </c>
      <c r="CQ47" s="75" t="str">
        <f t="shared" si="102"/>
        <v/>
      </c>
      <c r="CR47" s="75" t="str">
        <f t="shared" si="103"/>
        <v/>
      </c>
      <c r="CS47" s="75" t="str">
        <f t="shared" si="104"/>
        <v/>
      </c>
      <c r="CT47" s="75" t="str">
        <f t="shared" si="105"/>
        <v/>
      </c>
      <c r="CU47" s="75" t="str">
        <f t="shared" si="106"/>
        <v/>
      </c>
      <c r="CV47" s="75" t="str">
        <f t="shared" si="231"/>
        <v/>
      </c>
      <c r="CW47" s="75" t="str">
        <f t="shared" si="232"/>
        <v/>
      </c>
      <c r="CX47" s="75" t="str">
        <f t="shared" si="233"/>
        <v/>
      </c>
      <c r="CY47" s="75" t="str">
        <f t="shared" si="234"/>
        <v/>
      </c>
      <c r="CZ47" s="75" t="str">
        <f t="shared" si="235"/>
        <v/>
      </c>
      <c r="DA47" s="75" t="str">
        <f t="shared" si="236"/>
        <v/>
      </c>
      <c r="DB47" s="75" t="str">
        <f t="shared" si="237"/>
        <v/>
      </c>
      <c r="DC47" s="75" t="str">
        <f t="shared" si="114"/>
        <v/>
      </c>
      <c r="DD47" s="75" t="str">
        <f t="shared" si="238"/>
        <v/>
      </c>
      <c r="DE47" s="75" t="str">
        <f t="shared" si="239"/>
        <v/>
      </c>
      <c r="DF47" s="75" t="str">
        <f t="shared" si="240"/>
        <v/>
      </c>
      <c r="DG47" s="75" t="str">
        <f t="shared" si="241"/>
        <v/>
      </c>
      <c r="DH47" s="75" t="str">
        <f t="shared" si="242"/>
        <v/>
      </c>
      <c r="DI47" s="75" t="str">
        <f t="shared" si="243"/>
        <v/>
      </c>
      <c r="DJ47" s="75" t="str">
        <f t="shared" si="121"/>
        <v/>
      </c>
      <c r="DK47" s="75" t="str">
        <f t="shared" si="122"/>
        <v/>
      </c>
      <c r="DL47" s="75" t="str">
        <f t="shared" si="123"/>
        <v/>
      </c>
      <c r="DM47" s="75" t="str">
        <f t="shared" si="244"/>
        <v/>
      </c>
      <c r="DN47" s="75" t="str">
        <f t="shared" si="245"/>
        <v/>
      </c>
      <c r="DO47" s="75" t="str">
        <f t="shared" si="246"/>
        <v/>
      </c>
      <c r="DP47" s="75" t="str">
        <f t="shared" si="247"/>
        <v/>
      </c>
      <c r="DQ47" s="75" t="str">
        <f t="shared" si="248"/>
        <v/>
      </c>
      <c r="DR47" s="75" t="str">
        <f t="shared" si="249"/>
        <v/>
      </c>
      <c r="DS47" s="75" t="str">
        <f t="shared" si="250"/>
        <v/>
      </c>
      <c r="DT47" s="75" t="str">
        <f t="shared" si="251"/>
        <v/>
      </c>
      <c r="DU47" s="75" t="str">
        <f t="shared" si="252"/>
        <v/>
      </c>
      <c r="DV47" s="75" t="str">
        <f t="shared" si="253"/>
        <v/>
      </c>
      <c r="DW47" s="75" t="str">
        <f t="shared" si="254"/>
        <v/>
      </c>
      <c r="DX47" s="75" t="str">
        <f t="shared" si="255"/>
        <v/>
      </c>
      <c r="DY47" s="75" t="str">
        <f t="shared" si="256"/>
        <v/>
      </c>
      <c r="DZ47" s="75" t="str">
        <f t="shared" si="257"/>
        <v/>
      </c>
      <c r="EA47" s="75" t="str">
        <f t="shared" si="258"/>
        <v/>
      </c>
      <c r="EB47" s="75" t="str">
        <f t="shared" si="259"/>
        <v/>
      </c>
      <c r="EC47" s="75" t="str">
        <f t="shared" si="260"/>
        <v/>
      </c>
      <c r="ED47" s="75" t="str">
        <f t="shared" si="261"/>
        <v/>
      </c>
      <c r="EE47" s="75" t="str">
        <f t="shared" si="262"/>
        <v/>
      </c>
      <c r="EF47" s="253" t="str">
        <f t="shared" ca="1" si="263"/>
        <v/>
      </c>
      <c r="EG47" s="253" t="str">
        <f t="shared" ca="1" si="264"/>
        <v/>
      </c>
      <c r="EH47" s="75" t="str">
        <f t="shared" ca="1" si="265"/>
        <v/>
      </c>
      <c r="EI47" s="75" t="str">
        <f t="shared" ca="1" si="266"/>
        <v/>
      </c>
      <c r="EJ47" s="75" t="str">
        <f t="shared" ca="1" si="267"/>
        <v/>
      </c>
      <c r="EK47" s="75" t="str">
        <f t="shared" ca="1" si="282"/>
        <v/>
      </c>
      <c r="EL47" s="75" t="str">
        <f t="shared" ca="1" si="268"/>
        <v/>
      </c>
      <c r="EM47" s="75" t="str">
        <f t="shared" ca="1" si="269"/>
        <v/>
      </c>
      <c r="EN47" s="75" t="str">
        <f t="shared" ca="1" si="270"/>
        <v/>
      </c>
      <c r="EO47" s="75" t="str">
        <f t="shared" ca="1" si="271"/>
        <v/>
      </c>
      <c r="EP47" s="75" t="str">
        <f t="shared" ca="1" si="272"/>
        <v/>
      </c>
      <c r="EQ47" s="75" t="str">
        <f t="shared" ca="1" si="273"/>
        <v/>
      </c>
      <c r="ER47" s="75" t="str">
        <f t="shared" ca="1" si="274"/>
        <v/>
      </c>
      <c r="ES47" s="253">
        <f t="shared" si="275"/>
        <v>1</v>
      </c>
      <c r="ET47" s="75" t="str">
        <f t="shared" si="276"/>
        <v/>
      </c>
      <c r="EU47" s="75" t="str">
        <f>""</f>
        <v/>
      </c>
      <c r="EV47" s="75" t="str">
        <f>IF(AND(G47=1,COUNT(#REF!)=0), 70, "")</f>
        <v/>
      </c>
      <c r="EW47" s="75" t="str">
        <f t="shared" si="277"/>
        <v/>
      </c>
      <c r="EX47" s="253" t="str">
        <f>IF(B47=0,"",COUNTIF(ES$6:ES47,ES47))</f>
        <v/>
      </c>
      <c r="EY47" s="75" t="str">
        <f t="shared" si="278"/>
        <v/>
      </c>
      <c r="EZ47" s="254" t="str">
        <f t="shared" si="279"/>
        <v/>
      </c>
      <c r="FA47" s="75" t="str">
        <f t="shared" si="280"/>
        <v/>
      </c>
      <c r="FB47" s="75" t="str">
        <f t="shared" si="163"/>
        <v/>
      </c>
    </row>
    <row r="48" spans="1:158" ht="19.2">
      <c r="A48" s="27">
        <v>43</v>
      </c>
      <c r="B48" s="27">
        <f>COUNTIF('中間シート (2)'!M:M,行政集計シート※記入不要です!A48)</f>
        <v>0</v>
      </c>
      <c r="C48" s="249" t="str">
        <f t="shared" si="281"/>
        <v/>
      </c>
      <c r="D48" s="249" t="str">
        <f t="shared" si="176"/>
        <v/>
      </c>
      <c r="E48" s="249" t="str">
        <f t="shared" si="177"/>
        <v/>
      </c>
      <c r="F48" s="250"/>
      <c r="G48" s="17" t="str">
        <f>IFERROR(VLOOKUP($A48,'中間シート (2)'!$M$6:$AQ$65,G$1,FALSE),"")</f>
        <v/>
      </c>
      <c r="H48" s="17" t="str">
        <f>IFERROR(VLOOKUP($A48,'中間シート (2)'!$M$6:$AQ$65,H$1,FALSE),"")</f>
        <v/>
      </c>
      <c r="I48" s="17" t="str">
        <f>IFERROR(VLOOKUP($A48,'中間シート (2)'!$M$6:$AQ$65,I$1,FALSE),"")</f>
        <v/>
      </c>
      <c r="J48" s="17" t="str">
        <f>IFERROR(VLOOKUP($A48,'中間シート (2)'!$M$6:$AQ$65,J$1,FALSE),"")</f>
        <v/>
      </c>
      <c r="K48" s="17" t="str">
        <f>IFERROR(VLOOKUP($A48,'中間シート (2)'!$M$6:$AQ$65,K$1,FALSE),"")</f>
        <v/>
      </c>
      <c r="L48" s="17" t="str">
        <f>IFERROR(VLOOKUP($A48,'中間シート (2)'!$M$6:$AQ$65,L$1,FALSE),"")</f>
        <v/>
      </c>
      <c r="M48" s="17" t="str">
        <f>IFERROR(VLOOKUP($A48,'中間シート (2)'!$M$6:$AQ$65,M$1,FALSE),"")</f>
        <v/>
      </c>
      <c r="N48" s="17" t="str">
        <f>IFERROR(VLOOKUP($A48,'中間シート (2)'!$M$6:$AQ$65,N$1,FALSE),"")</f>
        <v/>
      </c>
      <c r="O48" s="17" t="str">
        <f>IFERROR(VLOOKUP($A48,'中間シート (2)'!$M$6:$AQ$65,O$1,FALSE),"")</f>
        <v/>
      </c>
      <c r="P48" s="17" t="str">
        <f>IFERROR(VLOOKUP($A48,'中間シート (2)'!$M$6:$AQ$65,P$1,FALSE),"")</f>
        <v/>
      </c>
      <c r="Q48" s="17" t="str">
        <f>IFERROR(VLOOKUP($A48,'中間シート (2)'!$M$6:$AQ$65,Q$1,FALSE),"")</f>
        <v/>
      </c>
      <c r="R48" s="17" t="str">
        <f>IFERROR(VLOOKUP($A48,'中間シート (2)'!$M$6:$AQ$65,R$1,FALSE),"")</f>
        <v/>
      </c>
      <c r="S48" s="17" t="str">
        <f>IFERROR(VLOOKUP($A48,'中間シート (2)'!$M$6:$AQ$65,S$1,FALSE),"")</f>
        <v/>
      </c>
      <c r="T48" s="17" t="str">
        <f>IFERROR(VLOOKUP($A48,'中間シート (2)'!$M$6:$AQ$65,T$1,FALSE),"")</f>
        <v/>
      </c>
      <c r="U48" s="17"/>
      <c r="V48" s="17" t="str">
        <f>IFERROR(VLOOKUP($A48,'中間シート (2)'!$M$6:$AQ$65,V$1,FALSE),"")</f>
        <v/>
      </c>
      <c r="W48" s="17" t="str">
        <f>IFERROR(VLOOKUP($A48,'中間シート (2)'!$M$6:$AQ$65,W$1,FALSE),"")</f>
        <v/>
      </c>
      <c r="X48" s="17" t="str">
        <f>IFERROR(VLOOKUP($A48,'中間シート (2)'!$M$6:$AQ$65,X$1,FALSE),"")</f>
        <v/>
      </c>
      <c r="Y48" s="17" t="str">
        <f>IFERROR(VLOOKUP($A48,'中間シート (2)'!$M$6:$AQ$65,Y$1,FALSE),"")</f>
        <v/>
      </c>
      <c r="Z48" s="17" t="str">
        <f>IFERROR(VLOOKUP($A48,'中間シート (2)'!$M$6:$AQ$65,Z$1,FALSE),"")</f>
        <v/>
      </c>
      <c r="AA48" s="17" t="str">
        <f>IFERROR(VLOOKUP($A48,'中間シート (2)'!$M$6:$AQ$65,AA$1,FALSE),"")</f>
        <v/>
      </c>
      <c r="AB48" s="17" t="str">
        <f>IFERROR(VLOOKUP($A48,'中間シート (2)'!$M$6:$AQ$65,AB$1,FALSE),"")</f>
        <v/>
      </c>
      <c r="AC48" s="17" t="str">
        <f>IFERROR(VLOOKUP($A48,'中間シート (2)'!$M$6:$AQ$65,AC$1,FALSE),"")</f>
        <v/>
      </c>
      <c r="AD48" s="17"/>
      <c r="AE48" s="17"/>
      <c r="AF48" s="45"/>
      <c r="AG48" s="45"/>
      <c r="AH48" s="30"/>
      <c r="AI48" s="30"/>
      <c r="AJ48" s="30"/>
      <c r="AK48" s="75">
        <f t="shared" si="178"/>
        <v>41</v>
      </c>
      <c r="AL48" s="75">
        <f t="shared" si="179"/>
        <v>41</v>
      </c>
      <c r="AM48" s="75" t="str">
        <f t="shared" si="180"/>
        <v/>
      </c>
      <c r="AN48" s="75" t="str">
        <f t="shared" si="181"/>
        <v/>
      </c>
      <c r="AO48" s="75" t="str">
        <f t="shared" si="182"/>
        <v/>
      </c>
      <c r="AP48" s="75" t="str">
        <f t="shared" si="183"/>
        <v/>
      </c>
      <c r="AQ48" s="75" t="str">
        <f t="shared" si="184"/>
        <v/>
      </c>
      <c r="AR48" s="75" t="str">
        <f ca="1">IF(AA48="","",IF(COUNTIF(エラー23シート!$G$5:$G$79, OFFSET(I48,IF(H48="",0,-H48+1),0)*100+OFFSET(W48,IF(H48="",0,-H48+1),0)*10+AA48)&gt;0,23,""))</f>
        <v/>
      </c>
      <c r="AS48" s="75" t="str">
        <f t="shared" si="185"/>
        <v/>
      </c>
      <c r="AT48" s="75" t="str">
        <f t="shared" si="186"/>
        <v/>
      </c>
      <c r="AU48" s="75" t="str">
        <f t="shared" si="187"/>
        <v/>
      </c>
      <c r="AV48" s="75" t="str">
        <f t="shared" si="188"/>
        <v/>
      </c>
      <c r="AW48" s="75" t="str">
        <f t="shared" si="189"/>
        <v/>
      </c>
      <c r="AX48" s="75" t="str">
        <f t="shared" si="190"/>
        <v/>
      </c>
      <c r="AY48" s="75" t="str">
        <f t="shared" si="191"/>
        <v/>
      </c>
      <c r="AZ48" s="75" t="str">
        <f t="shared" si="192"/>
        <v/>
      </c>
      <c r="BA48" s="75" t="str">
        <f t="shared" si="193"/>
        <v/>
      </c>
      <c r="BB48" s="75" t="str">
        <f t="shared" si="194"/>
        <v/>
      </c>
      <c r="BC48" s="75" t="str">
        <f t="shared" si="195"/>
        <v/>
      </c>
      <c r="BD48" s="75" t="str">
        <f t="shared" si="196"/>
        <v/>
      </c>
      <c r="BE48" s="75" t="str">
        <f t="shared" si="197"/>
        <v/>
      </c>
      <c r="BF48" s="75" t="str">
        <f t="shared" si="198"/>
        <v/>
      </c>
      <c r="BG48" s="75" t="str">
        <f t="shared" si="199"/>
        <v/>
      </c>
      <c r="BH48" s="75" t="str">
        <f t="shared" si="200"/>
        <v/>
      </c>
      <c r="BI48" s="251" t="str">
        <f t="shared" si="201"/>
        <v/>
      </c>
      <c r="BJ48" s="75" t="str">
        <f t="shared" si="202"/>
        <v/>
      </c>
      <c r="BK48" s="75" t="str">
        <f>IF(OR(B48=0,AND(H48&gt;=2, H48&lt;=4, M48="")), "",
 IF(COUNTIF(エラー32シート!$B$5:$J$46,M48)=0,32,""))</f>
        <v/>
      </c>
      <c r="BL48" s="75" t="str">
        <f t="shared" si="203"/>
        <v/>
      </c>
      <c r="BM48" s="75" t="str">
        <f t="shared" si="204"/>
        <v/>
      </c>
      <c r="BN48" s="75" t="str">
        <f t="shared" si="205"/>
        <v/>
      </c>
      <c r="BO48" s="75" t="str">
        <f t="shared" si="206"/>
        <v/>
      </c>
      <c r="BP48" s="75" t="str">
        <f t="shared" si="75"/>
        <v/>
      </c>
      <c r="BQ48" s="75" t="str">
        <f t="shared" si="207"/>
        <v/>
      </c>
      <c r="BR48" s="75" t="str">
        <f t="shared" si="208"/>
        <v/>
      </c>
      <c r="BS48" s="75" t="str">
        <f t="shared" si="209"/>
        <v/>
      </c>
      <c r="BT48" s="75" t="str">
        <f t="shared" si="210"/>
        <v/>
      </c>
      <c r="BU48" s="75" t="str">
        <f t="shared" si="211"/>
        <v/>
      </c>
      <c r="BV48" s="75" t="str">
        <f t="shared" si="212"/>
        <v/>
      </c>
      <c r="BW48" s="75" t="str">
        <f t="shared" si="213"/>
        <v/>
      </c>
      <c r="BX48" s="75" t="str">
        <f t="shared" si="214"/>
        <v/>
      </c>
      <c r="BY48" s="75" t="str">
        <f t="shared" si="215"/>
        <v/>
      </c>
      <c r="BZ48" s="75" t="str">
        <f t="shared" si="216"/>
        <v/>
      </c>
      <c r="CA48" s="252" t="str">
        <f t="shared" si="217"/>
        <v/>
      </c>
      <c r="CB48" s="75" t="str">
        <f t="shared" si="218"/>
        <v/>
      </c>
      <c r="CC48" s="75" t="str">
        <f t="shared" si="219"/>
        <v/>
      </c>
      <c r="CD48" s="75" t="str">
        <f t="shared" ca="1" si="220"/>
        <v/>
      </c>
      <c r="CE48" s="75" t="str">
        <f t="shared" si="221"/>
        <v/>
      </c>
      <c r="CF48" s="75" t="str">
        <f t="shared" si="222"/>
        <v/>
      </c>
      <c r="CG48" s="75" t="str">
        <f t="shared" si="223"/>
        <v/>
      </c>
      <c r="CH48" s="75" t="str">
        <f t="shared" si="224"/>
        <v/>
      </c>
      <c r="CI48" s="75" t="str">
        <f t="shared" si="225"/>
        <v/>
      </c>
      <c r="CJ48" s="75" t="str">
        <f t="shared" si="226"/>
        <v/>
      </c>
      <c r="CK48" s="253">
        <f t="shared" si="227"/>
        <v>0</v>
      </c>
      <c r="CL48" s="75" t="str">
        <f t="shared" si="97"/>
        <v/>
      </c>
      <c r="CM48" s="75" t="str">
        <f t="shared" si="228"/>
        <v/>
      </c>
      <c r="CN48" s="75" t="str">
        <f t="shared" si="229"/>
        <v/>
      </c>
      <c r="CO48" s="75" t="str">
        <f t="shared" si="230"/>
        <v/>
      </c>
      <c r="CP48" s="75" t="str">
        <f t="shared" si="101"/>
        <v/>
      </c>
      <c r="CQ48" s="75" t="str">
        <f t="shared" si="102"/>
        <v/>
      </c>
      <c r="CR48" s="75" t="str">
        <f t="shared" si="103"/>
        <v/>
      </c>
      <c r="CS48" s="75" t="str">
        <f t="shared" si="104"/>
        <v/>
      </c>
      <c r="CT48" s="75" t="str">
        <f t="shared" si="105"/>
        <v/>
      </c>
      <c r="CU48" s="75" t="str">
        <f t="shared" si="106"/>
        <v/>
      </c>
      <c r="CV48" s="75" t="str">
        <f t="shared" si="231"/>
        <v/>
      </c>
      <c r="CW48" s="75" t="str">
        <f t="shared" si="232"/>
        <v/>
      </c>
      <c r="CX48" s="75" t="str">
        <f t="shared" si="233"/>
        <v/>
      </c>
      <c r="CY48" s="75" t="str">
        <f t="shared" si="234"/>
        <v/>
      </c>
      <c r="CZ48" s="75" t="str">
        <f t="shared" si="235"/>
        <v/>
      </c>
      <c r="DA48" s="75" t="str">
        <f t="shared" si="236"/>
        <v/>
      </c>
      <c r="DB48" s="75" t="str">
        <f t="shared" si="237"/>
        <v/>
      </c>
      <c r="DC48" s="75" t="str">
        <f t="shared" si="114"/>
        <v/>
      </c>
      <c r="DD48" s="75" t="str">
        <f t="shared" si="238"/>
        <v/>
      </c>
      <c r="DE48" s="75" t="str">
        <f t="shared" si="239"/>
        <v/>
      </c>
      <c r="DF48" s="75" t="str">
        <f t="shared" si="240"/>
        <v/>
      </c>
      <c r="DG48" s="75" t="str">
        <f t="shared" si="241"/>
        <v/>
      </c>
      <c r="DH48" s="75" t="str">
        <f t="shared" si="242"/>
        <v/>
      </c>
      <c r="DI48" s="75" t="str">
        <f t="shared" si="243"/>
        <v/>
      </c>
      <c r="DJ48" s="75" t="str">
        <f t="shared" si="121"/>
        <v/>
      </c>
      <c r="DK48" s="75" t="str">
        <f t="shared" si="122"/>
        <v/>
      </c>
      <c r="DL48" s="75" t="str">
        <f t="shared" si="123"/>
        <v/>
      </c>
      <c r="DM48" s="75" t="str">
        <f t="shared" si="244"/>
        <v/>
      </c>
      <c r="DN48" s="75" t="str">
        <f t="shared" si="245"/>
        <v/>
      </c>
      <c r="DO48" s="75" t="str">
        <f t="shared" si="246"/>
        <v/>
      </c>
      <c r="DP48" s="75" t="str">
        <f t="shared" si="247"/>
        <v/>
      </c>
      <c r="DQ48" s="75" t="str">
        <f t="shared" si="248"/>
        <v/>
      </c>
      <c r="DR48" s="75" t="str">
        <f t="shared" si="249"/>
        <v/>
      </c>
      <c r="DS48" s="75" t="str">
        <f t="shared" si="250"/>
        <v/>
      </c>
      <c r="DT48" s="75" t="str">
        <f t="shared" si="251"/>
        <v/>
      </c>
      <c r="DU48" s="75" t="str">
        <f t="shared" si="252"/>
        <v/>
      </c>
      <c r="DV48" s="75" t="str">
        <f t="shared" si="253"/>
        <v/>
      </c>
      <c r="DW48" s="75" t="str">
        <f t="shared" si="254"/>
        <v/>
      </c>
      <c r="DX48" s="75" t="str">
        <f t="shared" si="255"/>
        <v/>
      </c>
      <c r="DY48" s="75" t="str">
        <f t="shared" si="256"/>
        <v/>
      </c>
      <c r="DZ48" s="75" t="str">
        <f t="shared" si="257"/>
        <v/>
      </c>
      <c r="EA48" s="75" t="str">
        <f t="shared" si="258"/>
        <v/>
      </c>
      <c r="EB48" s="75" t="str">
        <f t="shared" si="259"/>
        <v/>
      </c>
      <c r="EC48" s="75" t="str">
        <f t="shared" si="260"/>
        <v/>
      </c>
      <c r="ED48" s="75" t="str">
        <f t="shared" si="261"/>
        <v/>
      </c>
      <c r="EE48" s="75" t="str">
        <f t="shared" si="262"/>
        <v/>
      </c>
      <c r="EF48" s="253" t="str">
        <f t="shared" ca="1" si="263"/>
        <v/>
      </c>
      <c r="EG48" s="253" t="str">
        <f t="shared" ca="1" si="264"/>
        <v/>
      </c>
      <c r="EH48" s="75" t="str">
        <f t="shared" ca="1" si="265"/>
        <v/>
      </c>
      <c r="EI48" s="75" t="str">
        <f t="shared" ca="1" si="266"/>
        <v/>
      </c>
      <c r="EJ48" s="75" t="str">
        <f t="shared" ca="1" si="267"/>
        <v/>
      </c>
      <c r="EK48" s="75" t="str">
        <f t="shared" ca="1" si="282"/>
        <v/>
      </c>
      <c r="EL48" s="75" t="str">
        <f t="shared" ca="1" si="268"/>
        <v/>
      </c>
      <c r="EM48" s="75" t="str">
        <f t="shared" ca="1" si="269"/>
        <v/>
      </c>
      <c r="EN48" s="75" t="str">
        <f t="shared" ca="1" si="270"/>
        <v/>
      </c>
      <c r="EO48" s="75" t="str">
        <f t="shared" ca="1" si="271"/>
        <v/>
      </c>
      <c r="EP48" s="75" t="str">
        <f t="shared" ca="1" si="272"/>
        <v/>
      </c>
      <c r="EQ48" s="75" t="str">
        <f t="shared" ca="1" si="273"/>
        <v/>
      </c>
      <c r="ER48" s="75" t="str">
        <f t="shared" ca="1" si="274"/>
        <v/>
      </c>
      <c r="ES48" s="253">
        <f t="shared" si="275"/>
        <v>1</v>
      </c>
      <c r="ET48" s="75" t="str">
        <f t="shared" si="276"/>
        <v/>
      </c>
      <c r="EU48" s="75" t="str">
        <f>""</f>
        <v/>
      </c>
      <c r="EV48" s="75" t="str">
        <f>IF(AND(G48=1,COUNT(#REF!)=0), 70, "")</f>
        <v/>
      </c>
      <c r="EW48" s="75" t="str">
        <f t="shared" si="277"/>
        <v/>
      </c>
      <c r="EX48" s="253" t="str">
        <f>IF(B48=0,"",COUNTIF(ES$6:ES48,ES48))</f>
        <v/>
      </c>
      <c r="EY48" s="75" t="str">
        <f t="shared" si="278"/>
        <v/>
      </c>
      <c r="EZ48" s="254" t="str">
        <f t="shared" si="279"/>
        <v/>
      </c>
      <c r="FA48" s="75" t="str">
        <f t="shared" si="280"/>
        <v/>
      </c>
      <c r="FB48" s="75" t="str">
        <f t="shared" si="163"/>
        <v/>
      </c>
    </row>
    <row r="49" spans="1:158" ht="19.2">
      <c r="A49" s="27">
        <v>44</v>
      </c>
      <c r="B49" s="27">
        <f>COUNTIF('中間シート (2)'!M:M,行政集計シート※記入不要です!A49)</f>
        <v>0</v>
      </c>
      <c r="C49" s="249" t="str">
        <f t="shared" si="281"/>
        <v/>
      </c>
      <c r="D49" s="249" t="str">
        <f t="shared" si="176"/>
        <v/>
      </c>
      <c r="E49" s="249" t="str">
        <f t="shared" si="177"/>
        <v/>
      </c>
      <c r="F49" s="250"/>
      <c r="G49" s="17" t="str">
        <f>IFERROR(VLOOKUP($A49,'中間シート (2)'!$M$6:$AQ$65,G$1,FALSE),"")</f>
        <v/>
      </c>
      <c r="H49" s="17" t="str">
        <f>IFERROR(VLOOKUP($A49,'中間シート (2)'!$M$6:$AQ$65,H$1,FALSE),"")</f>
        <v/>
      </c>
      <c r="I49" s="17" t="str">
        <f>IFERROR(VLOOKUP($A49,'中間シート (2)'!$M$6:$AQ$65,I$1,FALSE),"")</f>
        <v/>
      </c>
      <c r="J49" s="17" t="str">
        <f>IFERROR(VLOOKUP($A49,'中間シート (2)'!$M$6:$AQ$65,J$1,FALSE),"")</f>
        <v/>
      </c>
      <c r="K49" s="17" t="str">
        <f>IFERROR(VLOOKUP($A49,'中間シート (2)'!$M$6:$AQ$65,K$1,FALSE),"")</f>
        <v/>
      </c>
      <c r="L49" s="17" t="str">
        <f>IFERROR(VLOOKUP($A49,'中間シート (2)'!$M$6:$AQ$65,L$1,FALSE),"")</f>
        <v/>
      </c>
      <c r="M49" s="17" t="str">
        <f>IFERROR(VLOOKUP($A49,'中間シート (2)'!$M$6:$AQ$65,M$1,FALSE),"")</f>
        <v/>
      </c>
      <c r="N49" s="17" t="str">
        <f>IFERROR(VLOOKUP($A49,'中間シート (2)'!$M$6:$AQ$65,N$1,FALSE),"")</f>
        <v/>
      </c>
      <c r="O49" s="17" t="str">
        <f>IFERROR(VLOOKUP($A49,'中間シート (2)'!$M$6:$AQ$65,O$1,FALSE),"")</f>
        <v/>
      </c>
      <c r="P49" s="17" t="str">
        <f>IFERROR(VLOOKUP($A49,'中間シート (2)'!$M$6:$AQ$65,P$1,FALSE),"")</f>
        <v/>
      </c>
      <c r="Q49" s="17" t="str">
        <f>IFERROR(VLOOKUP($A49,'中間シート (2)'!$M$6:$AQ$65,Q$1,FALSE),"")</f>
        <v/>
      </c>
      <c r="R49" s="17" t="str">
        <f>IFERROR(VLOOKUP($A49,'中間シート (2)'!$M$6:$AQ$65,R$1,FALSE),"")</f>
        <v/>
      </c>
      <c r="S49" s="17" t="str">
        <f>IFERROR(VLOOKUP($A49,'中間シート (2)'!$M$6:$AQ$65,S$1,FALSE),"")</f>
        <v/>
      </c>
      <c r="T49" s="17" t="str">
        <f>IFERROR(VLOOKUP($A49,'中間シート (2)'!$M$6:$AQ$65,T$1,FALSE),"")</f>
        <v/>
      </c>
      <c r="U49" s="17"/>
      <c r="V49" s="17" t="str">
        <f>IFERROR(VLOOKUP($A49,'中間シート (2)'!$M$6:$AQ$65,V$1,FALSE),"")</f>
        <v/>
      </c>
      <c r="W49" s="17" t="str">
        <f>IFERROR(VLOOKUP($A49,'中間シート (2)'!$M$6:$AQ$65,W$1,FALSE),"")</f>
        <v/>
      </c>
      <c r="X49" s="17" t="str">
        <f>IFERROR(VLOOKUP($A49,'中間シート (2)'!$M$6:$AQ$65,X$1,FALSE),"")</f>
        <v/>
      </c>
      <c r="Y49" s="17" t="str">
        <f>IFERROR(VLOOKUP($A49,'中間シート (2)'!$M$6:$AQ$65,Y$1,FALSE),"")</f>
        <v/>
      </c>
      <c r="Z49" s="17" t="str">
        <f>IFERROR(VLOOKUP($A49,'中間シート (2)'!$M$6:$AQ$65,Z$1,FALSE),"")</f>
        <v/>
      </c>
      <c r="AA49" s="17" t="str">
        <f>IFERROR(VLOOKUP($A49,'中間シート (2)'!$M$6:$AQ$65,AA$1,FALSE),"")</f>
        <v/>
      </c>
      <c r="AB49" s="17" t="str">
        <f>IFERROR(VLOOKUP($A49,'中間シート (2)'!$M$6:$AQ$65,AB$1,FALSE),"")</f>
        <v/>
      </c>
      <c r="AC49" s="17" t="str">
        <f>IFERROR(VLOOKUP($A49,'中間シート (2)'!$M$6:$AQ$65,AC$1,FALSE),"")</f>
        <v/>
      </c>
      <c r="AD49" s="17"/>
      <c r="AE49" s="17"/>
      <c r="AF49" s="45"/>
      <c r="AG49" s="45"/>
      <c r="AH49" s="30"/>
      <c r="AI49" s="30"/>
      <c r="AJ49" s="30"/>
      <c r="AK49" s="75">
        <f t="shared" si="178"/>
        <v>41</v>
      </c>
      <c r="AL49" s="75">
        <f t="shared" si="179"/>
        <v>41</v>
      </c>
      <c r="AM49" s="75" t="str">
        <f t="shared" si="180"/>
        <v/>
      </c>
      <c r="AN49" s="75" t="str">
        <f t="shared" si="181"/>
        <v/>
      </c>
      <c r="AO49" s="75" t="str">
        <f t="shared" si="182"/>
        <v/>
      </c>
      <c r="AP49" s="75" t="str">
        <f t="shared" si="183"/>
        <v/>
      </c>
      <c r="AQ49" s="75" t="str">
        <f t="shared" si="184"/>
        <v/>
      </c>
      <c r="AR49" s="75" t="str">
        <f ca="1">IF(AA49="","",IF(COUNTIF(エラー23シート!$G$5:$G$79, OFFSET(I49,IF(H49="",0,-H49+1),0)*100+OFFSET(W49,IF(H49="",0,-H49+1),0)*10+AA49)&gt;0,23,""))</f>
        <v/>
      </c>
      <c r="AS49" s="75" t="str">
        <f t="shared" si="185"/>
        <v/>
      </c>
      <c r="AT49" s="75" t="str">
        <f t="shared" si="186"/>
        <v/>
      </c>
      <c r="AU49" s="75" t="str">
        <f t="shared" si="187"/>
        <v/>
      </c>
      <c r="AV49" s="75" t="str">
        <f t="shared" si="188"/>
        <v/>
      </c>
      <c r="AW49" s="75" t="str">
        <f t="shared" si="189"/>
        <v/>
      </c>
      <c r="AX49" s="75" t="str">
        <f t="shared" si="190"/>
        <v/>
      </c>
      <c r="AY49" s="75" t="str">
        <f t="shared" si="191"/>
        <v/>
      </c>
      <c r="AZ49" s="75" t="str">
        <f t="shared" si="192"/>
        <v/>
      </c>
      <c r="BA49" s="75" t="str">
        <f t="shared" si="193"/>
        <v/>
      </c>
      <c r="BB49" s="75" t="str">
        <f t="shared" si="194"/>
        <v/>
      </c>
      <c r="BC49" s="75" t="str">
        <f t="shared" si="195"/>
        <v/>
      </c>
      <c r="BD49" s="75" t="str">
        <f t="shared" si="196"/>
        <v/>
      </c>
      <c r="BE49" s="75" t="str">
        <f t="shared" si="197"/>
        <v/>
      </c>
      <c r="BF49" s="75" t="str">
        <f t="shared" si="198"/>
        <v/>
      </c>
      <c r="BG49" s="75" t="str">
        <f t="shared" si="199"/>
        <v/>
      </c>
      <c r="BH49" s="75" t="str">
        <f t="shared" si="200"/>
        <v/>
      </c>
      <c r="BI49" s="251" t="str">
        <f t="shared" si="201"/>
        <v/>
      </c>
      <c r="BJ49" s="75" t="str">
        <f t="shared" si="202"/>
        <v/>
      </c>
      <c r="BK49" s="75" t="str">
        <f>IF(OR(B49=0,AND(H49&gt;=2, H49&lt;=4, M49="")), "",
 IF(COUNTIF(エラー32シート!$B$5:$J$46,M49)=0,32,""))</f>
        <v/>
      </c>
      <c r="BL49" s="75" t="str">
        <f t="shared" si="203"/>
        <v/>
      </c>
      <c r="BM49" s="75" t="str">
        <f t="shared" si="204"/>
        <v/>
      </c>
      <c r="BN49" s="75" t="str">
        <f t="shared" si="205"/>
        <v/>
      </c>
      <c r="BO49" s="75" t="str">
        <f t="shared" si="206"/>
        <v/>
      </c>
      <c r="BP49" s="75" t="str">
        <f t="shared" si="75"/>
        <v/>
      </c>
      <c r="BQ49" s="75" t="str">
        <f t="shared" si="207"/>
        <v/>
      </c>
      <c r="BR49" s="75" t="str">
        <f t="shared" si="208"/>
        <v/>
      </c>
      <c r="BS49" s="75" t="str">
        <f t="shared" si="209"/>
        <v/>
      </c>
      <c r="BT49" s="75" t="str">
        <f t="shared" si="210"/>
        <v/>
      </c>
      <c r="BU49" s="75" t="str">
        <f t="shared" si="211"/>
        <v/>
      </c>
      <c r="BV49" s="75" t="str">
        <f t="shared" si="212"/>
        <v/>
      </c>
      <c r="BW49" s="75" t="str">
        <f t="shared" si="213"/>
        <v/>
      </c>
      <c r="BX49" s="75" t="str">
        <f t="shared" si="214"/>
        <v/>
      </c>
      <c r="BY49" s="75" t="str">
        <f t="shared" si="215"/>
        <v/>
      </c>
      <c r="BZ49" s="75" t="str">
        <f t="shared" si="216"/>
        <v/>
      </c>
      <c r="CA49" s="252" t="str">
        <f t="shared" si="217"/>
        <v/>
      </c>
      <c r="CB49" s="75" t="str">
        <f t="shared" si="218"/>
        <v/>
      </c>
      <c r="CC49" s="75" t="str">
        <f t="shared" si="219"/>
        <v/>
      </c>
      <c r="CD49" s="75" t="str">
        <f t="shared" ca="1" si="220"/>
        <v/>
      </c>
      <c r="CE49" s="75" t="str">
        <f t="shared" si="221"/>
        <v/>
      </c>
      <c r="CF49" s="75" t="str">
        <f t="shared" si="222"/>
        <v/>
      </c>
      <c r="CG49" s="75" t="str">
        <f t="shared" si="223"/>
        <v/>
      </c>
      <c r="CH49" s="75" t="str">
        <f t="shared" si="224"/>
        <v/>
      </c>
      <c r="CI49" s="75" t="str">
        <f t="shared" si="225"/>
        <v/>
      </c>
      <c r="CJ49" s="75" t="str">
        <f t="shared" si="226"/>
        <v/>
      </c>
      <c r="CK49" s="253">
        <f t="shared" si="227"/>
        <v>0</v>
      </c>
      <c r="CL49" s="75" t="str">
        <f t="shared" si="97"/>
        <v/>
      </c>
      <c r="CM49" s="75" t="str">
        <f t="shared" si="228"/>
        <v/>
      </c>
      <c r="CN49" s="75" t="str">
        <f t="shared" si="229"/>
        <v/>
      </c>
      <c r="CO49" s="75" t="str">
        <f t="shared" si="230"/>
        <v/>
      </c>
      <c r="CP49" s="75" t="str">
        <f t="shared" si="101"/>
        <v/>
      </c>
      <c r="CQ49" s="75" t="str">
        <f t="shared" si="102"/>
        <v/>
      </c>
      <c r="CR49" s="75" t="str">
        <f t="shared" si="103"/>
        <v/>
      </c>
      <c r="CS49" s="75" t="str">
        <f t="shared" si="104"/>
        <v/>
      </c>
      <c r="CT49" s="75" t="str">
        <f t="shared" si="105"/>
        <v/>
      </c>
      <c r="CU49" s="75" t="str">
        <f t="shared" si="106"/>
        <v/>
      </c>
      <c r="CV49" s="75" t="str">
        <f t="shared" si="231"/>
        <v/>
      </c>
      <c r="CW49" s="75" t="str">
        <f t="shared" si="232"/>
        <v/>
      </c>
      <c r="CX49" s="75" t="str">
        <f t="shared" si="233"/>
        <v/>
      </c>
      <c r="CY49" s="75" t="str">
        <f t="shared" si="234"/>
        <v/>
      </c>
      <c r="CZ49" s="75" t="str">
        <f t="shared" si="235"/>
        <v/>
      </c>
      <c r="DA49" s="75" t="str">
        <f t="shared" si="236"/>
        <v/>
      </c>
      <c r="DB49" s="75" t="str">
        <f t="shared" si="237"/>
        <v/>
      </c>
      <c r="DC49" s="75" t="str">
        <f t="shared" si="114"/>
        <v/>
      </c>
      <c r="DD49" s="75" t="str">
        <f t="shared" si="238"/>
        <v/>
      </c>
      <c r="DE49" s="75" t="str">
        <f t="shared" si="239"/>
        <v/>
      </c>
      <c r="DF49" s="75" t="str">
        <f t="shared" si="240"/>
        <v/>
      </c>
      <c r="DG49" s="75" t="str">
        <f t="shared" si="241"/>
        <v/>
      </c>
      <c r="DH49" s="75" t="str">
        <f t="shared" si="242"/>
        <v/>
      </c>
      <c r="DI49" s="75" t="str">
        <f t="shared" si="243"/>
        <v/>
      </c>
      <c r="DJ49" s="75" t="str">
        <f t="shared" si="121"/>
        <v/>
      </c>
      <c r="DK49" s="75" t="str">
        <f t="shared" si="122"/>
        <v/>
      </c>
      <c r="DL49" s="75" t="str">
        <f t="shared" si="123"/>
        <v/>
      </c>
      <c r="DM49" s="75" t="str">
        <f t="shared" si="244"/>
        <v/>
      </c>
      <c r="DN49" s="75" t="str">
        <f t="shared" si="245"/>
        <v/>
      </c>
      <c r="DO49" s="75" t="str">
        <f t="shared" si="246"/>
        <v/>
      </c>
      <c r="DP49" s="75" t="str">
        <f t="shared" si="247"/>
        <v/>
      </c>
      <c r="DQ49" s="75" t="str">
        <f t="shared" si="248"/>
        <v/>
      </c>
      <c r="DR49" s="75" t="str">
        <f t="shared" si="249"/>
        <v/>
      </c>
      <c r="DS49" s="75" t="str">
        <f t="shared" si="250"/>
        <v/>
      </c>
      <c r="DT49" s="75" t="str">
        <f t="shared" si="251"/>
        <v/>
      </c>
      <c r="DU49" s="75" t="str">
        <f t="shared" si="252"/>
        <v/>
      </c>
      <c r="DV49" s="75" t="str">
        <f t="shared" si="253"/>
        <v/>
      </c>
      <c r="DW49" s="75" t="str">
        <f t="shared" si="254"/>
        <v/>
      </c>
      <c r="DX49" s="75" t="str">
        <f t="shared" si="255"/>
        <v/>
      </c>
      <c r="DY49" s="75" t="str">
        <f t="shared" si="256"/>
        <v/>
      </c>
      <c r="DZ49" s="75" t="str">
        <f t="shared" si="257"/>
        <v/>
      </c>
      <c r="EA49" s="75" t="str">
        <f t="shared" si="258"/>
        <v/>
      </c>
      <c r="EB49" s="75" t="str">
        <f t="shared" si="259"/>
        <v/>
      </c>
      <c r="EC49" s="75" t="str">
        <f t="shared" si="260"/>
        <v/>
      </c>
      <c r="ED49" s="75" t="str">
        <f t="shared" si="261"/>
        <v/>
      </c>
      <c r="EE49" s="75" t="str">
        <f t="shared" si="262"/>
        <v/>
      </c>
      <c r="EF49" s="253" t="str">
        <f t="shared" ca="1" si="263"/>
        <v/>
      </c>
      <c r="EG49" s="253" t="str">
        <f t="shared" ca="1" si="264"/>
        <v/>
      </c>
      <c r="EH49" s="75" t="str">
        <f t="shared" ca="1" si="265"/>
        <v/>
      </c>
      <c r="EI49" s="75" t="str">
        <f t="shared" ca="1" si="266"/>
        <v/>
      </c>
      <c r="EJ49" s="75" t="str">
        <f t="shared" ca="1" si="267"/>
        <v/>
      </c>
      <c r="EK49" s="75" t="str">
        <f t="shared" ca="1" si="282"/>
        <v/>
      </c>
      <c r="EL49" s="75" t="str">
        <f t="shared" ca="1" si="268"/>
        <v/>
      </c>
      <c r="EM49" s="75" t="str">
        <f t="shared" ca="1" si="269"/>
        <v/>
      </c>
      <c r="EN49" s="75" t="str">
        <f t="shared" ca="1" si="270"/>
        <v/>
      </c>
      <c r="EO49" s="75" t="str">
        <f t="shared" ca="1" si="271"/>
        <v/>
      </c>
      <c r="EP49" s="75" t="str">
        <f t="shared" ca="1" si="272"/>
        <v/>
      </c>
      <c r="EQ49" s="75" t="str">
        <f t="shared" ca="1" si="273"/>
        <v/>
      </c>
      <c r="ER49" s="75" t="str">
        <f t="shared" ca="1" si="274"/>
        <v/>
      </c>
      <c r="ES49" s="253">
        <f t="shared" si="275"/>
        <v>1</v>
      </c>
      <c r="ET49" s="75" t="str">
        <f t="shared" si="276"/>
        <v/>
      </c>
      <c r="EU49" s="75" t="str">
        <f>""</f>
        <v/>
      </c>
      <c r="EV49" s="75" t="str">
        <f>IF(AND(G49=1,COUNT(#REF!)=0), 70, "")</f>
        <v/>
      </c>
      <c r="EW49" s="75" t="str">
        <f t="shared" si="277"/>
        <v/>
      </c>
      <c r="EX49" s="253" t="str">
        <f>IF(B49=0,"",COUNTIF(ES$6:ES49,ES49))</f>
        <v/>
      </c>
      <c r="EY49" s="75" t="str">
        <f t="shared" si="278"/>
        <v/>
      </c>
      <c r="EZ49" s="254" t="str">
        <f t="shared" si="279"/>
        <v/>
      </c>
      <c r="FA49" s="75" t="str">
        <f t="shared" si="280"/>
        <v/>
      </c>
      <c r="FB49" s="75" t="str">
        <f t="shared" si="163"/>
        <v/>
      </c>
    </row>
    <row r="50" spans="1:158" ht="19.2">
      <c r="A50" s="27">
        <v>45</v>
      </c>
      <c r="B50" s="27">
        <f>COUNTIF('中間シート (2)'!M:M,行政集計シート※記入不要です!A50)</f>
        <v>0</v>
      </c>
      <c r="C50" s="249" t="str">
        <f t="shared" si="281"/>
        <v/>
      </c>
      <c r="D50" s="249" t="str">
        <f t="shared" si="176"/>
        <v/>
      </c>
      <c r="E50" s="249" t="str">
        <f t="shared" si="177"/>
        <v/>
      </c>
      <c r="F50" s="250"/>
      <c r="G50" s="17" t="str">
        <f>IFERROR(VLOOKUP($A50,'中間シート (2)'!$M$6:$AQ$65,G$1,FALSE),"")</f>
        <v/>
      </c>
      <c r="H50" s="17" t="str">
        <f>IFERROR(VLOOKUP($A50,'中間シート (2)'!$M$6:$AQ$65,H$1,FALSE),"")</f>
        <v/>
      </c>
      <c r="I50" s="17" t="str">
        <f>IFERROR(VLOOKUP($A50,'中間シート (2)'!$M$6:$AQ$65,I$1,FALSE),"")</f>
        <v/>
      </c>
      <c r="J50" s="17" t="str">
        <f>IFERROR(VLOOKUP($A50,'中間シート (2)'!$M$6:$AQ$65,J$1,FALSE),"")</f>
        <v/>
      </c>
      <c r="K50" s="17" t="str">
        <f>IFERROR(VLOOKUP($A50,'中間シート (2)'!$M$6:$AQ$65,K$1,FALSE),"")</f>
        <v/>
      </c>
      <c r="L50" s="17" t="str">
        <f>IFERROR(VLOOKUP($A50,'中間シート (2)'!$M$6:$AQ$65,L$1,FALSE),"")</f>
        <v/>
      </c>
      <c r="M50" s="17" t="str">
        <f>IFERROR(VLOOKUP($A50,'中間シート (2)'!$M$6:$AQ$65,M$1,FALSE),"")</f>
        <v/>
      </c>
      <c r="N50" s="17" t="str">
        <f>IFERROR(VLOOKUP($A50,'中間シート (2)'!$M$6:$AQ$65,N$1,FALSE),"")</f>
        <v/>
      </c>
      <c r="O50" s="17" t="str">
        <f>IFERROR(VLOOKUP($A50,'中間シート (2)'!$M$6:$AQ$65,O$1,FALSE),"")</f>
        <v/>
      </c>
      <c r="P50" s="17" t="str">
        <f>IFERROR(VLOOKUP($A50,'中間シート (2)'!$M$6:$AQ$65,P$1,FALSE),"")</f>
        <v/>
      </c>
      <c r="Q50" s="17" t="str">
        <f>IFERROR(VLOOKUP($A50,'中間シート (2)'!$M$6:$AQ$65,Q$1,FALSE),"")</f>
        <v/>
      </c>
      <c r="R50" s="17" t="str">
        <f>IFERROR(VLOOKUP($A50,'中間シート (2)'!$M$6:$AQ$65,R$1,FALSE),"")</f>
        <v/>
      </c>
      <c r="S50" s="17" t="str">
        <f>IFERROR(VLOOKUP($A50,'中間シート (2)'!$M$6:$AQ$65,S$1,FALSE),"")</f>
        <v/>
      </c>
      <c r="T50" s="17" t="str">
        <f>IFERROR(VLOOKUP($A50,'中間シート (2)'!$M$6:$AQ$65,T$1,FALSE),"")</f>
        <v/>
      </c>
      <c r="U50" s="17"/>
      <c r="V50" s="17" t="str">
        <f>IFERROR(VLOOKUP($A50,'中間シート (2)'!$M$6:$AQ$65,V$1,FALSE),"")</f>
        <v/>
      </c>
      <c r="W50" s="17" t="str">
        <f>IFERROR(VLOOKUP($A50,'中間シート (2)'!$M$6:$AQ$65,W$1,FALSE),"")</f>
        <v/>
      </c>
      <c r="X50" s="17" t="str">
        <f>IFERROR(VLOOKUP($A50,'中間シート (2)'!$M$6:$AQ$65,X$1,FALSE),"")</f>
        <v/>
      </c>
      <c r="Y50" s="17" t="str">
        <f>IFERROR(VLOOKUP($A50,'中間シート (2)'!$M$6:$AQ$65,Y$1,FALSE),"")</f>
        <v/>
      </c>
      <c r="Z50" s="17" t="str">
        <f>IFERROR(VLOOKUP($A50,'中間シート (2)'!$M$6:$AQ$65,Z$1,FALSE),"")</f>
        <v/>
      </c>
      <c r="AA50" s="17" t="str">
        <f>IFERROR(VLOOKUP($A50,'中間シート (2)'!$M$6:$AQ$65,AA$1,FALSE),"")</f>
        <v/>
      </c>
      <c r="AB50" s="17" t="str">
        <f>IFERROR(VLOOKUP($A50,'中間シート (2)'!$M$6:$AQ$65,AB$1,FALSE),"")</f>
        <v/>
      </c>
      <c r="AC50" s="17" t="str">
        <f>IFERROR(VLOOKUP($A50,'中間シート (2)'!$M$6:$AQ$65,AC$1,FALSE),"")</f>
        <v/>
      </c>
      <c r="AD50" s="17"/>
      <c r="AE50" s="17"/>
      <c r="AF50" s="45"/>
      <c r="AG50" s="45"/>
      <c r="AH50" s="30"/>
      <c r="AI50" s="30"/>
      <c r="AJ50" s="30"/>
      <c r="AK50" s="75">
        <f t="shared" si="178"/>
        <v>41</v>
      </c>
      <c r="AL50" s="75">
        <f t="shared" si="179"/>
        <v>41</v>
      </c>
      <c r="AM50" s="75" t="str">
        <f t="shared" si="180"/>
        <v/>
      </c>
      <c r="AN50" s="75" t="str">
        <f t="shared" si="181"/>
        <v/>
      </c>
      <c r="AO50" s="75" t="str">
        <f t="shared" si="182"/>
        <v/>
      </c>
      <c r="AP50" s="75" t="str">
        <f t="shared" si="183"/>
        <v/>
      </c>
      <c r="AQ50" s="75" t="str">
        <f t="shared" si="184"/>
        <v/>
      </c>
      <c r="AR50" s="75" t="str">
        <f ca="1">IF(AA50="","",IF(COUNTIF(エラー23シート!$G$5:$G$79, OFFSET(I50,IF(H50="",0,-H50+1),0)*100+OFFSET(W50,IF(H50="",0,-H50+1),0)*10+AA50)&gt;0,23,""))</f>
        <v/>
      </c>
      <c r="AS50" s="75" t="str">
        <f t="shared" si="185"/>
        <v/>
      </c>
      <c r="AT50" s="75" t="str">
        <f t="shared" si="186"/>
        <v/>
      </c>
      <c r="AU50" s="75" t="str">
        <f t="shared" si="187"/>
        <v/>
      </c>
      <c r="AV50" s="75" t="str">
        <f t="shared" si="188"/>
        <v/>
      </c>
      <c r="AW50" s="75" t="str">
        <f t="shared" si="189"/>
        <v/>
      </c>
      <c r="AX50" s="75" t="str">
        <f t="shared" si="190"/>
        <v/>
      </c>
      <c r="AY50" s="75" t="str">
        <f t="shared" si="191"/>
        <v/>
      </c>
      <c r="AZ50" s="75" t="str">
        <f t="shared" si="192"/>
        <v/>
      </c>
      <c r="BA50" s="75" t="str">
        <f t="shared" si="193"/>
        <v/>
      </c>
      <c r="BB50" s="75" t="str">
        <f t="shared" si="194"/>
        <v/>
      </c>
      <c r="BC50" s="75" t="str">
        <f t="shared" si="195"/>
        <v/>
      </c>
      <c r="BD50" s="75" t="str">
        <f t="shared" si="196"/>
        <v/>
      </c>
      <c r="BE50" s="75" t="str">
        <f t="shared" si="197"/>
        <v/>
      </c>
      <c r="BF50" s="75" t="str">
        <f t="shared" si="198"/>
        <v/>
      </c>
      <c r="BG50" s="75" t="str">
        <f t="shared" si="199"/>
        <v/>
      </c>
      <c r="BH50" s="75" t="str">
        <f t="shared" si="200"/>
        <v/>
      </c>
      <c r="BI50" s="251" t="str">
        <f t="shared" si="201"/>
        <v/>
      </c>
      <c r="BJ50" s="75" t="str">
        <f t="shared" si="202"/>
        <v/>
      </c>
      <c r="BK50" s="75" t="str">
        <f>IF(OR(B50=0,AND(H50&gt;=2, H50&lt;=4, M50="")), "",
 IF(COUNTIF(エラー32シート!$B$5:$J$46,M50)=0,32,""))</f>
        <v/>
      </c>
      <c r="BL50" s="75" t="str">
        <f t="shared" si="203"/>
        <v/>
      </c>
      <c r="BM50" s="75" t="str">
        <f t="shared" si="204"/>
        <v/>
      </c>
      <c r="BN50" s="75" t="str">
        <f t="shared" si="205"/>
        <v/>
      </c>
      <c r="BO50" s="75" t="str">
        <f t="shared" si="206"/>
        <v/>
      </c>
      <c r="BP50" s="75" t="str">
        <f t="shared" si="75"/>
        <v/>
      </c>
      <c r="BQ50" s="75" t="str">
        <f t="shared" si="207"/>
        <v/>
      </c>
      <c r="BR50" s="75" t="str">
        <f t="shared" si="208"/>
        <v/>
      </c>
      <c r="BS50" s="75" t="str">
        <f t="shared" si="209"/>
        <v/>
      </c>
      <c r="BT50" s="75" t="str">
        <f t="shared" si="210"/>
        <v/>
      </c>
      <c r="BU50" s="75" t="str">
        <f t="shared" si="211"/>
        <v/>
      </c>
      <c r="BV50" s="75" t="str">
        <f t="shared" si="212"/>
        <v/>
      </c>
      <c r="BW50" s="75" t="str">
        <f t="shared" si="213"/>
        <v/>
      </c>
      <c r="BX50" s="75" t="str">
        <f t="shared" si="214"/>
        <v/>
      </c>
      <c r="BY50" s="75" t="str">
        <f t="shared" si="215"/>
        <v/>
      </c>
      <c r="BZ50" s="75" t="str">
        <f t="shared" si="216"/>
        <v/>
      </c>
      <c r="CA50" s="252" t="str">
        <f t="shared" si="217"/>
        <v/>
      </c>
      <c r="CB50" s="75" t="str">
        <f t="shared" si="218"/>
        <v/>
      </c>
      <c r="CC50" s="75" t="str">
        <f t="shared" si="219"/>
        <v/>
      </c>
      <c r="CD50" s="75" t="str">
        <f t="shared" ca="1" si="220"/>
        <v/>
      </c>
      <c r="CE50" s="75" t="str">
        <f t="shared" si="221"/>
        <v/>
      </c>
      <c r="CF50" s="75" t="str">
        <f t="shared" si="222"/>
        <v/>
      </c>
      <c r="CG50" s="75" t="str">
        <f t="shared" si="223"/>
        <v/>
      </c>
      <c r="CH50" s="75" t="str">
        <f t="shared" si="224"/>
        <v/>
      </c>
      <c r="CI50" s="75" t="str">
        <f t="shared" si="225"/>
        <v/>
      </c>
      <c r="CJ50" s="75" t="str">
        <f t="shared" si="226"/>
        <v/>
      </c>
      <c r="CK50" s="253">
        <f t="shared" si="227"/>
        <v>0</v>
      </c>
      <c r="CL50" s="75" t="str">
        <f t="shared" si="97"/>
        <v/>
      </c>
      <c r="CM50" s="75" t="str">
        <f t="shared" si="228"/>
        <v/>
      </c>
      <c r="CN50" s="75" t="str">
        <f t="shared" si="229"/>
        <v/>
      </c>
      <c r="CO50" s="75" t="str">
        <f t="shared" si="230"/>
        <v/>
      </c>
      <c r="CP50" s="75" t="str">
        <f t="shared" si="101"/>
        <v/>
      </c>
      <c r="CQ50" s="75" t="str">
        <f t="shared" si="102"/>
        <v/>
      </c>
      <c r="CR50" s="75" t="str">
        <f t="shared" si="103"/>
        <v/>
      </c>
      <c r="CS50" s="75" t="str">
        <f t="shared" si="104"/>
        <v/>
      </c>
      <c r="CT50" s="75" t="str">
        <f t="shared" si="105"/>
        <v/>
      </c>
      <c r="CU50" s="75" t="str">
        <f t="shared" si="106"/>
        <v/>
      </c>
      <c r="CV50" s="75" t="str">
        <f t="shared" si="231"/>
        <v/>
      </c>
      <c r="CW50" s="75" t="str">
        <f t="shared" si="232"/>
        <v/>
      </c>
      <c r="CX50" s="75" t="str">
        <f t="shared" si="233"/>
        <v/>
      </c>
      <c r="CY50" s="75" t="str">
        <f t="shared" si="234"/>
        <v/>
      </c>
      <c r="CZ50" s="75" t="str">
        <f t="shared" si="235"/>
        <v/>
      </c>
      <c r="DA50" s="75" t="str">
        <f t="shared" si="236"/>
        <v/>
      </c>
      <c r="DB50" s="75" t="str">
        <f t="shared" si="237"/>
        <v/>
      </c>
      <c r="DC50" s="75" t="str">
        <f t="shared" si="114"/>
        <v/>
      </c>
      <c r="DD50" s="75" t="str">
        <f t="shared" si="238"/>
        <v/>
      </c>
      <c r="DE50" s="75" t="str">
        <f t="shared" si="239"/>
        <v/>
      </c>
      <c r="DF50" s="75" t="str">
        <f t="shared" si="240"/>
        <v/>
      </c>
      <c r="DG50" s="75" t="str">
        <f t="shared" si="241"/>
        <v/>
      </c>
      <c r="DH50" s="75" t="str">
        <f t="shared" si="242"/>
        <v/>
      </c>
      <c r="DI50" s="75" t="str">
        <f t="shared" si="243"/>
        <v/>
      </c>
      <c r="DJ50" s="75" t="str">
        <f t="shared" si="121"/>
        <v/>
      </c>
      <c r="DK50" s="75" t="str">
        <f t="shared" si="122"/>
        <v/>
      </c>
      <c r="DL50" s="75" t="str">
        <f t="shared" si="123"/>
        <v/>
      </c>
      <c r="DM50" s="75" t="str">
        <f t="shared" si="244"/>
        <v/>
      </c>
      <c r="DN50" s="75" t="str">
        <f t="shared" si="245"/>
        <v/>
      </c>
      <c r="DO50" s="75" t="str">
        <f t="shared" si="246"/>
        <v/>
      </c>
      <c r="DP50" s="75" t="str">
        <f t="shared" si="247"/>
        <v/>
      </c>
      <c r="DQ50" s="75" t="str">
        <f t="shared" si="248"/>
        <v/>
      </c>
      <c r="DR50" s="75" t="str">
        <f t="shared" si="249"/>
        <v/>
      </c>
      <c r="DS50" s="75" t="str">
        <f t="shared" si="250"/>
        <v/>
      </c>
      <c r="DT50" s="75" t="str">
        <f t="shared" si="251"/>
        <v/>
      </c>
      <c r="DU50" s="75" t="str">
        <f t="shared" si="252"/>
        <v/>
      </c>
      <c r="DV50" s="75" t="str">
        <f t="shared" si="253"/>
        <v/>
      </c>
      <c r="DW50" s="75" t="str">
        <f t="shared" si="254"/>
        <v/>
      </c>
      <c r="DX50" s="75" t="str">
        <f t="shared" si="255"/>
        <v/>
      </c>
      <c r="DY50" s="75" t="str">
        <f t="shared" si="256"/>
        <v/>
      </c>
      <c r="DZ50" s="75" t="str">
        <f t="shared" si="257"/>
        <v/>
      </c>
      <c r="EA50" s="75" t="str">
        <f t="shared" si="258"/>
        <v/>
      </c>
      <c r="EB50" s="75" t="str">
        <f t="shared" si="259"/>
        <v/>
      </c>
      <c r="EC50" s="75" t="str">
        <f t="shared" si="260"/>
        <v/>
      </c>
      <c r="ED50" s="75" t="str">
        <f t="shared" si="261"/>
        <v/>
      </c>
      <c r="EE50" s="75" t="str">
        <f t="shared" si="262"/>
        <v/>
      </c>
      <c r="EF50" s="253" t="str">
        <f t="shared" ca="1" si="263"/>
        <v/>
      </c>
      <c r="EG50" s="253" t="str">
        <f t="shared" ca="1" si="264"/>
        <v/>
      </c>
      <c r="EH50" s="75" t="str">
        <f t="shared" ca="1" si="265"/>
        <v/>
      </c>
      <c r="EI50" s="75" t="str">
        <f t="shared" ca="1" si="266"/>
        <v/>
      </c>
      <c r="EJ50" s="75" t="str">
        <f t="shared" ca="1" si="267"/>
        <v/>
      </c>
      <c r="EK50" s="75" t="str">
        <f t="shared" ca="1" si="282"/>
        <v/>
      </c>
      <c r="EL50" s="75" t="str">
        <f t="shared" ca="1" si="268"/>
        <v/>
      </c>
      <c r="EM50" s="75" t="str">
        <f t="shared" ca="1" si="269"/>
        <v/>
      </c>
      <c r="EN50" s="75" t="str">
        <f t="shared" ca="1" si="270"/>
        <v/>
      </c>
      <c r="EO50" s="75" t="str">
        <f t="shared" ca="1" si="271"/>
        <v/>
      </c>
      <c r="EP50" s="75" t="str">
        <f t="shared" ca="1" si="272"/>
        <v/>
      </c>
      <c r="EQ50" s="75" t="str">
        <f t="shared" ca="1" si="273"/>
        <v/>
      </c>
      <c r="ER50" s="75" t="str">
        <f t="shared" ca="1" si="274"/>
        <v/>
      </c>
      <c r="ES50" s="253">
        <f t="shared" si="275"/>
        <v>1</v>
      </c>
      <c r="ET50" s="75" t="str">
        <f t="shared" si="276"/>
        <v/>
      </c>
      <c r="EU50" s="75" t="str">
        <f>""</f>
        <v/>
      </c>
      <c r="EV50" s="75" t="str">
        <f>IF(AND(G50=1,COUNT(#REF!)=0), 70, "")</f>
        <v/>
      </c>
      <c r="EW50" s="75" t="str">
        <f t="shared" si="277"/>
        <v/>
      </c>
      <c r="EX50" s="253" t="str">
        <f>IF(B50=0,"",COUNTIF(ES$6:ES50,ES50))</f>
        <v/>
      </c>
      <c r="EY50" s="75" t="str">
        <f t="shared" si="278"/>
        <v/>
      </c>
      <c r="EZ50" s="254" t="str">
        <f t="shared" si="279"/>
        <v/>
      </c>
      <c r="FA50" s="75" t="str">
        <f t="shared" si="280"/>
        <v/>
      </c>
      <c r="FB50" s="75" t="str">
        <f t="shared" si="163"/>
        <v/>
      </c>
    </row>
    <row r="51" spans="1:158" ht="19.2">
      <c r="A51" s="27">
        <v>46</v>
      </c>
      <c r="B51" s="27">
        <f>COUNTIF('中間シート (2)'!M:M,行政集計シート※記入不要です!A51)</f>
        <v>0</v>
      </c>
      <c r="C51" s="249" t="str">
        <f t="shared" si="281"/>
        <v/>
      </c>
      <c r="D51" s="249" t="str">
        <f t="shared" si="176"/>
        <v/>
      </c>
      <c r="E51" s="249" t="str">
        <f t="shared" si="177"/>
        <v/>
      </c>
      <c r="F51" s="250"/>
      <c r="G51" s="17" t="str">
        <f>IFERROR(VLOOKUP($A51,'中間シート (2)'!$M$6:$AQ$65,G$1,FALSE),"")</f>
        <v/>
      </c>
      <c r="H51" s="17" t="str">
        <f>IFERROR(VLOOKUP($A51,'中間シート (2)'!$M$6:$AQ$65,H$1,FALSE),"")</f>
        <v/>
      </c>
      <c r="I51" s="17" t="str">
        <f>IFERROR(VLOOKUP($A51,'中間シート (2)'!$M$6:$AQ$65,I$1,FALSE),"")</f>
        <v/>
      </c>
      <c r="J51" s="17" t="str">
        <f>IFERROR(VLOOKUP($A51,'中間シート (2)'!$M$6:$AQ$65,J$1,FALSE),"")</f>
        <v/>
      </c>
      <c r="K51" s="17" t="str">
        <f>IFERROR(VLOOKUP($A51,'中間シート (2)'!$M$6:$AQ$65,K$1,FALSE),"")</f>
        <v/>
      </c>
      <c r="L51" s="17" t="str">
        <f>IFERROR(VLOOKUP($A51,'中間シート (2)'!$M$6:$AQ$65,L$1,FALSE),"")</f>
        <v/>
      </c>
      <c r="M51" s="17" t="str">
        <f>IFERROR(VLOOKUP($A51,'中間シート (2)'!$M$6:$AQ$65,M$1,FALSE),"")</f>
        <v/>
      </c>
      <c r="N51" s="17" t="str">
        <f>IFERROR(VLOOKUP($A51,'中間シート (2)'!$M$6:$AQ$65,N$1,FALSE),"")</f>
        <v/>
      </c>
      <c r="O51" s="17" t="str">
        <f>IFERROR(VLOOKUP($A51,'中間シート (2)'!$M$6:$AQ$65,O$1,FALSE),"")</f>
        <v/>
      </c>
      <c r="P51" s="17" t="str">
        <f>IFERROR(VLOOKUP($A51,'中間シート (2)'!$M$6:$AQ$65,P$1,FALSE),"")</f>
        <v/>
      </c>
      <c r="Q51" s="17" t="str">
        <f>IFERROR(VLOOKUP($A51,'中間シート (2)'!$M$6:$AQ$65,Q$1,FALSE),"")</f>
        <v/>
      </c>
      <c r="R51" s="17" t="str">
        <f>IFERROR(VLOOKUP($A51,'中間シート (2)'!$M$6:$AQ$65,R$1,FALSE),"")</f>
        <v/>
      </c>
      <c r="S51" s="17" t="str">
        <f>IFERROR(VLOOKUP($A51,'中間シート (2)'!$M$6:$AQ$65,S$1,FALSE),"")</f>
        <v/>
      </c>
      <c r="T51" s="17" t="str">
        <f>IFERROR(VLOOKUP($A51,'中間シート (2)'!$M$6:$AQ$65,T$1,FALSE),"")</f>
        <v/>
      </c>
      <c r="U51" s="17"/>
      <c r="V51" s="17" t="str">
        <f>IFERROR(VLOOKUP($A51,'中間シート (2)'!$M$6:$AQ$65,V$1,FALSE),"")</f>
        <v/>
      </c>
      <c r="W51" s="17" t="str">
        <f>IFERROR(VLOOKUP($A51,'中間シート (2)'!$M$6:$AQ$65,W$1,FALSE),"")</f>
        <v/>
      </c>
      <c r="X51" s="17" t="str">
        <f>IFERROR(VLOOKUP($A51,'中間シート (2)'!$M$6:$AQ$65,X$1,FALSE),"")</f>
        <v/>
      </c>
      <c r="Y51" s="17" t="str">
        <f>IFERROR(VLOOKUP($A51,'中間シート (2)'!$M$6:$AQ$65,Y$1,FALSE),"")</f>
        <v/>
      </c>
      <c r="Z51" s="17" t="str">
        <f>IFERROR(VLOOKUP($A51,'中間シート (2)'!$M$6:$AQ$65,Z$1,FALSE),"")</f>
        <v/>
      </c>
      <c r="AA51" s="17" t="str">
        <f>IFERROR(VLOOKUP($A51,'中間シート (2)'!$M$6:$AQ$65,AA$1,FALSE),"")</f>
        <v/>
      </c>
      <c r="AB51" s="17" t="str">
        <f>IFERROR(VLOOKUP($A51,'中間シート (2)'!$M$6:$AQ$65,AB$1,FALSE),"")</f>
        <v/>
      </c>
      <c r="AC51" s="17" t="str">
        <f>IFERROR(VLOOKUP($A51,'中間シート (2)'!$M$6:$AQ$65,AC$1,FALSE),"")</f>
        <v/>
      </c>
      <c r="AD51" s="17"/>
      <c r="AE51" s="17"/>
      <c r="AF51" s="45"/>
      <c r="AG51" s="45"/>
      <c r="AH51" s="30"/>
      <c r="AI51" s="30"/>
      <c r="AJ51" s="30"/>
      <c r="AK51" s="75">
        <f t="shared" si="178"/>
        <v>41</v>
      </c>
      <c r="AL51" s="75">
        <f t="shared" si="179"/>
        <v>41</v>
      </c>
      <c r="AM51" s="75" t="str">
        <f t="shared" si="180"/>
        <v/>
      </c>
      <c r="AN51" s="75" t="str">
        <f t="shared" si="181"/>
        <v/>
      </c>
      <c r="AO51" s="75" t="str">
        <f t="shared" si="182"/>
        <v/>
      </c>
      <c r="AP51" s="75" t="str">
        <f t="shared" si="183"/>
        <v/>
      </c>
      <c r="AQ51" s="75" t="str">
        <f t="shared" si="184"/>
        <v/>
      </c>
      <c r="AR51" s="75" t="str">
        <f ca="1">IF(AA51="","",IF(COUNTIF(エラー23シート!$G$5:$G$79, OFFSET(I51,IF(H51="",0,-H51+1),0)*100+OFFSET(W51,IF(H51="",0,-H51+1),0)*10+AA51)&gt;0,23,""))</f>
        <v/>
      </c>
      <c r="AS51" s="75" t="str">
        <f t="shared" si="185"/>
        <v/>
      </c>
      <c r="AT51" s="75" t="str">
        <f t="shared" si="186"/>
        <v/>
      </c>
      <c r="AU51" s="75" t="str">
        <f t="shared" si="187"/>
        <v/>
      </c>
      <c r="AV51" s="75" t="str">
        <f t="shared" si="188"/>
        <v/>
      </c>
      <c r="AW51" s="75" t="str">
        <f t="shared" si="189"/>
        <v/>
      </c>
      <c r="AX51" s="75" t="str">
        <f t="shared" si="190"/>
        <v/>
      </c>
      <c r="AY51" s="75" t="str">
        <f t="shared" si="191"/>
        <v/>
      </c>
      <c r="AZ51" s="75" t="str">
        <f t="shared" si="192"/>
        <v/>
      </c>
      <c r="BA51" s="75" t="str">
        <f t="shared" si="193"/>
        <v/>
      </c>
      <c r="BB51" s="75" t="str">
        <f t="shared" si="194"/>
        <v/>
      </c>
      <c r="BC51" s="75" t="str">
        <f t="shared" si="195"/>
        <v/>
      </c>
      <c r="BD51" s="75" t="str">
        <f t="shared" si="196"/>
        <v/>
      </c>
      <c r="BE51" s="75" t="str">
        <f t="shared" si="197"/>
        <v/>
      </c>
      <c r="BF51" s="75" t="str">
        <f t="shared" si="198"/>
        <v/>
      </c>
      <c r="BG51" s="75" t="str">
        <f t="shared" si="199"/>
        <v/>
      </c>
      <c r="BH51" s="75" t="str">
        <f t="shared" si="200"/>
        <v/>
      </c>
      <c r="BI51" s="251" t="str">
        <f t="shared" si="201"/>
        <v/>
      </c>
      <c r="BJ51" s="75" t="str">
        <f t="shared" si="202"/>
        <v/>
      </c>
      <c r="BK51" s="75" t="str">
        <f>IF(OR(B51=0,AND(H51&gt;=2, H51&lt;=4, M51="")), "",
 IF(COUNTIF(エラー32シート!$B$5:$J$46,M51)=0,32,""))</f>
        <v/>
      </c>
      <c r="BL51" s="75" t="str">
        <f t="shared" si="203"/>
        <v/>
      </c>
      <c r="BM51" s="75" t="str">
        <f t="shared" si="204"/>
        <v/>
      </c>
      <c r="BN51" s="75" t="str">
        <f t="shared" si="205"/>
        <v/>
      </c>
      <c r="BO51" s="75" t="str">
        <f t="shared" si="206"/>
        <v/>
      </c>
      <c r="BP51" s="75" t="str">
        <f t="shared" si="75"/>
        <v/>
      </c>
      <c r="BQ51" s="75" t="str">
        <f t="shared" si="207"/>
        <v/>
      </c>
      <c r="BR51" s="75" t="str">
        <f t="shared" si="208"/>
        <v/>
      </c>
      <c r="BS51" s="75" t="str">
        <f t="shared" si="209"/>
        <v/>
      </c>
      <c r="BT51" s="75" t="str">
        <f t="shared" si="210"/>
        <v/>
      </c>
      <c r="BU51" s="75" t="str">
        <f t="shared" si="211"/>
        <v/>
      </c>
      <c r="BV51" s="75" t="str">
        <f t="shared" si="212"/>
        <v/>
      </c>
      <c r="BW51" s="75" t="str">
        <f t="shared" si="213"/>
        <v/>
      </c>
      <c r="BX51" s="75" t="str">
        <f t="shared" si="214"/>
        <v/>
      </c>
      <c r="BY51" s="75" t="str">
        <f t="shared" si="215"/>
        <v/>
      </c>
      <c r="BZ51" s="75" t="str">
        <f t="shared" si="216"/>
        <v/>
      </c>
      <c r="CA51" s="252" t="str">
        <f t="shared" si="217"/>
        <v/>
      </c>
      <c r="CB51" s="75" t="str">
        <f t="shared" si="218"/>
        <v/>
      </c>
      <c r="CC51" s="75" t="str">
        <f t="shared" si="219"/>
        <v/>
      </c>
      <c r="CD51" s="75" t="str">
        <f t="shared" ca="1" si="220"/>
        <v/>
      </c>
      <c r="CE51" s="75" t="str">
        <f t="shared" si="221"/>
        <v/>
      </c>
      <c r="CF51" s="75" t="str">
        <f t="shared" si="222"/>
        <v/>
      </c>
      <c r="CG51" s="75" t="str">
        <f t="shared" si="223"/>
        <v/>
      </c>
      <c r="CH51" s="75" t="str">
        <f t="shared" si="224"/>
        <v/>
      </c>
      <c r="CI51" s="75" t="str">
        <f t="shared" si="225"/>
        <v/>
      </c>
      <c r="CJ51" s="75" t="str">
        <f t="shared" si="226"/>
        <v/>
      </c>
      <c r="CK51" s="253">
        <f t="shared" si="227"/>
        <v>0</v>
      </c>
      <c r="CL51" s="75" t="str">
        <f t="shared" si="97"/>
        <v/>
      </c>
      <c r="CM51" s="75" t="str">
        <f t="shared" si="228"/>
        <v/>
      </c>
      <c r="CN51" s="75" t="str">
        <f t="shared" si="229"/>
        <v/>
      </c>
      <c r="CO51" s="75" t="str">
        <f t="shared" si="230"/>
        <v/>
      </c>
      <c r="CP51" s="75" t="str">
        <f t="shared" si="101"/>
        <v/>
      </c>
      <c r="CQ51" s="75" t="str">
        <f t="shared" si="102"/>
        <v/>
      </c>
      <c r="CR51" s="75" t="str">
        <f t="shared" si="103"/>
        <v/>
      </c>
      <c r="CS51" s="75" t="str">
        <f t="shared" si="104"/>
        <v/>
      </c>
      <c r="CT51" s="75" t="str">
        <f t="shared" si="105"/>
        <v/>
      </c>
      <c r="CU51" s="75" t="str">
        <f t="shared" si="106"/>
        <v/>
      </c>
      <c r="CV51" s="75" t="str">
        <f t="shared" si="231"/>
        <v/>
      </c>
      <c r="CW51" s="75" t="str">
        <f t="shared" si="232"/>
        <v/>
      </c>
      <c r="CX51" s="75" t="str">
        <f t="shared" si="233"/>
        <v/>
      </c>
      <c r="CY51" s="75" t="str">
        <f t="shared" si="234"/>
        <v/>
      </c>
      <c r="CZ51" s="75" t="str">
        <f t="shared" si="235"/>
        <v/>
      </c>
      <c r="DA51" s="75" t="str">
        <f t="shared" si="236"/>
        <v/>
      </c>
      <c r="DB51" s="75" t="str">
        <f t="shared" si="237"/>
        <v/>
      </c>
      <c r="DC51" s="75" t="str">
        <f t="shared" si="114"/>
        <v/>
      </c>
      <c r="DD51" s="75" t="str">
        <f t="shared" si="238"/>
        <v/>
      </c>
      <c r="DE51" s="75" t="str">
        <f t="shared" si="239"/>
        <v/>
      </c>
      <c r="DF51" s="75" t="str">
        <f t="shared" si="240"/>
        <v/>
      </c>
      <c r="DG51" s="75" t="str">
        <f t="shared" si="241"/>
        <v/>
      </c>
      <c r="DH51" s="75" t="str">
        <f t="shared" si="242"/>
        <v/>
      </c>
      <c r="DI51" s="75" t="str">
        <f t="shared" si="243"/>
        <v/>
      </c>
      <c r="DJ51" s="75" t="str">
        <f t="shared" si="121"/>
        <v/>
      </c>
      <c r="DK51" s="75" t="str">
        <f t="shared" si="122"/>
        <v/>
      </c>
      <c r="DL51" s="75" t="str">
        <f t="shared" si="123"/>
        <v/>
      </c>
      <c r="DM51" s="75" t="str">
        <f t="shared" si="244"/>
        <v/>
      </c>
      <c r="DN51" s="75" t="str">
        <f t="shared" si="245"/>
        <v/>
      </c>
      <c r="DO51" s="75" t="str">
        <f t="shared" si="246"/>
        <v/>
      </c>
      <c r="DP51" s="75" t="str">
        <f t="shared" si="247"/>
        <v/>
      </c>
      <c r="DQ51" s="75" t="str">
        <f t="shared" si="248"/>
        <v/>
      </c>
      <c r="DR51" s="75" t="str">
        <f t="shared" si="249"/>
        <v/>
      </c>
      <c r="DS51" s="75" t="str">
        <f t="shared" si="250"/>
        <v/>
      </c>
      <c r="DT51" s="75" t="str">
        <f t="shared" si="251"/>
        <v/>
      </c>
      <c r="DU51" s="75" t="str">
        <f t="shared" si="252"/>
        <v/>
      </c>
      <c r="DV51" s="75" t="str">
        <f t="shared" si="253"/>
        <v/>
      </c>
      <c r="DW51" s="75" t="str">
        <f t="shared" si="254"/>
        <v/>
      </c>
      <c r="DX51" s="75" t="str">
        <f t="shared" si="255"/>
        <v/>
      </c>
      <c r="DY51" s="75" t="str">
        <f t="shared" si="256"/>
        <v/>
      </c>
      <c r="DZ51" s="75" t="str">
        <f t="shared" si="257"/>
        <v/>
      </c>
      <c r="EA51" s="75" t="str">
        <f t="shared" si="258"/>
        <v/>
      </c>
      <c r="EB51" s="75" t="str">
        <f t="shared" si="259"/>
        <v/>
      </c>
      <c r="EC51" s="75" t="str">
        <f t="shared" si="260"/>
        <v/>
      </c>
      <c r="ED51" s="75" t="str">
        <f t="shared" si="261"/>
        <v/>
      </c>
      <c r="EE51" s="75" t="str">
        <f t="shared" si="262"/>
        <v/>
      </c>
      <c r="EF51" s="253" t="str">
        <f t="shared" ca="1" si="263"/>
        <v/>
      </c>
      <c r="EG51" s="253" t="str">
        <f t="shared" ca="1" si="264"/>
        <v/>
      </c>
      <c r="EH51" s="75" t="str">
        <f t="shared" ca="1" si="265"/>
        <v/>
      </c>
      <c r="EI51" s="75" t="str">
        <f t="shared" ca="1" si="266"/>
        <v/>
      </c>
      <c r="EJ51" s="75" t="str">
        <f t="shared" ca="1" si="267"/>
        <v/>
      </c>
      <c r="EK51" s="75" t="str">
        <f t="shared" ca="1" si="282"/>
        <v/>
      </c>
      <c r="EL51" s="75" t="str">
        <f t="shared" ca="1" si="268"/>
        <v/>
      </c>
      <c r="EM51" s="75" t="str">
        <f t="shared" ca="1" si="269"/>
        <v/>
      </c>
      <c r="EN51" s="75" t="str">
        <f t="shared" ca="1" si="270"/>
        <v/>
      </c>
      <c r="EO51" s="75" t="str">
        <f t="shared" ca="1" si="271"/>
        <v/>
      </c>
      <c r="EP51" s="75" t="str">
        <f t="shared" ca="1" si="272"/>
        <v/>
      </c>
      <c r="EQ51" s="75" t="str">
        <f t="shared" ca="1" si="273"/>
        <v/>
      </c>
      <c r="ER51" s="75" t="str">
        <f t="shared" ca="1" si="274"/>
        <v/>
      </c>
      <c r="ES51" s="253">
        <f t="shared" si="275"/>
        <v>1</v>
      </c>
      <c r="ET51" s="75" t="str">
        <f t="shared" si="276"/>
        <v/>
      </c>
      <c r="EU51" s="75" t="str">
        <f>""</f>
        <v/>
      </c>
      <c r="EV51" s="75" t="str">
        <f>IF(AND(G51=1,COUNT(#REF!)=0), 70, "")</f>
        <v/>
      </c>
      <c r="EW51" s="75" t="str">
        <f t="shared" si="277"/>
        <v/>
      </c>
      <c r="EX51" s="253" t="str">
        <f>IF(B51=0,"",COUNTIF(ES$6:ES51,ES51))</f>
        <v/>
      </c>
      <c r="EY51" s="75" t="str">
        <f t="shared" si="278"/>
        <v/>
      </c>
      <c r="EZ51" s="254" t="str">
        <f t="shared" si="279"/>
        <v/>
      </c>
      <c r="FA51" s="75" t="str">
        <f t="shared" si="280"/>
        <v/>
      </c>
      <c r="FB51" s="75" t="str">
        <f t="shared" si="163"/>
        <v/>
      </c>
    </row>
    <row r="52" spans="1:158" ht="19.2">
      <c r="A52" s="27">
        <v>47</v>
      </c>
      <c r="B52" s="27">
        <f>COUNTIF('中間シート (2)'!M:M,行政集計シート※記入不要です!A52)</f>
        <v>0</v>
      </c>
      <c r="C52" s="249" t="str">
        <f t="shared" si="281"/>
        <v/>
      </c>
      <c r="D52" s="249" t="str">
        <f t="shared" si="176"/>
        <v/>
      </c>
      <c r="E52" s="249" t="str">
        <f t="shared" si="177"/>
        <v/>
      </c>
      <c r="F52" s="250"/>
      <c r="G52" s="17" t="str">
        <f>IFERROR(VLOOKUP($A52,'中間シート (2)'!$M$6:$AQ$65,G$1,FALSE),"")</f>
        <v/>
      </c>
      <c r="H52" s="17" t="str">
        <f>IFERROR(VLOOKUP($A52,'中間シート (2)'!$M$6:$AQ$65,H$1,FALSE),"")</f>
        <v/>
      </c>
      <c r="I52" s="17" t="str">
        <f>IFERROR(VLOOKUP($A52,'中間シート (2)'!$M$6:$AQ$65,I$1,FALSE),"")</f>
        <v/>
      </c>
      <c r="J52" s="17" t="str">
        <f>IFERROR(VLOOKUP($A52,'中間シート (2)'!$M$6:$AQ$65,J$1,FALSE),"")</f>
        <v/>
      </c>
      <c r="K52" s="17" t="str">
        <f>IFERROR(VLOOKUP($A52,'中間シート (2)'!$M$6:$AQ$65,K$1,FALSE),"")</f>
        <v/>
      </c>
      <c r="L52" s="17" t="str">
        <f>IFERROR(VLOOKUP($A52,'中間シート (2)'!$M$6:$AQ$65,L$1,FALSE),"")</f>
        <v/>
      </c>
      <c r="M52" s="17" t="str">
        <f>IFERROR(VLOOKUP($A52,'中間シート (2)'!$M$6:$AQ$65,M$1,FALSE),"")</f>
        <v/>
      </c>
      <c r="N52" s="17" t="str">
        <f>IFERROR(VLOOKUP($A52,'中間シート (2)'!$M$6:$AQ$65,N$1,FALSE),"")</f>
        <v/>
      </c>
      <c r="O52" s="17" t="str">
        <f>IFERROR(VLOOKUP($A52,'中間シート (2)'!$M$6:$AQ$65,O$1,FALSE),"")</f>
        <v/>
      </c>
      <c r="P52" s="17" t="str">
        <f>IFERROR(VLOOKUP($A52,'中間シート (2)'!$M$6:$AQ$65,P$1,FALSE),"")</f>
        <v/>
      </c>
      <c r="Q52" s="17" t="str">
        <f>IFERROR(VLOOKUP($A52,'中間シート (2)'!$M$6:$AQ$65,Q$1,FALSE),"")</f>
        <v/>
      </c>
      <c r="R52" s="17" t="str">
        <f>IFERROR(VLOOKUP($A52,'中間シート (2)'!$M$6:$AQ$65,R$1,FALSE),"")</f>
        <v/>
      </c>
      <c r="S52" s="17" t="str">
        <f>IFERROR(VLOOKUP($A52,'中間シート (2)'!$M$6:$AQ$65,S$1,FALSE),"")</f>
        <v/>
      </c>
      <c r="T52" s="17" t="str">
        <f>IFERROR(VLOOKUP($A52,'中間シート (2)'!$M$6:$AQ$65,T$1,FALSE),"")</f>
        <v/>
      </c>
      <c r="U52" s="17"/>
      <c r="V52" s="17" t="str">
        <f>IFERROR(VLOOKUP($A52,'中間シート (2)'!$M$6:$AQ$65,V$1,FALSE),"")</f>
        <v/>
      </c>
      <c r="W52" s="17" t="str">
        <f>IFERROR(VLOOKUP($A52,'中間シート (2)'!$M$6:$AQ$65,W$1,FALSE),"")</f>
        <v/>
      </c>
      <c r="X52" s="17" t="str">
        <f>IFERROR(VLOOKUP($A52,'中間シート (2)'!$M$6:$AQ$65,X$1,FALSE),"")</f>
        <v/>
      </c>
      <c r="Y52" s="17" t="str">
        <f>IFERROR(VLOOKUP($A52,'中間シート (2)'!$M$6:$AQ$65,Y$1,FALSE),"")</f>
        <v/>
      </c>
      <c r="Z52" s="17" t="str">
        <f>IFERROR(VLOOKUP($A52,'中間シート (2)'!$M$6:$AQ$65,Z$1,FALSE),"")</f>
        <v/>
      </c>
      <c r="AA52" s="17" t="str">
        <f>IFERROR(VLOOKUP($A52,'中間シート (2)'!$M$6:$AQ$65,AA$1,FALSE),"")</f>
        <v/>
      </c>
      <c r="AB52" s="17" t="str">
        <f>IFERROR(VLOOKUP($A52,'中間シート (2)'!$M$6:$AQ$65,AB$1,FALSE),"")</f>
        <v/>
      </c>
      <c r="AC52" s="17" t="str">
        <f>IFERROR(VLOOKUP($A52,'中間シート (2)'!$M$6:$AQ$65,AC$1,FALSE),"")</f>
        <v/>
      </c>
      <c r="AD52" s="17"/>
      <c r="AE52" s="17"/>
      <c r="AF52" s="45"/>
      <c r="AG52" s="45"/>
      <c r="AH52" s="30"/>
      <c r="AI52" s="30"/>
      <c r="AJ52" s="30"/>
      <c r="AK52" s="75">
        <f t="shared" si="178"/>
        <v>41</v>
      </c>
      <c r="AL52" s="75">
        <f t="shared" si="179"/>
        <v>41</v>
      </c>
      <c r="AM52" s="75" t="str">
        <f t="shared" si="180"/>
        <v/>
      </c>
      <c r="AN52" s="75" t="str">
        <f t="shared" si="181"/>
        <v/>
      </c>
      <c r="AO52" s="75" t="str">
        <f t="shared" si="182"/>
        <v/>
      </c>
      <c r="AP52" s="75" t="str">
        <f t="shared" si="183"/>
        <v/>
      </c>
      <c r="AQ52" s="75" t="str">
        <f t="shared" si="184"/>
        <v/>
      </c>
      <c r="AR52" s="75" t="str">
        <f ca="1">IF(AA52="","",IF(COUNTIF(エラー23シート!$G$5:$G$79, OFFSET(I52,IF(H52="",0,-H52+1),0)*100+OFFSET(W52,IF(H52="",0,-H52+1),0)*10+AA52)&gt;0,23,""))</f>
        <v/>
      </c>
      <c r="AS52" s="75" t="str">
        <f t="shared" si="185"/>
        <v/>
      </c>
      <c r="AT52" s="75" t="str">
        <f t="shared" si="186"/>
        <v/>
      </c>
      <c r="AU52" s="75" t="str">
        <f t="shared" si="187"/>
        <v/>
      </c>
      <c r="AV52" s="75" t="str">
        <f t="shared" si="188"/>
        <v/>
      </c>
      <c r="AW52" s="75" t="str">
        <f t="shared" si="189"/>
        <v/>
      </c>
      <c r="AX52" s="75" t="str">
        <f t="shared" si="190"/>
        <v/>
      </c>
      <c r="AY52" s="75" t="str">
        <f t="shared" si="191"/>
        <v/>
      </c>
      <c r="AZ52" s="75" t="str">
        <f t="shared" si="192"/>
        <v/>
      </c>
      <c r="BA52" s="75" t="str">
        <f t="shared" si="193"/>
        <v/>
      </c>
      <c r="BB52" s="75" t="str">
        <f t="shared" si="194"/>
        <v/>
      </c>
      <c r="BC52" s="75" t="str">
        <f t="shared" si="195"/>
        <v/>
      </c>
      <c r="BD52" s="75" t="str">
        <f t="shared" si="196"/>
        <v/>
      </c>
      <c r="BE52" s="75" t="str">
        <f t="shared" si="197"/>
        <v/>
      </c>
      <c r="BF52" s="75" t="str">
        <f t="shared" si="198"/>
        <v/>
      </c>
      <c r="BG52" s="75" t="str">
        <f t="shared" si="199"/>
        <v/>
      </c>
      <c r="BH52" s="75" t="str">
        <f t="shared" si="200"/>
        <v/>
      </c>
      <c r="BI52" s="251" t="str">
        <f t="shared" si="201"/>
        <v/>
      </c>
      <c r="BJ52" s="75" t="str">
        <f t="shared" si="202"/>
        <v/>
      </c>
      <c r="BK52" s="75" t="str">
        <f>IF(OR(B52=0,AND(H52&gt;=2, H52&lt;=4, M52="")), "",
 IF(COUNTIF(エラー32シート!$B$5:$J$46,M52)=0,32,""))</f>
        <v/>
      </c>
      <c r="BL52" s="75" t="str">
        <f t="shared" si="203"/>
        <v/>
      </c>
      <c r="BM52" s="75" t="str">
        <f t="shared" si="204"/>
        <v/>
      </c>
      <c r="BN52" s="75" t="str">
        <f t="shared" si="205"/>
        <v/>
      </c>
      <c r="BO52" s="75" t="str">
        <f t="shared" si="206"/>
        <v/>
      </c>
      <c r="BP52" s="75" t="str">
        <f t="shared" si="75"/>
        <v/>
      </c>
      <c r="BQ52" s="75" t="str">
        <f t="shared" si="207"/>
        <v/>
      </c>
      <c r="BR52" s="75" t="str">
        <f t="shared" si="208"/>
        <v/>
      </c>
      <c r="BS52" s="75" t="str">
        <f t="shared" si="209"/>
        <v/>
      </c>
      <c r="BT52" s="75" t="str">
        <f t="shared" si="210"/>
        <v/>
      </c>
      <c r="BU52" s="75" t="str">
        <f t="shared" si="211"/>
        <v/>
      </c>
      <c r="BV52" s="75" t="str">
        <f t="shared" si="212"/>
        <v/>
      </c>
      <c r="BW52" s="75" t="str">
        <f t="shared" si="213"/>
        <v/>
      </c>
      <c r="BX52" s="75" t="str">
        <f t="shared" si="214"/>
        <v/>
      </c>
      <c r="BY52" s="75" t="str">
        <f t="shared" si="215"/>
        <v/>
      </c>
      <c r="BZ52" s="75" t="str">
        <f t="shared" si="216"/>
        <v/>
      </c>
      <c r="CA52" s="252" t="str">
        <f t="shared" si="217"/>
        <v/>
      </c>
      <c r="CB52" s="75" t="str">
        <f t="shared" si="218"/>
        <v/>
      </c>
      <c r="CC52" s="75" t="str">
        <f t="shared" si="219"/>
        <v/>
      </c>
      <c r="CD52" s="75" t="str">
        <f t="shared" ca="1" si="220"/>
        <v/>
      </c>
      <c r="CE52" s="75" t="str">
        <f t="shared" si="221"/>
        <v/>
      </c>
      <c r="CF52" s="75" t="str">
        <f t="shared" si="222"/>
        <v/>
      </c>
      <c r="CG52" s="75" t="str">
        <f t="shared" si="223"/>
        <v/>
      </c>
      <c r="CH52" s="75" t="str">
        <f t="shared" si="224"/>
        <v/>
      </c>
      <c r="CI52" s="75" t="str">
        <f t="shared" si="225"/>
        <v/>
      </c>
      <c r="CJ52" s="75" t="str">
        <f t="shared" si="226"/>
        <v/>
      </c>
      <c r="CK52" s="253">
        <f t="shared" si="227"/>
        <v>0</v>
      </c>
      <c r="CL52" s="75" t="str">
        <f t="shared" si="97"/>
        <v/>
      </c>
      <c r="CM52" s="75" t="str">
        <f t="shared" si="228"/>
        <v/>
      </c>
      <c r="CN52" s="75" t="str">
        <f t="shared" si="229"/>
        <v/>
      </c>
      <c r="CO52" s="75" t="str">
        <f t="shared" si="230"/>
        <v/>
      </c>
      <c r="CP52" s="75" t="str">
        <f t="shared" si="101"/>
        <v/>
      </c>
      <c r="CQ52" s="75" t="str">
        <f t="shared" si="102"/>
        <v/>
      </c>
      <c r="CR52" s="75" t="str">
        <f t="shared" si="103"/>
        <v/>
      </c>
      <c r="CS52" s="75" t="str">
        <f t="shared" si="104"/>
        <v/>
      </c>
      <c r="CT52" s="75" t="str">
        <f t="shared" si="105"/>
        <v/>
      </c>
      <c r="CU52" s="75" t="str">
        <f t="shared" si="106"/>
        <v/>
      </c>
      <c r="CV52" s="75" t="str">
        <f t="shared" si="231"/>
        <v/>
      </c>
      <c r="CW52" s="75" t="str">
        <f t="shared" si="232"/>
        <v/>
      </c>
      <c r="CX52" s="75" t="str">
        <f t="shared" si="233"/>
        <v/>
      </c>
      <c r="CY52" s="75" t="str">
        <f t="shared" si="234"/>
        <v/>
      </c>
      <c r="CZ52" s="75" t="str">
        <f t="shared" si="235"/>
        <v/>
      </c>
      <c r="DA52" s="75" t="str">
        <f t="shared" si="236"/>
        <v/>
      </c>
      <c r="DB52" s="75" t="str">
        <f t="shared" si="237"/>
        <v/>
      </c>
      <c r="DC52" s="75" t="str">
        <f t="shared" si="114"/>
        <v/>
      </c>
      <c r="DD52" s="75" t="str">
        <f t="shared" si="238"/>
        <v/>
      </c>
      <c r="DE52" s="75" t="str">
        <f t="shared" si="239"/>
        <v/>
      </c>
      <c r="DF52" s="75" t="str">
        <f t="shared" si="240"/>
        <v/>
      </c>
      <c r="DG52" s="75" t="str">
        <f t="shared" si="241"/>
        <v/>
      </c>
      <c r="DH52" s="75" t="str">
        <f t="shared" si="242"/>
        <v/>
      </c>
      <c r="DI52" s="75" t="str">
        <f t="shared" si="243"/>
        <v/>
      </c>
      <c r="DJ52" s="75" t="str">
        <f t="shared" si="121"/>
        <v/>
      </c>
      <c r="DK52" s="75" t="str">
        <f t="shared" si="122"/>
        <v/>
      </c>
      <c r="DL52" s="75" t="str">
        <f t="shared" si="123"/>
        <v/>
      </c>
      <c r="DM52" s="75" t="str">
        <f t="shared" si="244"/>
        <v/>
      </c>
      <c r="DN52" s="75" t="str">
        <f t="shared" si="245"/>
        <v/>
      </c>
      <c r="DO52" s="75" t="str">
        <f t="shared" si="246"/>
        <v/>
      </c>
      <c r="DP52" s="75" t="str">
        <f t="shared" si="247"/>
        <v/>
      </c>
      <c r="DQ52" s="75" t="str">
        <f t="shared" si="248"/>
        <v/>
      </c>
      <c r="DR52" s="75" t="str">
        <f t="shared" si="249"/>
        <v/>
      </c>
      <c r="DS52" s="75" t="str">
        <f t="shared" si="250"/>
        <v/>
      </c>
      <c r="DT52" s="75" t="str">
        <f t="shared" si="251"/>
        <v/>
      </c>
      <c r="DU52" s="75" t="str">
        <f t="shared" si="252"/>
        <v/>
      </c>
      <c r="DV52" s="75" t="str">
        <f t="shared" si="253"/>
        <v/>
      </c>
      <c r="DW52" s="75" t="str">
        <f t="shared" si="254"/>
        <v/>
      </c>
      <c r="DX52" s="75" t="str">
        <f t="shared" si="255"/>
        <v/>
      </c>
      <c r="DY52" s="75" t="str">
        <f t="shared" si="256"/>
        <v/>
      </c>
      <c r="DZ52" s="75" t="str">
        <f t="shared" si="257"/>
        <v/>
      </c>
      <c r="EA52" s="75" t="str">
        <f t="shared" si="258"/>
        <v/>
      </c>
      <c r="EB52" s="75" t="str">
        <f t="shared" si="259"/>
        <v/>
      </c>
      <c r="EC52" s="75" t="str">
        <f t="shared" si="260"/>
        <v/>
      </c>
      <c r="ED52" s="75" t="str">
        <f t="shared" si="261"/>
        <v/>
      </c>
      <c r="EE52" s="75" t="str">
        <f t="shared" si="262"/>
        <v/>
      </c>
      <c r="EF52" s="253" t="str">
        <f t="shared" ca="1" si="263"/>
        <v/>
      </c>
      <c r="EG52" s="253" t="str">
        <f t="shared" ca="1" si="264"/>
        <v/>
      </c>
      <c r="EH52" s="75" t="str">
        <f t="shared" ca="1" si="265"/>
        <v/>
      </c>
      <c r="EI52" s="75" t="str">
        <f t="shared" ca="1" si="266"/>
        <v/>
      </c>
      <c r="EJ52" s="75" t="str">
        <f t="shared" ca="1" si="267"/>
        <v/>
      </c>
      <c r="EK52" s="75" t="str">
        <f t="shared" ca="1" si="282"/>
        <v/>
      </c>
      <c r="EL52" s="75" t="str">
        <f t="shared" ca="1" si="268"/>
        <v/>
      </c>
      <c r="EM52" s="75" t="str">
        <f t="shared" ca="1" si="269"/>
        <v/>
      </c>
      <c r="EN52" s="75" t="str">
        <f t="shared" ca="1" si="270"/>
        <v/>
      </c>
      <c r="EO52" s="75" t="str">
        <f t="shared" ca="1" si="271"/>
        <v/>
      </c>
      <c r="EP52" s="75" t="str">
        <f t="shared" ca="1" si="272"/>
        <v/>
      </c>
      <c r="EQ52" s="75" t="str">
        <f t="shared" ca="1" si="273"/>
        <v/>
      </c>
      <c r="ER52" s="75" t="str">
        <f t="shared" ca="1" si="274"/>
        <v/>
      </c>
      <c r="ES52" s="253">
        <f t="shared" si="275"/>
        <v>1</v>
      </c>
      <c r="ET52" s="75" t="str">
        <f t="shared" si="276"/>
        <v/>
      </c>
      <c r="EU52" s="75" t="str">
        <f>""</f>
        <v/>
      </c>
      <c r="EV52" s="75" t="str">
        <f>IF(AND(G52=1,COUNT(#REF!)=0), 70, "")</f>
        <v/>
      </c>
      <c r="EW52" s="75" t="str">
        <f t="shared" si="277"/>
        <v/>
      </c>
      <c r="EX52" s="253" t="str">
        <f>IF(B52=0,"",COUNTIF(ES$6:ES52,ES52))</f>
        <v/>
      </c>
      <c r="EY52" s="75" t="str">
        <f t="shared" si="278"/>
        <v/>
      </c>
      <c r="EZ52" s="254" t="str">
        <f t="shared" si="279"/>
        <v/>
      </c>
      <c r="FA52" s="75" t="str">
        <f t="shared" si="280"/>
        <v/>
      </c>
      <c r="FB52" s="75" t="str">
        <f t="shared" si="163"/>
        <v/>
      </c>
    </row>
    <row r="53" spans="1:158" ht="19.2">
      <c r="A53" s="27">
        <v>48</v>
      </c>
      <c r="B53" s="27">
        <f>COUNTIF('中間シート (2)'!M:M,行政集計シート※記入不要です!A53)</f>
        <v>0</v>
      </c>
      <c r="C53" s="249" t="str">
        <f t="shared" si="281"/>
        <v/>
      </c>
      <c r="D53" s="249" t="str">
        <f t="shared" si="176"/>
        <v/>
      </c>
      <c r="E53" s="249" t="str">
        <f t="shared" si="177"/>
        <v/>
      </c>
      <c r="F53" s="250"/>
      <c r="G53" s="17" t="str">
        <f>IFERROR(VLOOKUP($A53,'中間シート (2)'!$M$6:$AQ$65,G$1,FALSE),"")</f>
        <v/>
      </c>
      <c r="H53" s="17" t="str">
        <f>IFERROR(VLOOKUP($A53,'中間シート (2)'!$M$6:$AQ$65,H$1,FALSE),"")</f>
        <v/>
      </c>
      <c r="I53" s="17" t="str">
        <f>IFERROR(VLOOKUP($A53,'中間シート (2)'!$M$6:$AQ$65,I$1,FALSE),"")</f>
        <v/>
      </c>
      <c r="J53" s="17" t="str">
        <f>IFERROR(VLOOKUP($A53,'中間シート (2)'!$M$6:$AQ$65,J$1,FALSE),"")</f>
        <v/>
      </c>
      <c r="K53" s="17" t="str">
        <f>IFERROR(VLOOKUP($A53,'中間シート (2)'!$M$6:$AQ$65,K$1,FALSE),"")</f>
        <v/>
      </c>
      <c r="L53" s="17" t="str">
        <f>IFERROR(VLOOKUP($A53,'中間シート (2)'!$M$6:$AQ$65,L$1,FALSE),"")</f>
        <v/>
      </c>
      <c r="M53" s="17" t="str">
        <f>IFERROR(VLOOKUP($A53,'中間シート (2)'!$M$6:$AQ$65,M$1,FALSE),"")</f>
        <v/>
      </c>
      <c r="N53" s="17" t="str">
        <f>IFERROR(VLOOKUP($A53,'中間シート (2)'!$M$6:$AQ$65,N$1,FALSE),"")</f>
        <v/>
      </c>
      <c r="O53" s="17" t="str">
        <f>IFERROR(VLOOKUP($A53,'中間シート (2)'!$M$6:$AQ$65,O$1,FALSE),"")</f>
        <v/>
      </c>
      <c r="P53" s="17" t="str">
        <f>IFERROR(VLOOKUP($A53,'中間シート (2)'!$M$6:$AQ$65,P$1,FALSE),"")</f>
        <v/>
      </c>
      <c r="Q53" s="17" t="str">
        <f>IFERROR(VLOOKUP($A53,'中間シート (2)'!$M$6:$AQ$65,Q$1,FALSE),"")</f>
        <v/>
      </c>
      <c r="R53" s="17" t="str">
        <f>IFERROR(VLOOKUP($A53,'中間シート (2)'!$M$6:$AQ$65,R$1,FALSE),"")</f>
        <v/>
      </c>
      <c r="S53" s="17" t="str">
        <f>IFERROR(VLOOKUP($A53,'中間シート (2)'!$M$6:$AQ$65,S$1,FALSE),"")</f>
        <v/>
      </c>
      <c r="T53" s="17" t="str">
        <f>IFERROR(VLOOKUP($A53,'中間シート (2)'!$M$6:$AQ$65,T$1,FALSE),"")</f>
        <v/>
      </c>
      <c r="U53" s="17"/>
      <c r="V53" s="17" t="str">
        <f>IFERROR(VLOOKUP($A53,'中間シート (2)'!$M$6:$AQ$65,V$1,FALSE),"")</f>
        <v/>
      </c>
      <c r="W53" s="17" t="str">
        <f>IFERROR(VLOOKUP($A53,'中間シート (2)'!$M$6:$AQ$65,W$1,FALSE),"")</f>
        <v/>
      </c>
      <c r="X53" s="17" t="str">
        <f>IFERROR(VLOOKUP($A53,'中間シート (2)'!$M$6:$AQ$65,X$1,FALSE),"")</f>
        <v/>
      </c>
      <c r="Y53" s="17" t="str">
        <f>IFERROR(VLOOKUP($A53,'中間シート (2)'!$M$6:$AQ$65,Y$1,FALSE),"")</f>
        <v/>
      </c>
      <c r="Z53" s="17" t="str">
        <f>IFERROR(VLOOKUP($A53,'中間シート (2)'!$M$6:$AQ$65,Z$1,FALSE),"")</f>
        <v/>
      </c>
      <c r="AA53" s="17" t="str">
        <f>IFERROR(VLOOKUP($A53,'中間シート (2)'!$M$6:$AQ$65,AA$1,FALSE),"")</f>
        <v/>
      </c>
      <c r="AB53" s="17" t="str">
        <f>IFERROR(VLOOKUP($A53,'中間シート (2)'!$M$6:$AQ$65,AB$1,FALSE),"")</f>
        <v/>
      </c>
      <c r="AC53" s="17" t="str">
        <f>IFERROR(VLOOKUP($A53,'中間シート (2)'!$M$6:$AQ$65,AC$1,FALSE),"")</f>
        <v/>
      </c>
      <c r="AD53" s="17"/>
      <c r="AE53" s="17"/>
      <c r="AF53" s="45"/>
      <c r="AG53" s="45"/>
      <c r="AH53" s="30"/>
      <c r="AI53" s="30"/>
      <c r="AJ53" s="30"/>
      <c r="AK53" s="75">
        <f t="shared" si="178"/>
        <v>41</v>
      </c>
      <c r="AL53" s="75">
        <f t="shared" si="179"/>
        <v>41</v>
      </c>
      <c r="AM53" s="75" t="str">
        <f t="shared" si="180"/>
        <v/>
      </c>
      <c r="AN53" s="75" t="str">
        <f t="shared" si="181"/>
        <v/>
      </c>
      <c r="AO53" s="75" t="str">
        <f t="shared" si="182"/>
        <v/>
      </c>
      <c r="AP53" s="75" t="str">
        <f t="shared" si="183"/>
        <v/>
      </c>
      <c r="AQ53" s="75" t="str">
        <f t="shared" si="184"/>
        <v/>
      </c>
      <c r="AR53" s="75" t="str">
        <f ca="1">IF(AA53="","",IF(COUNTIF(エラー23シート!$G$5:$G$79, OFFSET(I53,IF(H53="",0,-H53+1),0)*100+OFFSET(W53,IF(H53="",0,-H53+1),0)*10+AA53)&gt;0,23,""))</f>
        <v/>
      </c>
      <c r="AS53" s="75" t="str">
        <f t="shared" si="185"/>
        <v/>
      </c>
      <c r="AT53" s="75" t="str">
        <f t="shared" si="186"/>
        <v/>
      </c>
      <c r="AU53" s="75" t="str">
        <f t="shared" si="187"/>
        <v/>
      </c>
      <c r="AV53" s="75" t="str">
        <f t="shared" si="188"/>
        <v/>
      </c>
      <c r="AW53" s="75" t="str">
        <f t="shared" si="189"/>
        <v/>
      </c>
      <c r="AX53" s="75" t="str">
        <f t="shared" si="190"/>
        <v/>
      </c>
      <c r="AY53" s="75" t="str">
        <f t="shared" si="191"/>
        <v/>
      </c>
      <c r="AZ53" s="75" t="str">
        <f t="shared" si="192"/>
        <v/>
      </c>
      <c r="BA53" s="75" t="str">
        <f t="shared" si="193"/>
        <v/>
      </c>
      <c r="BB53" s="75" t="str">
        <f t="shared" si="194"/>
        <v/>
      </c>
      <c r="BC53" s="75" t="str">
        <f t="shared" si="195"/>
        <v/>
      </c>
      <c r="BD53" s="75" t="str">
        <f t="shared" si="196"/>
        <v/>
      </c>
      <c r="BE53" s="75" t="str">
        <f t="shared" si="197"/>
        <v/>
      </c>
      <c r="BF53" s="75" t="str">
        <f t="shared" si="198"/>
        <v/>
      </c>
      <c r="BG53" s="75" t="str">
        <f t="shared" si="199"/>
        <v/>
      </c>
      <c r="BH53" s="75" t="str">
        <f t="shared" si="200"/>
        <v/>
      </c>
      <c r="BI53" s="251" t="str">
        <f t="shared" si="201"/>
        <v/>
      </c>
      <c r="BJ53" s="75" t="str">
        <f t="shared" si="202"/>
        <v/>
      </c>
      <c r="BK53" s="75" t="str">
        <f>IF(OR(B53=0,AND(H53&gt;=2, H53&lt;=4, M53="")), "",
 IF(COUNTIF(エラー32シート!$B$5:$J$46,M53)=0,32,""))</f>
        <v/>
      </c>
      <c r="BL53" s="75" t="str">
        <f t="shared" si="203"/>
        <v/>
      </c>
      <c r="BM53" s="75" t="str">
        <f t="shared" si="204"/>
        <v/>
      </c>
      <c r="BN53" s="75" t="str">
        <f t="shared" si="205"/>
        <v/>
      </c>
      <c r="BO53" s="75" t="str">
        <f t="shared" si="206"/>
        <v/>
      </c>
      <c r="BP53" s="75" t="str">
        <f t="shared" si="75"/>
        <v/>
      </c>
      <c r="BQ53" s="75" t="str">
        <f t="shared" si="207"/>
        <v/>
      </c>
      <c r="BR53" s="75" t="str">
        <f t="shared" si="208"/>
        <v/>
      </c>
      <c r="BS53" s="75" t="str">
        <f t="shared" si="209"/>
        <v/>
      </c>
      <c r="BT53" s="75" t="str">
        <f t="shared" si="210"/>
        <v/>
      </c>
      <c r="BU53" s="75" t="str">
        <f t="shared" si="211"/>
        <v/>
      </c>
      <c r="BV53" s="75" t="str">
        <f t="shared" si="212"/>
        <v/>
      </c>
      <c r="BW53" s="75" t="str">
        <f t="shared" si="213"/>
        <v/>
      </c>
      <c r="BX53" s="75" t="str">
        <f t="shared" si="214"/>
        <v/>
      </c>
      <c r="BY53" s="75" t="str">
        <f t="shared" si="215"/>
        <v/>
      </c>
      <c r="BZ53" s="75" t="str">
        <f t="shared" si="216"/>
        <v/>
      </c>
      <c r="CA53" s="252" t="str">
        <f t="shared" si="217"/>
        <v/>
      </c>
      <c r="CB53" s="75" t="str">
        <f t="shared" si="218"/>
        <v/>
      </c>
      <c r="CC53" s="75" t="str">
        <f t="shared" si="219"/>
        <v/>
      </c>
      <c r="CD53" s="75" t="str">
        <f t="shared" ca="1" si="220"/>
        <v/>
      </c>
      <c r="CE53" s="75" t="str">
        <f t="shared" si="221"/>
        <v/>
      </c>
      <c r="CF53" s="75" t="str">
        <f t="shared" si="222"/>
        <v/>
      </c>
      <c r="CG53" s="75" t="str">
        <f t="shared" si="223"/>
        <v/>
      </c>
      <c r="CH53" s="75" t="str">
        <f t="shared" si="224"/>
        <v/>
      </c>
      <c r="CI53" s="75" t="str">
        <f t="shared" si="225"/>
        <v/>
      </c>
      <c r="CJ53" s="75" t="str">
        <f t="shared" si="226"/>
        <v/>
      </c>
      <c r="CK53" s="253">
        <f t="shared" si="227"/>
        <v>0</v>
      </c>
      <c r="CL53" s="75" t="str">
        <f t="shared" si="97"/>
        <v/>
      </c>
      <c r="CM53" s="75" t="str">
        <f t="shared" si="228"/>
        <v/>
      </c>
      <c r="CN53" s="75" t="str">
        <f t="shared" si="229"/>
        <v/>
      </c>
      <c r="CO53" s="75" t="str">
        <f t="shared" si="230"/>
        <v/>
      </c>
      <c r="CP53" s="75" t="str">
        <f t="shared" si="101"/>
        <v/>
      </c>
      <c r="CQ53" s="75" t="str">
        <f t="shared" si="102"/>
        <v/>
      </c>
      <c r="CR53" s="75" t="str">
        <f t="shared" si="103"/>
        <v/>
      </c>
      <c r="CS53" s="75" t="str">
        <f t="shared" si="104"/>
        <v/>
      </c>
      <c r="CT53" s="75" t="str">
        <f t="shared" si="105"/>
        <v/>
      </c>
      <c r="CU53" s="75" t="str">
        <f t="shared" si="106"/>
        <v/>
      </c>
      <c r="CV53" s="75" t="str">
        <f t="shared" si="231"/>
        <v/>
      </c>
      <c r="CW53" s="75" t="str">
        <f t="shared" si="232"/>
        <v/>
      </c>
      <c r="CX53" s="75" t="str">
        <f t="shared" si="233"/>
        <v/>
      </c>
      <c r="CY53" s="75" t="str">
        <f t="shared" si="234"/>
        <v/>
      </c>
      <c r="CZ53" s="75" t="str">
        <f t="shared" si="235"/>
        <v/>
      </c>
      <c r="DA53" s="75" t="str">
        <f t="shared" si="236"/>
        <v/>
      </c>
      <c r="DB53" s="75" t="str">
        <f t="shared" si="237"/>
        <v/>
      </c>
      <c r="DC53" s="75" t="str">
        <f t="shared" si="114"/>
        <v/>
      </c>
      <c r="DD53" s="75" t="str">
        <f t="shared" si="238"/>
        <v/>
      </c>
      <c r="DE53" s="75" t="str">
        <f t="shared" si="239"/>
        <v/>
      </c>
      <c r="DF53" s="75" t="str">
        <f t="shared" si="240"/>
        <v/>
      </c>
      <c r="DG53" s="75" t="str">
        <f t="shared" si="241"/>
        <v/>
      </c>
      <c r="DH53" s="75" t="str">
        <f t="shared" si="242"/>
        <v/>
      </c>
      <c r="DI53" s="75" t="str">
        <f t="shared" si="243"/>
        <v/>
      </c>
      <c r="DJ53" s="75" t="str">
        <f t="shared" si="121"/>
        <v/>
      </c>
      <c r="DK53" s="75" t="str">
        <f t="shared" si="122"/>
        <v/>
      </c>
      <c r="DL53" s="75" t="str">
        <f t="shared" si="123"/>
        <v/>
      </c>
      <c r="DM53" s="75" t="str">
        <f t="shared" si="244"/>
        <v/>
      </c>
      <c r="DN53" s="75" t="str">
        <f t="shared" si="245"/>
        <v/>
      </c>
      <c r="DO53" s="75" t="str">
        <f t="shared" si="246"/>
        <v/>
      </c>
      <c r="DP53" s="75" t="str">
        <f t="shared" si="247"/>
        <v/>
      </c>
      <c r="DQ53" s="75" t="str">
        <f t="shared" si="248"/>
        <v/>
      </c>
      <c r="DR53" s="75" t="str">
        <f t="shared" si="249"/>
        <v/>
      </c>
      <c r="DS53" s="75" t="str">
        <f t="shared" si="250"/>
        <v/>
      </c>
      <c r="DT53" s="75" t="str">
        <f t="shared" si="251"/>
        <v/>
      </c>
      <c r="DU53" s="75" t="str">
        <f t="shared" si="252"/>
        <v/>
      </c>
      <c r="DV53" s="75" t="str">
        <f t="shared" si="253"/>
        <v/>
      </c>
      <c r="DW53" s="75" t="str">
        <f t="shared" si="254"/>
        <v/>
      </c>
      <c r="DX53" s="75" t="str">
        <f t="shared" si="255"/>
        <v/>
      </c>
      <c r="DY53" s="75" t="str">
        <f t="shared" si="256"/>
        <v/>
      </c>
      <c r="DZ53" s="75" t="str">
        <f t="shared" si="257"/>
        <v/>
      </c>
      <c r="EA53" s="75" t="str">
        <f t="shared" si="258"/>
        <v/>
      </c>
      <c r="EB53" s="75" t="str">
        <f t="shared" si="259"/>
        <v/>
      </c>
      <c r="EC53" s="75" t="str">
        <f t="shared" si="260"/>
        <v/>
      </c>
      <c r="ED53" s="75" t="str">
        <f t="shared" si="261"/>
        <v/>
      </c>
      <c r="EE53" s="75" t="str">
        <f t="shared" si="262"/>
        <v/>
      </c>
      <c r="EF53" s="253" t="str">
        <f t="shared" ca="1" si="263"/>
        <v/>
      </c>
      <c r="EG53" s="253" t="str">
        <f t="shared" ca="1" si="264"/>
        <v/>
      </c>
      <c r="EH53" s="75" t="str">
        <f t="shared" ca="1" si="265"/>
        <v/>
      </c>
      <c r="EI53" s="75" t="str">
        <f t="shared" ca="1" si="266"/>
        <v/>
      </c>
      <c r="EJ53" s="75" t="str">
        <f t="shared" ca="1" si="267"/>
        <v/>
      </c>
      <c r="EK53" s="75" t="str">
        <f t="shared" ca="1" si="282"/>
        <v/>
      </c>
      <c r="EL53" s="75" t="str">
        <f t="shared" ca="1" si="268"/>
        <v/>
      </c>
      <c r="EM53" s="75" t="str">
        <f t="shared" ca="1" si="269"/>
        <v/>
      </c>
      <c r="EN53" s="75" t="str">
        <f t="shared" ca="1" si="270"/>
        <v/>
      </c>
      <c r="EO53" s="75" t="str">
        <f t="shared" ca="1" si="271"/>
        <v/>
      </c>
      <c r="EP53" s="75" t="str">
        <f t="shared" ca="1" si="272"/>
        <v/>
      </c>
      <c r="EQ53" s="75" t="str">
        <f t="shared" ca="1" si="273"/>
        <v/>
      </c>
      <c r="ER53" s="75" t="str">
        <f t="shared" ca="1" si="274"/>
        <v/>
      </c>
      <c r="ES53" s="253">
        <f t="shared" si="275"/>
        <v>1</v>
      </c>
      <c r="ET53" s="75" t="str">
        <f t="shared" si="276"/>
        <v/>
      </c>
      <c r="EU53" s="75" t="str">
        <f>""</f>
        <v/>
      </c>
      <c r="EV53" s="75" t="str">
        <f>IF(AND(G53=1,COUNT(#REF!)=0), 70, "")</f>
        <v/>
      </c>
      <c r="EW53" s="75" t="str">
        <f t="shared" si="277"/>
        <v/>
      </c>
      <c r="EX53" s="253" t="str">
        <f>IF(B53=0,"",COUNTIF(ES$6:ES53,ES53))</f>
        <v/>
      </c>
      <c r="EY53" s="75" t="str">
        <f t="shared" si="278"/>
        <v/>
      </c>
      <c r="EZ53" s="254" t="str">
        <f t="shared" si="279"/>
        <v/>
      </c>
      <c r="FA53" s="75" t="str">
        <f t="shared" si="280"/>
        <v/>
      </c>
      <c r="FB53" s="75" t="str">
        <f t="shared" si="163"/>
        <v/>
      </c>
    </row>
    <row r="54" spans="1:158" ht="19.2">
      <c r="A54" s="27">
        <v>49</v>
      </c>
      <c r="B54" s="27">
        <f>COUNTIF('中間シート (2)'!M:M,行政集計シート※記入不要です!A54)</f>
        <v>0</v>
      </c>
      <c r="C54" s="249" t="str">
        <f t="shared" si="281"/>
        <v/>
      </c>
      <c r="D54" s="249" t="str">
        <f t="shared" si="176"/>
        <v/>
      </c>
      <c r="E54" s="249" t="str">
        <f t="shared" si="177"/>
        <v/>
      </c>
      <c r="F54" s="250"/>
      <c r="G54" s="17" t="str">
        <f>IFERROR(VLOOKUP($A54,'中間シート (2)'!$M$6:$AQ$65,G$1,FALSE),"")</f>
        <v/>
      </c>
      <c r="H54" s="17" t="str">
        <f>IFERROR(VLOOKUP($A54,'中間シート (2)'!$M$6:$AQ$65,H$1,FALSE),"")</f>
        <v/>
      </c>
      <c r="I54" s="17" t="str">
        <f>IFERROR(VLOOKUP($A54,'中間シート (2)'!$M$6:$AQ$65,I$1,FALSE),"")</f>
        <v/>
      </c>
      <c r="J54" s="17" t="str">
        <f>IFERROR(VLOOKUP($A54,'中間シート (2)'!$M$6:$AQ$65,J$1,FALSE),"")</f>
        <v/>
      </c>
      <c r="K54" s="17" t="str">
        <f>IFERROR(VLOOKUP($A54,'中間シート (2)'!$M$6:$AQ$65,K$1,FALSE),"")</f>
        <v/>
      </c>
      <c r="L54" s="17" t="str">
        <f>IFERROR(VLOOKUP($A54,'中間シート (2)'!$M$6:$AQ$65,L$1,FALSE),"")</f>
        <v/>
      </c>
      <c r="M54" s="17" t="str">
        <f>IFERROR(VLOOKUP($A54,'中間シート (2)'!$M$6:$AQ$65,M$1,FALSE),"")</f>
        <v/>
      </c>
      <c r="N54" s="17" t="str">
        <f>IFERROR(VLOOKUP($A54,'中間シート (2)'!$M$6:$AQ$65,N$1,FALSE),"")</f>
        <v/>
      </c>
      <c r="O54" s="17" t="str">
        <f>IFERROR(VLOOKUP($A54,'中間シート (2)'!$M$6:$AQ$65,O$1,FALSE),"")</f>
        <v/>
      </c>
      <c r="P54" s="17" t="str">
        <f>IFERROR(VLOOKUP($A54,'中間シート (2)'!$M$6:$AQ$65,P$1,FALSE),"")</f>
        <v/>
      </c>
      <c r="Q54" s="17" t="str">
        <f>IFERROR(VLOOKUP($A54,'中間シート (2)'!$M$6:$AQ$65,Q$1,FALSE),"")</f>
        <v/>
      </c>
      <c r="R54" s="17" t="str">
        <f>IFERROR(VLOOKUP($A54,'中間シート (2)'!$M$6:$AQ$65,R$1,FALSE),"")</f>
        <v/>
      </c>
      <c r="S54" s="17" t="str">
        <f>IFERROR(VLOOKUP($A54,'中間シート (2)'!$M$6:$AQ$65,S$1,FALSE),"")</f>
        <v/>
      </c>
      <c r="T54" s="17" t="str">
        <f>IFERROR(VLOOKUP($A54,'中間シート (2)'!$M$6:$AQ$65,T$1,FALSE),"")</f>
        <v/>
      </c>
      <c r="U54" s="17"/>
      <c r="V54" s="17" t="str">
        <f>IFERROR(VLOOKUP($A54,'中間シート (2)'!$M$6:$AQ$65,V$1,FALSE),"")</f>
        <v/>
      </c>
      <c r="W54" s="17" t="str">
        <f>IFERROR(VLOOKUP($A54,'中間シート (2)'!$M$6:$AQ$65,W$1,FALSE),"")</f>
        <v/>
      </c>
      <c r="X54" s="17" t="str">
        <f>IFERROR(VLOOKUP($A54,'中間シート (2)'!$M$6:$AQ$65,X$1,FALSE),"")</f>
        <v/>
      </c>
      <c r="Y54" s="17" t="str">
        <f>IFERROR(VLOOKUP($A54,'中間シート (2)'!$M$6:$AQ$65,Y$1,FALSE),"")</f>
        <v/>
      </c>
      <c r="Z54" s="17" t="str">
        <f>IFERROR(VLOOKUP($A54,'中間シート (2)'!$M$6:$AQ$65,Z$1,FALSE),"")</f>
        <v/>
      </c>
      <c r="AA54" s="17" t="str">
        <f>IFERROR(VLOOKUP($A54,'中間シート (2)'!$M$6:$AQ$65,AA$1,FALSE),"")</f>
        <v/>
      </c>
      <c r="AB54" s="17" t="str">
        <f>IFERROR(VLOOKUP($A54,'中間シート (2)'!$M$6:$AQ$65,AB$1,FALSE),"")</f>
        <v/>
      </c>
      <c r="AC54" s="17" t="str">
        <f>IFERROR(VLOOKUP($A54,'中間シート (2)'!$M$6:$AQ$65,AC$1,FALSE),"")</f>
        <v/>
      </c>
      <c r="AD54" s="17"/>
      <c r="AE54" s="17"/>
      <c r="AF54" s="45"/>
      <c r="AG54" s="45"/>
      <c r="AH54" s="30"/>
      <c r="AI54" s="30"/>
      <c r="AJ54" s="30"/>
      <c r="AK54" s="75">
        <f t="shared" si="178"/>
        <v>41</v>
      </c>
      <c r="AL54" s="75">
        <f t="shared" si="179"/>
        <v>41</v>
      </c>
      <c r="AM54" s="75" t="str">
        <f t="shared" si="180"/>
        <v/>
      </c>
      <c r="AN54" s="75" t="str">
        <f t="shared" si="181"/>
        <v/>
      </c>
      <c r="AO54" s="75" t="str">
        <f t="shared" si="182"/>
        <v/>
      </c>
      <c r="AP54" s="75" t="str">
        <f t="shared" si="183"/>
        <v/>
      </c>
      <c r="AQ54" s="75" t="str">
        <f t="shared" si="184"/>
        <v/>
      </c>
      <c r="AR54" s="75" t="str">
        <f ca="1">IF(AA54="","",IF(COUNTIF(エラー23シート!$G$5:$G$79, OFFSET(I54,IF(H54="",0,-H54+1),0)*100+OFFSET(W54,IF(H54="",0,-H54+1),0)*10+AA54)&gt;0,23,""))</f>
        <v/>
      </c>
      <c r="AS54" s="75" t="str">
        <f t="shared" si="185"/>
        <v/>
      </c>
      <c r="AT54" s="75" t="str">
        <f t="shared" si="186"/>
        <v/>
      </c>
      <c r="AU54" s="75" t="str">
        <f t="shared" si="187"/>
        <v/>
      </c>
      <c r="AV54" s="75" t="str">
        <f t="shared" si="188"/>
        <v/>
      </c>
      <c r="AW54" s="75" t="str">
        <f t="shared" si="189"/>
        <v/>
      </c>
      <c r="AX54" s="75" t="str">
        <f t="shared" si="190"/>
        <v/>
      </c>
      <c r="AY54" s="75" t="str">
        <f t="shared" si="191"/>
        <v/>
      </c>
      <c r="AZ54" s="75" t="str">
        <f t="shared" si="192"/>
        <v/>
      </c>
      <c r="BA54" s="75" t="str">
        <f t="shared" si="193"/>
        <v/>
      </c>
      <c r="BB54" s="75" t="str">
        <f t="shared" si="194"/>
        <v/>
      </c>
      <c r="BC54" s="75" t="str">
        <f t="shared" si="195"/>
        <v/>
      </c>
      <c r="BD54" s="75" t="str">
        <f t="shared" si="196"/>
        <v/>
      </c>
      <c r="BE54" s="75" t="str">
        <f t="shared" si="197"/>
        <v/>
      </c>
      <c r="BF54" s="75" t="str">
        <f t="shared" si="198"/>
        <v/>
      </c>
      <c r="BG54" s="75" t="str">
        <f t="shared" si="199"/>
        <v/>
      </c>
      <c r="BH54" s="75" t="str">
        <f t="shared" si="200"/>
        <v/>
      </c>
      <c r="BI54" s="251" t="str">
        <f t="shared" si="201"/>
        <v/>
      </c>
      <c r="BJ54" s="75" t="str">
        <f t="shared" si="202"/>
        <v/>
      </c>
      <c r="BK54" s="75" t="str">
        <f>IF(OR(B54=0,AND(H54&gt;=2, H54&lt;=4, M54="")), "",
 IF(COUNTIF(エラー32シート!$B$5:$J$46,M54)=0,32,""))</f>
        <v/>
      </c>
      <c r="BL54" s="75" t="str">
        <f t="shared" si="203"/>
        <v/>
      </c>
      <c r="BM54" s="75" t="str">
        <f t="shared" si="204"/>
        <v/>
      </c>
      <c r="BN54" s="75" t="str">
        <f t="shared" si="205"/>
        <v/>
      </c>
      <c r="BO54" s="75" t="str">
        <f t="shared" si="206"/>
        <v/>
      </c>
      <c r="BP54" s="75" t="str">
        <f t="shared" si="75"/>
        <v/>
      </c>
      <c r="BQ54" s="75" t="str">
        <f t="shared" si="207"/>
        <v/>
      </c>
      <c r="BR54" s="75" t="str">
        <f t="shared" si="208"/>
        <v/>
      </c>
      <c r="BS54" s="75" t="str">
        <f t="shared" si="209"/>
        <v/>
      </c>
      <c r="BT54" s="75" t="str">
        <f t="shared" si="210"/>
        <v/>
      </c>
      <c r="BU54" s="75" t="str">
        <f t="shared" si="211"/>
        <v/>
      </c>
      <c r="BV54" s="75" t="str">
        <f t="shared" si="212"/>
        <v/>
      </c>
      <c r="BW54" s="75" t="str">
        <f t="shared" si="213"/>
        <v/>
      </c>
      <c r="BX54" s="75" t="str">
        <f t="shared" si="214"/>
        <v/>
      </c>
      <c r="BY54" s="75" t="str">
        <f t="shared" si="215"/>
        <v/>
      </c>
      <c r="BZ54" s="75" t="str">
        <f t="shared" si="216"/>
        <v/>
      </c>
      <c r="CA54" s="252" t="str">
        <f t="shared" si="217"/>
        <v/>
      </c>
      <c r="CB54" s="75" t="str">
        <f t="shared" si="218"/>
        <v/>
      </c>
      <c r="CC54" s="75" t="str">
        <f t="shared" si="219"/>
        <v/>
      </c>
      <c r="CD54" s="75" t="str">
        <f t="shared" ca="1" si="220"/>
        <v/>
      </c>
      <c r="CE54" s="75" t="str">
        <f t="shared" si="221"/>
        <v/>
      </c>
      <c r="CF54" s="75" t="str">
        <f t="shared" si="222"/>
        <v/>
      </c>
      <c r="CG54" s="75" t="str">
        <f t="shared" si="223"/>
        <v/>
      </c>
      <c r="CH54" s="75" t="str">
        <f t="shared" si="224"/>
        <v/>
      </c>
      <c r="CI54" s="75" t="str">
        <f t="shared" si="225"/>
        <v/>
      </c>
      <c r="CJ54" s="75" t="str">
        <f t="shared" si="226"/>
        <v/>
      </c>
      <c r="CK54" s="253">
        <f t="shared" si="227"/>
        <v>0</v>
      </c>
      <c r="CL54" s="75" t="str">
        <f t="shared" si="97"/>
        <v/>
      </c>
      <c r="CM54" s="75" t="str">
        <f t="shared" si="228"/>
        <v/>
      </c>
      <c r="CN54" s="75" t="str">
        <f t="shared" si="229"/>
        <v/>
      </c>
      <c r="CO54" s="75" t="str">
        <f t="shared" si="230"/>
        <v/>
      </c>
      <c r="CP54" s="75" t="str">
        <f t="shared" si="101"/>
        <v/>
      </c>
      <c r="CQ54" s="75" t="str">
        <f t="shared" si="102"/>
        <v/>
      </c>
      <c r="CR54" s="75" t="str">
        <f t="shared" si="103"/>
        <v/>
      </c>
      <c r="CS54" s="75" t="str">
        <f t="shared" si="104"/>
        <v/>
      </c>
      <c r="CT54" s="75" t="str">
        <f t="shared" si="105"/>
        <v/>
      </c>
      <c r="CU54" s="75" t="str">
        <f t="shared" si="106"/>
        <v/>
      </c>
      <c r="CV54" s="75" t="str">
        <f t="shared" si="231"/>
        <v/>
      </c>
      <c r="CW54" s="75" t="str">
        <f t="shared" si="232"/>
        <v/>
      </c>
      <c r="CX54" s="75" t="str">
        <f t="shared" si="233"/>
        <v/>
      </c>
      <c r="CY54" s="75" t="str">
        <f t="shared" si="234"/>
        <v/>
      </c>
      <c r="CZ54" s="75" t="str">
        <f t="shared" si="235"/>
        <v/>
      </c>
      <c r="DA54" s="75" t="str">
        <f t="shared" si="236"/>
        <v/>
      </c>
      <c r="DB54" s="75" t="str">
        <f t="shared" si="237"/>
        <v/>
      </c>
      <c r="DC54" s="75" t="str">
        <f t="shared" si="114"/>
        <v/>
      </c>
      <c r="DD54" s="75" t="str">
        <f t="shared" si="238"/>
        <v/>
      </c>
      <c r="DE54" s="75" t="str">
        <f t="shared" si="239"/>
        <v/>
      </c>
      <c r="DF54" s="75" t="str">
        <f t="shared" si="240"/>
        <v/>
      </c>
      <c r="DG54" s="75" t="str">
        <f t="shared" si="241"/>
        <v/>
      </c>
      <c r="DH54" s="75" t="str">
        <f t="shared" si="242"/>
        <v/>
      </c>
      <c r="DI54" s="75" t="str">
        <f t="shared" si="243"/>
        <v/>
      </c>
      <c r="DJ54" s="75" t="str">
        <f t="shared" si="121"/>
        <v/>
      </c>
      <c r="DK54" s="75" t="str">
        <f t="shared" si="122"/>
        <v/>
      </c>
      <c r="DL54" s="75" t="str">
        <f t="shared" si="123"/>
        <v/>
      </c>
      <c r="DM54" s="75" t="str">
        <f t="shared" si="244"/>
        <v/>
      </c>
      <c r="DN54" s="75" t="str">
        <f t="shared" si="245"/>
        <v/>
      </c>
      <c r="DO54" s="75" t="str">
        <f t="shared" si="246"/>
        <v/>
      </c>
      <c r="DP54" s="75" t="str">
        <f t="shared" si="247"/>
        <v/>
      </c>
      <c r="DQ54" s="75" t="str">
        <f t="shared" si="248"/>
        <v/>
      </c>
      <c r="DR54" s="75" t="str">
        <f t="shared" si="249"/>
        <v/>
      </c>
      <c r="DS54" s="75" t="str">
        <f t="shared" si="250"/>
        <v/>
      </c>
      <c r="DT54" s="75" t="str">
        <f t="shared" si="251"/>
        <v/>
      </c>
      <c r="DU54" s="75" t="str">
        <f t="shared" si="252"/>
        <v/>
      </c>
      <c r="DV54" s="75" t="str">
        <f t="shared" si="253"/>
        <v/>
      </c>
      <c r="DW54" s="75" t="str">
        <f t="shared" si="254"/>
        <v/>
      </c>
      <c r="DX54" s="75" t="str">
        <f t="shared" si="255"/>
        <v/>
      </c>
      <c r="DY54" s="75" t="str">
        <f t="shared" si="256"/>
        <v/>
      </c>
      <c r="DZ54" s="75" t="str">
        <f t="shared" si="257"/>
        <v/>
      </c>
      <c r="EA54" s="75" t="str">
        <f t="shared" si="258"/>
        <v/>
      </c>
      <c r="EB54" s="75" t="str">
        <f t="shared" si="259"/>
        <v/>
      </c>
      <c r="EC54" s="75" t="str">
        <f t="shared" si="260"/>
        <v/>
      </c>
      <c r="ED54" s="75" t="str">
        <f t="shared" si="261"/>
        <v/>
      </c>
      <c r="EE54" s="75" t="str">
        <f t="shared" si="262"/>
        <v/>
      </c>
      <c r="EF54" s="253" t="str">
        <f t="shared" ca="1" si="263"/>
        <v/>
      </c>
      <c r="EG54" s="253" t="str">
        <f t="shared" ca="1" si="264"/>
        <v/>
      </c>
      <c r="EH54" s="75" t="str">
        <f t="shared" ca="1" si="265"/>
        <v/>
      </c>
      <c r="EI54" s="75" t="str">
        <f t="shared" ca="1" si="266"/>
        <v/>
      </c>
      <c r="EJ54" s="75" t="str">
        <f t="shared" ca="1" si="267"/>
        <v/>
      </c>
      <c r="EK54" s="75" t="str">
        <f t="shared" ca="1" si="282"/>
        <v/>
      </c>
      <c r="EL54" s="75" t="str">
        <f t="shared" ca="1" si="268"/>
        <v/>
      </c>
      <c r="EM54" s="75" t="str">
        <f t="shared" ca="1" si="269"/>
        <v/>
      </c>
      <c r="EN54" s="75" t="str">
        <f t="shared" ca="1" si="270"/>
        <v/>
      </c>
      <c r="EO54" s="75" t="str">
        <f t="shared" ca="1" si="271"/>
        <v/>
      </c>
      <c r="EP54" s="75" t="str">
        <f t="shared" ca="1" si="272"/>
        <v/>
      </c>
      <c r="EQ54" s="75" t="str">
        <f t="shared" ca="1" si="273"/>
        <v/>
      </c>
      <c r="ER54" s="75" t="str">
        <f t="shared" ca="1" si="274"/>
        <v/>
      </c>
      <c r="ES54" s="253">
        <f t="shared" si="275"/>
        <v>1</v>
      </c>
      <c r="ET54" s="75" t="str">
        <f t="shared" si="276"/>
        <v/>
      </c>
      <c r="EU54" s="75" t="str">
        <f>""</f>
        <v/>
      </c>
      <c r="EV54" s="75" t="str">
        <f>IF(AND(G54=1,COUNT(#REF!)=0), 70, "")</f>
        <v/>
      </c>
      <c r="EW54" s="75" t="str">
        <f t="shared" si="277"/>
        <v/>
      </c>
      <c r="EX54" s="253" t="str">
        <f>IF(B54=0,"",COUNTIF(ES$6:ES54,ES54))</f>
        <v/>
      </c>
      <c r="EY54" s="75" t="str">
        <f t="shared" si="278"/>
        <v/>
      </c>
      <c r="EZ54" s="254" t="str">
        <f t="shared" si="279"/>
        <v/>
      </c>
      <c r="FA54" s="75" t="str">
        <f t="shared" si="280"/>
        <v/>
      </c>
      <c r="FB54" s="75" t="str">
        <f t="shared" si="163"/>
        <v/>
      </c>
    </row>
    <row r="55" spans="1:158" ht="19.2">
      <c r="A55" s="27">
        <v>50</v>
      </c>
      <c r="B55" s="27">
        <f>COUNTIF('中間シート (2)'!M:M,行政集計シート※記入不要です!A55)</f>
        <v>0</v>
      </c>
      <c r="C55" s="249" t="str">
        <f t="shared" si="281"/>
        <v/>
      </c>
      <c r="D55" s="249" t="str">
        <f t="shared" si="176"/>
        <v/>
      </c>
      <c r="E55" s="249" t="str">
        <f t="shared" si="177"/>
        <v/>
      </c>
      <c r="F55" s="250"/>
      <c r="G55" s="17" t="str">
        <f>IFERROR(VLOOKUP($A55,'中間シート (2)'!$M$6:$AQ$65,G$1,FALSE),"")</f>
        <v/>
      </c>
      <c r="H55" s="17" t="str">
        <f>IFERROR(VLOOKUP($A55,'中間シート (2)'!$M$6:$AQ$65,H$1,FALSE),"")</f>
        <v/>
      </c>
      <c r="I55" s="17" t="str">
        <f>IFERROR(VLOOKUP($A55,'中間シート (2)'!$M$6:$AQ$65,I$1,FALSE),"")</f>
        <v/>
      </c>
      <c r="J55" s="17" t="str">
        <f>IFERROR(VLOOKUP($A55,'中間シート (2)'!$M$6:$AQ$65,J$1,FALSE),"")</f>
        <v/>
      </c>
      <c r="K55" s="17" t="str">
        <f>IFERROR(VLOOKUP($A55,'中間シート (2)'!$M$6:$AQ$65,K$1,FALSE),"")</f>
        <v/>
      </c>
      <c r="L55" s="17" t="str">
        <f>IFERROR(VLOOKUP($A55,'中間シート (2)'!$M$6:$AQ$65,L$1,FALSE),"")</f>
        <v/>
      </c>
      <c r="M55" s="17" t="str">
        <f>IFERROR(VLOOKUP($A55,'中間シート (2)'!$M$6:$AQ$65,M$1,FALSE),"")</f>
        <v/>
      </c>
      <c r="N55" s="17" t="str">
        <f>IFERROR(VLOOKUP($A55,'中間シート (2)'!$M$6:$AQ$65,N$1,FALSE),"")</f>
        <v/>
      </c>
      <c r="O55" s="17" t="str">
        <f>IFERROR(VLOOKUP($A55,'中間シート (2)'!$M$6:$AQ$65,O$1,FALSE),"")</f>
        <v/>
      </c>
      <c r="P55" s="17" t="str">
        <f>IFERROR(VLOOKUP($A55,'中間シート (2)'!$M$6:$AQ$65,P$1,FALSE),"")</f>
        <v/>
      </c>
      <c r="Q55" s="17" t="str">
        <f>IFERROR(VLOOKUP($A55,'中間シート (2)'!$M$6:$AQ$65,Q$1,FALSE),"")</f>
        <v/>
      </c>
      <c r="R55" s="17" t="str">
        <f>IFERROR(VLOOKUP($A55,'中間シート (2)'!$M$6:$AQ$65,R$1,FALSE),"")</f>
        <v/>
      </c>
      <c r="S55" s="17" t="str">
        <f>IFERROR(VLOOKUP($A55,'中間シート (2)'!$M$6:$AQ$65,S$1,FALSE),"")</f>
        <v/>
      </c>
      <c r="T55" s="17" t="str">
        <f>IFERROR(VLOOKUP($A55,'中間シート (2)'!$M$6:$AQ$65,T$1,FALSE),"")</f>
        <v/>
      </c>
      <c r="U55" s="17"/>
      <c r="V55" s="17" t="str">
        <f>IFERROR(VLOOKUP($A55,'中間シート (2)'!$M$6:$AQ$65,V$1,FALSE),"")</f>
        <v/>
      </c>
      <c r="W55" s="17" t="str">
        <f>IFERROR(VLOOKUP($A55,'中間シート (2)'!$M$6:$AQ$65,W$1,FALSE),"")</f>
        <v/>
      </c>
      <c r="X55" s="17" t="str">
        <f>IFERROR(VLOOKUP($A55,'中間シート (2)'!$M$6:$AQ$65,X$1,FALSE),"")</f>
        <v/>
      </c>
      <c r="Y55" s="17" t="str">
        <f>IFERROR(VLOOKUP($A55,'中間シート (2)'!$M$6:$AQ$65,Y$1,FALSE),"")</f>
        <v/>
      </c>
      <c r="Z55" s="17" t="str">
        <f>IFERROR(VLOOKUP($A55,'中間シート (2)'!$M$6:$AQ$65,Z$1,FALSE),"")</f>
        <v/>
      </c>
      <c r="AA55" s="17" t="str">
        <f>IFERROR(VLOOKUP($A55,'中間シート (2)'!$M$6:$AQ$65,AA$1,FALSE),"")</f>
        <v/>
      </c>
      <c r="AB55" s="17" t="str">
        <f>IFERROR(VLOOKUP($A55,'中間シート (2)'!$M$6:$AQ$65,AB$1,FALSE),"")</f>
        <v/>
      </c>
      <c r="AC55" s="17" t="str">
        <f>IFERROR(VLOOKUP($A55,'中間シート (2)'!$M$6:$AQ$65,AC$1,FALSE),"")</f>
        <v/>
      </c>
      <c r="AD55" s="17"/>
      <c r="AE55" s="17"/>
      <c r="AF55" s="45"/>
      <c r="AG55" s="45"/>
      <c r="AH55" s="30"/>
      <c r="AI55" s="30"/>
      <c r="AJ55" s="30"/>
      <c r="AK55" s="75">
        <f t="shared" si="178"/>
        <v>41</v>
      </c>
      <c r="AL55" s="75">
        <f t="shared" si="179"/>
        <v>41</v>
      </c>
      <c r="AM55" s="75" t="str">
        <f t="shared" si="180"/>
        <v/>
      </c>
      <c r="AN55" s="75" t="str">
        <f t="shared" si="181"/>
        <v/>
      </c>
      <c r="AO55" s="75" t="str">
        <f t="shared" si="182"/>
        <v/>
      </c>
      <c r="AP55" s="75" t="str">
        <f t="shared" si="183"/>
        <v/>
      </c>
      <c r="AQ55" s="75" t="str">
        <f t="shared" si="184"/>
        <v/>
      </c>
      <c r="AR55" s="75" t="str">
        <f ca="1">IF(AA55="","",IF(COUNTIF(エラー23シート!$G$5:$G$79, OFFSET(I55,IF(H55="",0,-H55+1),0)*100+OFFSET(W55,IF(H55="",0,-H55+1),0)*10+AA55)&gt;0,23,""))</f>
        <v/>
      </c>
      <c r="AS55" s="75" t="str">
        <f t="shared" si="185"/>
        <v/>
      </c>
      <c r="AT55" s="75" t="str">
        <f t="shared" si="186"/>
        <v/>
      </c>
      <c r="AU55" s="75" t="str">
        <f t="shared" si="187"/>
        <v/>
      </c>
      <c r="AV55" s="75" t="str">
        <f t="shared" si="188"/>
        <v/>
      </c>
      <c r="AW55" s="75" t="str">
        <f t="shared" si="189"/>
        <v/>
      </c>
      <c r="AX55" s="75" t="str">
        <f t="shared" si="190"/>
        <v/>
      </c>
      <c r="AY55" s="75" t="str">
        <f t="shared" si="191"/>
        <v/>
      </c>
      <c r="AZ55" s="75" t="str">
        <f t="shared" si="192"/>
        <v/>
      </c>
      <c r="BA55" s="75" t="str">
        <f t="shared" si="193"/>
        <v/>
      </c>
      <c r="BB55" s="75" t="str">
        <f t="shared" si="194"/>
        <v/>
      </c>
      <c r="BC55" s="75" t="str">
        <f t="shared" si="195"/>
        <v/>
      </c>
      <c r="BD55" s="75" t="str">
        <f t="shared" si="196"/>
        <v/>
      </c>
      <c r="BE55" s="75" t="str">
        <f t="shared" si="197"/>
        <v/>
      </c>
      <c r="BF55" s="75" t="str">
        <f t="shared" si="198"/>
        <v/>
      </c>
      <c r="BG55" s="75" t="str">
        <f t="shared" si="199"/>
        <v/>
      </c>
      <c r="BH55" s="75" t="str">
        <f t="shared" si="200"/>
        <v/>
      </c>
      <c r="BI55" s="251" t="str">
        <f t="shared" si="201"/>
        <v/>
      </c>
      <c r="BJ55" s="75" t="str">
        <f t="shared" si="202"/>
        <v/>
      </c>
      <c r="BK55" s="75" t="str">
        <f>IF(OR(B55=0,AND(H55&gt;=2, H55&lt;=4, M55="")), "",
 IF(COUNTIF(エラー32シート!$B$5:$J$46,M55)=0,32,""))</f>
        <v/>
      </c>
      <c r="BL55" s="75" t="str">
        <f t="shared" si="203"/>
        <v/>
      </c>
      <c r="BM55" s="75" t="str">
        <f t="shared" si="204"/>
        <v/>
      </c>
      <c r="BN55" s="75" t="str">
        <f t="shared" si="205"/>
        <v/>
      </c>
      <c r="BO55" s="75" t="str">
        <f t="shared" si="206"/>
        <v/>
      </c>
      <c r="BP55" s="75" t="str">
        <f t="shared" si="75"/>
        <v/>
      </c>
      <c r="BQ55" s="75" t="str">
        <f t="shared" si="207"/>
        <v/>
      </c>
      <c r="BR55" s="75" t="str">
        <f t="shared" si="208"/>
        <v/>
      </c>
      <c r="BS55" s="75" t="str">
        <f t="shared" si="209"/>
        <v/>
      </c>
      <c r="BT55" s="75" t="str">
        <f t="shared" si="210"/>
        <v/>
      </c>
      <c r="BU55" s="75" t="str">
        <f t="shared" si="211"/>
        <v/>
      </c>
      <c r="BV55" s="75" t="str">
        <f t="shared" si="212"/>
        <v/>
      </c>
      <c r="BW55" s="75" t="str">
        <f t="shared" si="213"/>
        <v/>
      </c>
      <c r="BX55" s="75" t="str">
        <f t="shared" si="214"/>
        <v/>
      </c>
      <c r="BY55" s="75" t="str">
        <f t="shared" si="215"/>
        <v/>
      </c>
      <c r="BZ55" s="75" t="str">
        <f t="shared" si="216"/>
        <v/>
      </c>
      <c r="CA55" s="252" t="str">
        <f t="shared" si="217"/>
        <v/>
      </c>
      <c r="CB55" s="75" t="str">
        <f t="shared" si="218"/>
        <v/>
      </c>
      <c r="CC55" s="75" t="str">
        <f t="shared" si="219"/>
        <v/>
      </c>
      <c r="CD55" s="75" t="str">
        <f t="shared" ca="1" si="220"/>
        <v/>
      </c>
      <c r="CE55" s="75" t="str">
        <f t="shared" si="221"/>
        <v/>
      </c>
      <c r="CF55" s="75" t="str">
        <f t="shared" si="222"/>
        <v/>
      </c>
      <c r="CG55" s="75" t="str">
        <f t="shared" si="223"/>
        <v/>
      </c>
      <c r="CH55" s="75" t="str">
        <f t="shared" si="224"/>
        <v/>
      </c>
      <c r="CI55" s="75" t="str">
        <f t="shared" si="225"/>
        <v/>
      </c>
      <c r="CJ55" s="75" t="str">
        <f t="shared" si="226"/>
        <v/>
      </c>
      <c r="CK55" s="253">
        <f t="shared" si="227"/>
        <v>0</v>
      </c>
      <c r="CL55" s="75" t="str">
        <f t="shared" si="97"/>
        <v/>
      </c>
      <c r="CM55" s="75" t="str">
        <f t="shared" si="228"/>
        <v/>
      </c>
      <c r="CN55" s="75" t="str">
        <f t="shared" si="229"/>
        <v/>
      </c>
      <c r="CO55" s="75" t="str">
        <f t="shared" si="230"/>
        <v/>
      </c>
      <c r="CP55" s="75" t="str">
        <f t="shared" si="101"/>
        <v/>
      </c>
      <c r="CQ55" s="75" t="str">
        <f t="shared" si="102"/>
        <v/>
      </c>
      <c r="CR55" s="75" t="str">
        <f t="shared" si="103"/>
        <v/>
      </c>
      <c r="CS55" s="75" t="str">
        <f t="shared" si="104"/>
        <v/>
      </c>
      <c r="CT55" s="75" t="str">
        <f t="shared" si="105"/>
        <v/>
      </c>
      <c r="CU55" s="75" t="str">
        <f t="shared" si="106"/>
        <v/>
      </c>
      <c r="CV55" s="75" t="str">
        <f t="shared" si="231"/>
        <v/>
      </c>
      <c r="CW55" s="75" t="str">
        <f t="shared" si="232"/>
        <v/>
      </c>
      <c r="CX55" s="75" t="str">
        <f t="shared" si="233"/>
        <v/>
      </c>
      <c r="CY55" s="75" t="str">
        <f t="shared" si="234"/>
        <v/>
      </c>
      <c r="CZ55" s="75" t="str">
        <f t="shared" si="235"/>
        <v/>
      </c>
      <c r="DA55" s="75" t="str">
        <f t="shared" si="236"/>
        <v/>
      </c>
      <c r="DB55" s="75" t="str">
        <f t="shared" si="237"/>
        <v/>
      </c>
      <c r="DC55" s="75" t="str">
        <f t="shared" si="114"/>
        <v/>
      </c>
      <c r="DD55" s="75" t="str">
        <f t="shared" si="238"/>
        <v/>
      </c>
      <c r="DE55" s="75" t="str">
        <f t="shared" si="239"/>
        <v/>
      </c>
      <c r="DF55" s="75" t="str">
        <f t="shared" si="240"/>
        <v/>
      </c>
      <c r="DG55" s="75" t="str">
        <f t="shared" si="241"/>
        <v/>
      </c>
      <c r="DH55" s="75" t="str">
        <f t="shared" si="242"/>
        <v/>
      </c>
      <c r="DI55" s="75" t="str">
        <f t="shared" si="243"/>
        <v/>
      </c>
      <c r="DJ55" s="75" t="str">
        <f t="shared" si="121"/>
        <v/>
      </c>
      <c r="DK55" s="75" t="str">
        <f t="shared" si="122"/>
        <v/>
      </c>
      <c r="DL55" s="75" t="str">
        <f t="shared" si="123"/>
        <v/>
      </c>
      <c r="DM55" s="75" t="str">
        <f t="shared" si="244"/>
        <v/>
      </c>
      <c r="DN55" s="75" t="str">
        <f t="shared" si="245"/>
        <v/>
      </c>
      <c r="DO55" s="75" t="str">
        <f t="shared" si="246"/>
        <v/>
      </c>
      <c r="DP55" s="75" t="str">
        <f t="shared" si="247"/>
        <v/>
      </c>
      <c r="DQ55" s="75" t="str">
        <f t="shared" si="248"/>
        <v/>
      </c>
      <c r="DR55" s="75" t="str">
        <f t="shared" si="249"/>
        <v/>
      </c>
      <c r="DS55" s="75" t="str">
        <f t="shared" si="250"/>
        <v/>
      </c>
      <c r="DT55" s="75" t="str">
        <f t="shared" si="251"/>
        <v/>
      </c>
      <c r="DU55" s="75" t="str">
        <f t="shared" si="252"/>
        <v/>
      </c>
      <c r="DV55" s="75" t="str">
        <f t="shared" si="253"/>
        <v/>
      </c>
      <c r="DW55" s="75" t="str">
        <f t="shared" si="254"/>
        <v/>
      </c>
      <c r="DX55" s="75" t="str">
        <f t="shared" si="255"/>
        <v/>
      </c>
      <c r="DY55" s="75" t="str">
        <f t="shared" si="256"/>
        <v/>
      </c>
      <c r="DZ55" s="75" t="str">
        <f t="shared" si="257"/>
        <v/>
      </c>
      <c r="EA55" s="75" t="str">
        <f t="shared" si="258"/>
        <v/>
      </c>
      <c r="EB55" s="75" t="str">
        <f t="shared" si="259"/>
        <v/>
      </c>
      <c r="EC55" s="75" t="str">
        <f t="shared" si="260"/>
        <v/>
      </c>
      <c r="ED55" s="75" t="str">
        <f t="shared" si="261"/>
        <v/>
      </c>
      <c r="EE55" s="75" t="str">
        <f t="shared" si="262"/>
        <v/>
      </c>
      <c r="EF55" s="253" t="str">
        <f t="shared" ca="1" si="263"/>
        <v/>
      </c>
      <c r="EG55" s="253" t="str">
        <f t="shared" ca="1" si="264"/>
        <v/>
      </c>
      <c r="EH55" s="75" t="str">
        <f t="shared" ca="1" si="265"/>
        <v/>
      </c>
      <c r="EI55" s="75" t="str">
        <f t="shared" ca="1" si="266"/>
        <v/>
      </c>
      <c r="EJ55" s="75" t="str">
        <f t="shared" ca="1" si="267"/>
        <v/>
      </c>
      <c r="EK55" s="75" t="str">
        <f t="shared" ca="1" si="282"/>
        <v/>
      </c>
      <c r="EL55" s="75" t="str">
        <f t="shared" ca="1" si="268"/>
        <v/>
      </c>
      <c r="EM55" s="75" t="str">
        <f t="shared" ca="1" si="269"/>
        <v/>
      </c>
      <c r="EN55" s="75" t="str">
        <f t="shared" ca="1" si="270"/>
        <v/>
      </c>
      <c r="EO55" s="75" t="str">
        <f t="shared" ca="1" si="271"/>
        <v/>
      </c>
      <c r="EP55" s="75" t="str">
        <f t="shared" ca="1" si="272"/>
        <v/>
      </c>
      <c r="EQ55" s="75" t="str">
        <f t="shared" ca="1" si="273"/>
        <v/>
      </c>
      <c r="ER55" s="75" t="str">
        <f t="shared" ca="1" si="274"/>
        <v/>
      </c>
      <c r="ES55" s="253">
        <f t="shared" si="275"/>
        <v>1</v>
      </c>
      <c r="ET55" s="75" t="str">
        <f t="shared" si="276"/>
        <v/>
      </c>
      <c r="EU55" s="75" t="str">
        <f>""</f>
        <v/>
      </c>
      <c r="EV55" s="75" t="str">
        <f>IF(AND(G55=1,COUNT(#REF!)=0), 70, "")</f>
        <v/>
      </c>
      <c r="EW55" s="75" t="str">
        <f t="shared" si="277"/>
        <v/>
      </c>
      <c r="EX55" s="253" t="str">
        <f>IF(B55=0,"",COUNTIF(ES$6:ES55,ES55))</f>
        <v/>
      </c>
      <c r="EY55" s="75" t="str">
        <f t="shared" si="278"/>
        <v/>
      </c>
      <c r="EZ55" s="254" t="str">
        <f t="shared" si="279"/>
        <v/>
      </c>
      <c r="FA55" s="75" t="str">
        <f t="shared" si="280"/>
        <v/>
      </c>
      <c r="FB55" s="75" t="str">
        <f t="shared" si="163"/>
        <v/>
      </c>
    </row>
    <row r="56" spans="1:158" ht="19.2">
      <c r="A56" s="27">
        <v>51</v>
      </c>
      <c r="B56" s="27">
        <f>COUNTIF('中間シート (2)'!M:M,行政集計シート※記入不要です!A56)</f>
        <v>0</v>
      </c>
      <c r="C56" s="249" t="str">
        <f t="shared" si="281"/>
        <v/>
      </c>
      <c r="D56" s="249" t="str">
        <f t="shared" si="176"/>
        <v/>
      </c>
      <c r="E56" s="249" t="str">
        <f t="shared" si="177"/>
        <v/>
      </c>
      <c r="F56" s="250"/>
      <c r="G56" s="17" t="str">
        <f>IFERROR(VLOOKUP($A56,'中間シート (2)'!$M$6:$AQ$65,G$1,FALSE),"")</f>
        <v/>
      </c>
      <c r="H56" s="17" t="str">
        <f>IFERROR(VLOOKUP($A56,'中間シート (2)'!$M$6:$AQ$65,H$1,FALSE),"")</f>
        <v/>
      </c>
      <c r="I56" s="17" t="str">
        <f>IFERROR(VLOOKUP($A56,'中間シート (2)'!$M$6:$AQ$65,I$1,FALSE),"")</f>
        <v/>
      </c>
      <c r="J56" s="17" t="str">
        <f>IFERROR(VLOOKUP($A56,'中間シート (2)'!$M$6:$AQ$65,J$1,FALSE),"")</f>
        <v/>
      </c>
      <c r="K56" s="17" t="str">
        <f>IFERROR(VLOOKUP($A56,'中間シート (2)'!$M$6:$AQ$65,K$1,FALSE),"")</f>
        <v/>
      </c>
      <c r="L56" s="17" t="str">
        <f>IFERROR(VLOOKUP($A56,'中間シート (2)'!$M$6:$AQ$65,L$1,FALSE),"")</f>
        <v/>
      </c>
      <c r="M56" s="17" t="str">
        <f>IFERROR(VLOOKUP($A56,'中間シート (2)'!$M$6:$AQ$65,M$1,FALSE),"")</f>
        <v/>
      </c>
      <c r="N56" s="17" t="str">
        <f>IFERROR(VLOOKUP($A56,'中間シート (2)'!$M$6:$AQ$65,N$1,FALSE),"")</f>
        <v/>
      </c>
      <c r="O56" s="17" t="str">
        <f>IFERROR(VLOOKUP($A56,'中間シート (2)'!$M$6:$AQ$65,O$1,FALSE),"")</f>
        <v/>
      </c>
      <c r="P56" s="17" t="str">
        <f>IFERROR(VLOOKUP($A56,'中間シート (2)'!$M$6:$AQ$65,P$1,FALSE),"")</f>
        <v/>
      </c>
      <c r="Q56" s="17" t="str">
        <f>IFERROR(VLOOKUP($A56,'中間シート (2)'!$M$6:$AQ$65,Q$1,FALSE),"")</f>
        <v/>
      </c>
      <c r="R56" s="17" t="str">
        <f>IFERROR(VLOOKUP($A56,'中間シート (2)'!$M$6:$AQ$65,R$1,FALSE),"")</f>
        <v/>
      </c>
      <c r="S56" s="17" t="str">
        <f>IFERROR(VLOOKUP($A56,'中間シート (2)'!$M$6:$AQ$65,S$1,FALSE),"")</f>
        <v/>
      </c>
      <c r="T56" s="17" t="str">
        <f>IFERROR(VLOOKUP($A56,'中間シート (2)'!$M$6:$AQ$65,T$1,FALSE),"")</f>
        <v/>
      </c>
      <c r="U56" s="17"/>
      <c r="V56" s="17" t="str">
        <f>IFERROR(VLOOKUP($A56,'中間シート (2)'!$M$6:$AQ$65,V$1,FALSE),"")</f>
        <v/>
      </c>
      <c r="W56" s="17" t="str">
        <f>IFERROR(VLOOKUP($A56,'中間シート (2)'!$M$6:$AQ$65,W$1,FALSE),"")</f>
        <v/>
      </c>
      <c r="X56" s="17" t="str">
        <f>IFERROR(VLOOKUP($A56,'中間シート (2)'!$M$6:$AQ$65,X$1,FALSE),"")</f>
        <v/>
      </c>
      <c r="Y56" s="17" t="str">
        <f>IFERROR(VLOOKUP($A56,'中間シート (2)'!$M$6:$AQ$65,Y$1,FALSE),"")</f>
        <v/>
      </c>
      <c r="Z56" s="17" t="str">
        <f>IFERROR(VLOOKUP($A56,'中間シート (2)'!$M$6:$AQ$65,Z$1,FALSE),"")</f>
        <v/>
      </c>
      <c r="AA56" s="17" t="str">
        <f>IFERROR(VLOOKUP($A56,'中間シート (2)'!$M$6:$AQ$65,AA$1,FALSE),"")</f>
        <v/>
      </c>
      <c r="AB56" s="17" t="str">
        <f>IFERROR(VLOOKUP($A56,'中間シート (2)'!$M$6:$AQ$65,AB$1,FALSE),"")</f>
        <v/>
      </c>
      <c r="AC56" s="17" t="str">
        <f>IFERROR(VLOOKUP($A56,'中間シート (2)'!$M$6:$AQ$65,AC$1,FALSE),"")</f>
        <v/>
      </c>
      <c r="AD56" s="17"/>
      <c r="AE56" s="17"/>
      <c r="AF56" s="45"/>
      <c r="AG56" s="45"/>
      <c r="AH56" s="30"/>
      <c r="AI56" s="30"/>
      <c r="AJ56" s="30"/>
      <c r="AK56" s="75">
        <f t="shared" si="178"/>
        <v>41</v>
      </c>
      <c r="AL56" s="75">
        <f t="shared" si="179"/>
        <v>41</v>
      </c>
      <c r="AM56" s="75" t="str">
        <f t="shared" si="180"/>
        <v/>
      </c>
      <c r="AN56" s="75" t="str">
        <f t="shared" si="181"/>
        <v/>
      </c>
      <c r="AO56" s="75" t="str">
        <f t="shared" si="182"/>
        <v/>
      </c>
      <c r="AP56" s="75" t="str">
        <f t="shared" si="183"/>
        <v/>
      </c>
      <c r="AQ56" s="75" t="str">
        <f t="shared" si="184"/>
        <v/>
      </c>
      <c r="AR56" s="75" t="str">
        <f ca="1">IF(AA56="","",IF(COUNTIF(エラー23シート!$G$5:$G$79, OFFSET(I56,IF(H56="",0,-H56+1),0)*100+OFFSET(W56,IF(H56="",0,-H56+1),0)*10+AA56)&gt;0,23,""))</f>
        <v/>
      </c>
      <c r="AS56" s="75" t="str">
        <f t="shared" si="185"/>
        <v/>
      </c>
      <c r="AT56" s="75" t="str">
        <f t="shared" si="186"/>
        <v/>
      </c>
      <c r="AU56" s="75" t="str">
        <f t="shared" si="187"/>
        <v/>
      </c>
      <c r="AV56" s="75" t="str">
        <f t="shared" si="188"/>
        <v/>
      </c>
      <c r="AW56" s="75" t="str">
        <f t="shared" si="189"/>
        <v/>
      </c>
      <c r="AX56" s="75" t="str">
        <f t="shared" si="190"/>
        <v/>
      </c>
      <c r="AY56" s="75" t="str">
        <f t="shared" si="191"/>
        <v/>
      </c>
      <c r="AZ56" s="75" t="str">
        <f t="shared" si="192"/>
        <v/>
      </c>
      <c r="BA56" s="75" t="str">
        <f t="shared" si="193"/>
        <v/>
      </c>
      <c r="BB56" s="75" t="str">
        <f t="shared" si="194"/>
        <v/>
      </c>
      <c r="BC56" s="75" t="str">
        <f t="shared" si="195"/>
        <v/>
      </c>
      <c r="BD56" s="75" t="str">
        <f t="shared" si="196"/>
        <v/>
      </c>
      <c r="BE56" s="75" t="str">
        <f t="shared" si="197"/>
        <v/>
      </c>
      <c r="BF56" s="75" t="str">
        <f t="shared" si="198"/>
        <v/>
      </c>
      <c r="BG56" s="75" t="str">
        <f t="shared" si="199"/>
        <v/>
      </c>
      <c r="BH56" s="75" t="str">
        <f t="shared" si="200"/>
        <v/>
      </c>
      <c r="BI56" s="251" t="str">
        <f t="shared" si="201"/>
        <v/>
      </c>
      <c r="BJ56" s="75" t="str">
        <f t="shared" si="202"/>
        <v/>
      </c>
      <c r="BK56" s="75" t="str">
        <f>IF(OR(B56=0,AND(H56&gt;=2, H56&lt;=4, M56="")), "",
 IF(COUNTIF(エラー32シート!$B$5:$J$46,M56)=0,32,""))</f>
        <v/>
      </c>
      <c r="BL56" s="75" t="str">
        <f t="shared" si="203"/>
        <v/>
      </c>
      <c r="BM56" s="75" t="str">
        <f t="shared" si="204"/>
        <v/>
      </c>
      <c r="BN56" s="75" t="str">
        <f t="shared" si="205"/>
        <v/>
      </c>
      <c r="BO56" s="75" t="str">
        <f t="shared" si="206"/>
        <v/>
      </c>
      <c r="BP56" s="75" t="str">
        <f t="shared" si="75"/>
        <v/>
      </c>
      <c r="BQ56" s="75" t="str">
        <f t="shared" si="207"/>
        <v/>
      </c>
      <c r="BR56" s="75" t="str">
        <f t="shared" si="208"/>
        <v/>
      </c>
      <c r="BS56" s="75" t="str">
        <f t="shared" si="209"/>
        <v/>
      </c>
      <c r="BT56" s="75" t="str">
        <f t="shared" si="210"/>
        <v/>
      </c>
      <c r="BU56" s="75" t="str">
        <f t="shared" si="211"/>
        <v/>
      </c>
      <c r="BV56" s="75" t="str">
        <f t="shared" si="212"/>
        <v/>
      </c>
      <c r="BW56" s="75" t="str">
        <f t="shared" si="213"/>
        <v/>
      </c>
      <c r="BX56" s="75" t="str">
        <f t="shared" si="214"/>
        <v/>
      </c>
      <c r="BY56" s="75" t="str">
        <f t="shared" si="215"/>
        <v/>
      </c>
      <c r="BZ56" s="75" t="str">
        <f t="shared" si="216"/>
        <v/>
      </c>
      <c r="CA56" s="252" t="str">
        <f t="shared" si="217"/>
        <v/>
      </c>
      <c r="CB56" s="75" t="str">
        <f t="shared" si="218"/>
        <v/>
      </c>
      <c r="CC56" s="75" t="str">
        <f t="shared" si="219"/>
        <v/>
      </c>
      <c r="CD56" s="75" t="str">
        <f t="shared" ca="1" si="220"/>
        <v/>
      </c>
      <c r="CE56" s="75" t="str">
        <f t="shared" si="221"/>
        <v/>
      </c>
      <c r="CF56" s="75" t="str">
        <f t="shared" si="222"/>
        <v/>
      </c>
      <c r="CG56" s="75" t="str">
        <f t="shared" si="223"/>
        <v/>
      </c>
      <c r="CH56" s="75" t="str">
        <f t="shared" si="224"/>
        <v/>
      </c>
      <c r="CI56" s="75" t="str">
        <f t="shared" si="225"/>
        <v/>
      </c>
      <c r="CJ56" s="75" t="str">
        <f t="shared" si="226"/>
        <v/>
      </c>
      <c r="CK56" s="253">
        <f t="shared" si="227"/>
        <v>0</v>
      </c>
      <c r="CL56" s="75" t="str">
        <f t="shared" si="97"/>
        <v/>
      </c>
      <c r="CM56" s="75" t="str">
        <f t="shared" si="228"/>
        <v/>
      </c>
      <c r="CN56" s="75" t="str">
        <f t="shared" si="229"/>
        <v/>
      </c>
      <c r="CO56" s="75" t="str">
        <f t="shared" si="230"/>
        <v/>
      </c>
      <c r="CP56" s="75" t="str">
        <f t="shared" si="101"/>
        <v/>
      </c>
      <c r="CQ56" s="75" t="str">
        <f t="shared" si="102"/>
        <v/>
      </c>
      <c r="CR56" s="75" t="str">
        <f t="shared" si="103"/>
        <v/>
      </c>
      <c r="CS56" s="75" t="str">
        <f t="shared" si="104"/>
        <v/>
      </c>
      <c r="CT56" s="75" t="str">
        <f t="shared" si="105"/>
        <v/>
      </c>
      <c r="CU56" s="75" t="str">
        <f t="shared" si="106"/>
        <v/>
      </c>
      <c r="CV56" s="75" t="str">
        <f t="shared" si="231"/>
        <v/>
      </c>
      <c r="CW56" s="75" t="str">
        <f t="shared" si="232"/>
        <v/>
      </c>
      <c r="CX56" s="75" t="str">
        <f t="shared" si="233"/>
        <v/>
      </c>
      <c r="CY56" s="75" t="str">
        <f t="shared" si="234"/>
        <v/>
      </c>
      <c r="CZ56" s="75" t="str">
        <f t="shared" si="235"/>
        <v/>
      </c>
      <c r="DA56" s="75" t="str">
        <f t="shared" si="236"/>
        <v/>
      </c>
      <c r="DB56" s="75" t="str">
        <f t="shared" si="237"/>
        <v/>
      </c>
      <c r="DC56" s="75" t="str">
        <f t="shared" si="114"/>
        <v/>
      </c>
      <c r="DD56" s="75" t="str">
        <f t="shared" si="238"/>
        <v/>
      </c>
      <c r="DE56" s="75" t="str">
        <f t="shared" si="239"/>
        <v/>
      </c>
      <c r="DF56" s="75" t="str">
        <f t="shared" si="240"/>
        <v/>
      </c>
      <c r="DG56" s="75" t="str">
        <f t="shared" si="241"/>
        <v/>
      </c>
      <c r="DH56" s="75" t="str">
        <f t="shared" si="242"/>
        <v/>
      </c>
      <c r="DI56" s="75" t="str">
        <f t="shared" si="243"/>
        <v/>
      </c>
      <c r="DJ56" s="75" t="str">
        <f t="shared" si="121"/>
        <v/>
      </c>
      <c r="DK56" s="75" t="str">
        <f t="shared" si="122"/>
        <v/>
      </c>
      <c r="DL56" s="75" t="str">
        <f t="shared" si="123"/>
        <v/>
      </c>
      <c r="DM56" s="75" t="str">
        <f t="shared" si="244"/>
        <v/>
      </c>
      <c r="DN56" s="75" t="str">
        <f t="shared" si="245"/>
        <v/>
      </c>
      <c r="DO56" s="75" t="str">
        <f t="shared" si="246"/>
        <v/>
      </c>
      <c r="DP56" s="75" t="str">
        <f t="shared" si="247"/>
        <v/>
      </c>
      <c r="DQ56" s="75" t="str">
        <f t="shared" si="248"/>
        <v/>
      </c>
      <c r="DR56" s="75" t="str">
        <f t="shared" si="249"/>
        <v/>
      </c>
      <c r="DS56" s="75" t="str">
        <f t="shared" si="250"/>
        <v/>
      </c>
      <c r="DT56" s="75" t="str">
        <f t="shared" si="251"/>
        <v/>
      </c>
      <c r="DU56" s="75" t="str">
        <f t="shared" si="252"/>
        <v/>
      </c>
      <c r="DV56" s="75" t="str">
        <f t="shared" si="253"/>
        <v/>
      </c>
      <c r="DW56" s="75" t="str">
        <f t="shared" si="254"/>
        <v/>
      </c>
      <c r="DX56" s="75" t="str">
        <f t="shared" si="255"/>
        <v/>
      </c>
      <c r="DY56" s="75" t="str">
        <f t="shared" si="256"/>
        <v/>
      </c>
      <c r="DZ56" s="75" t="str">
        <f t="shared" si="257"/>
        <v/>
      </c>
      <c r="EA56" s="75" t="str">
        <f t="shared" si="258"/>
        <v/>
      </c>
      <c r="EB56" s="75" t="str">
        <f t="shared" si="259"/>
        <v/>
      </c>
      <c r="EC56" s="75" t="str">
        <f t="shared" si="260"/>
        <v/>
      </c>
      <c r="ED56" s="75" t="str">
        <f t="shared" si="261"/>
        <v/>
      </c>
      <c r="EE56" s="75" t="str">
        <f t="shared" si="262"/>
        <v/>
      </c>
      <c r="EF56" s="253" t="str">
        <f t="shared" ca="1" si="263"/>
        <v/>
      </c>
      <c r="EG56" s="253" t="str">
        <f t="shared" ca="1" si="264"/>
        <v/>
      </c>
      <c r="EH56" s="75" t="str">
        <f t="shared" ca="1" si="265"/>
        <v/>
      </c>
      <c r="EI56" s="75" t="str">
        <f t="shared" ca="1" si="266"/>
        <v/>
      </c>
      <c r="EJ56" s="75" t="str">
        <f t="shared" ca="1" si="267"/>
        <v/>
      </c>
      <c r="EK56" s="75" t="str">
        <f t="shared" ca="1" si="282"/>
        <v/>
      </c>
      <c r="EL56" s="75" t="str">
        <f t="shared" ca="1" si="268"/>
        <v/>
      </c>
      <c r="EM56" s="75" t="str">
        <f t="shared" ca="1" si="269"/>
        <v/>
      </c>
      <c r="EN56" s="75" t="str">
        <f t="shared" ca="1" si="270"/>
        <v/>
      </c>
      <c r="EO56" s="75" t="str">
        <f t="shared" ca="1" si="271"/>
        <v/>
      </c>
      <c r="EP56" s="75" t="str">
        <f t="shared" ca="1" si="272"/>
        <v/>
      </c>
      <c r="EQ56" s="75" t="str">
        <f t="shared" ca="1" si="273"/>
        <v/>
      </c>
      <c r="ER56" s="75" t="str">
        <f t="shared" ca="1" si="274"/>
        <v/>
      </c>
      <c r="ES56" s="253">
        <f t="shared" si="275"/>
        <v>1</v>
      </c>
      <c r="ET56" s="75" t="str">
        <f t="shared" si="276"/>
        <v/>
      </c>
      <c r="EU56" s="75" t="str">
        <f>""</f>
        <v/>
      </c>
      <c r="EV56" s="75" t="str">
        <f>IF(AND(G56=1,COUNT(#REF!)=0), 70, "")</f>
        <v/>
      </c>
      <c r="EW56" s="75" t="str">
        <f t="shared" si="277"/>
        <v/>
      </c>
      <c r="EX56" s="253" t="str">
        <f>IF(B56=0,"",COUNTIF(ES$6:ES56,ES56))</f>
        <v/>
      </c>
      <c r="EY56" s="75" t="str">
        <f t="shared" si="278"/>
        <v/>
      </c>
      <c r="EZ56" s="254" t="str">
        <f t="shared" si="279"/>
        <v/>
      </c>
      <c r="FA56" s="75" t="str">
        <f t="shared" si="280"/>
        <v/>
      </c>
      <c r="FB56" s="75" t="str">
        <f t="shared" si="163"/>
        <v/>
      </c>
    </row>
    <row r="57" spans="1:158" ht="19.2">
      <c r="A57" s="27">
        <v>52</v>
      </c>
      <c r="B57" s="27">
        <f>COUNTIF('中間シート (2)'!M:M,行政集計シート※記入不要です!A57)</f>
        <v>0</v>
      </c>
      <c r="C57" s="249" t="str">
        <f t="shared" si="281"/>
        <v/>
      </c>
      <c r="D57" s="249" t="str">
        <f t="shared" si="176"/>
        <v/>
      </c>
      <c r="E57" s="249" t="str">
        <f t="shared" si="177"/>
        <v/>
      </c>
      <c r="F57" s="250"/>
      <c r="G57" s="17" t="str">
        <f>IFERROR(VLOOKUP($A57,'中間シート (2)'!$M$6:$AQ$65,G$1,FALSE),"")</f>
        <v/>
      </c>
      <c r="H57" s="17" t="str">
        <f>IFERROR(VLOOKUP($A57,'中間シート (2)'!$M$6:$AQ$65,H$1,FALSE),"")</f>
        <v/>
      </c>
      <c r="I57" s="17" t="str">
        <f>IFERROR(VLOOKUP($A57,'中間シート (2)'!$M$6:$AQ$65,I$1,FALSE),"")</f>
        <v/>
      </c>
      <c r="J57" s="17" t="str">
        <f>IFERROR(VLOOKUP($A57,'中間シート (2)'!$M$6:$AQ$65,J$1,FALSE),"")</f>
        <v/>
      </c>
      <c r="K57" s="17" t="str">
        <f>IFERROR(VLOOKUP($A57,'中間シート (2)'!$M$6:$AQ$65,K$1,FALSE),"")</f>
        <v/>
      </c>
      <c r="L57" s="17" t="str">
        <f>IFERROR(VLOOKUP($A57,'中間シート (2)'!$M$6:$AQ$65,L$1,FALSE),"")</f>
        <v/>
      </c>
      <c r="M57" s="17" t="str">
        <f>IFERROR(VLOOKUP($A57,'中間シート (2)'!$M$6:$AQ$65,M$1,FALSE),"")</f>
        <v/>
      </c>
      <c r="N57" s="17" t="str">
        <f>IFERROR(VLOOKUP($A57,'中間シート (2)'!$M$6:$AQ$65,N$1,FALSE),"")</f>
        <v/>
      </c>
      <c r="O57" s="17" t="str">
        <f>IFERROR(VLOOKUP($A57,'中間シート (2)'!$M$6:$AQ$65,O$1,FALSE),"")</f>
        <v/>
      </c>
      <c r="P57" s="17" t="str">
        <f>IFERROR(VLOOKUP($A57,'中間シート (2)'!$M$6:$AQ$65,P$1,FALSE),"")</f>
        <v/>
      </c>
      <c r="Q57" s="17" t="str">
        <f>IFERROR(VLOOKUP($A57,'中間シート (2)'!$M$6:$AQ$65,Q$1,FALSE),"")</f>
        <v/>
      </c>
      <c r="R57" s="17" t="str">
        <f>IFERROR(VLOOKUP($A57,'中間シート (2)'!$M$6:$AQ$65,R$1,FALSE),"")</f>
        <v/>
      </c>
      <c r="S57" s="17" t="str">
        <f>IFERROR(VLOOKUP($A57,'中間シート (2)'!$M$6:$AQ$65,S$1,FALSE),"")</f>
        <v/>
      </c>
      <c r="T57" s="17" t="str">
        <f>IFERROR(VLOOKUP($A57,'中間シート (2)'!$M$6:$AQ$65,T$1,FALSE),"")</f>
        <v/>
      </c>
      <c r="U57" s="17"/>
      <c r="V57" s="17" t="str">
        <f>IFERROR(VLOOKUP($A57,'中間シート (2)'!$M$6:$AQ$65,V$1,FALSE),"")</f>
        <v/>
      </c>
      <c r="W57" s="17" t="str">
        <f>IFERROR(VLOOKUP($A57,'中間シート (2)'!$M$6:$AQ$65,W$1,FALSE),"")</f>
        <v/>
      </c>
      <c r="X57" s="17" t="str">
        <f>IFERROR(VLOOKUP($A57,'中間シート (2)'!$M$6:$AQ$65,X$1,FALSE),"")</f>
        <v/>
      </c>
      <c r="Y57" s="17" t="str">
        <f>IFERROR(VLOOKUP($A57,'中間シート (2)'!$M$6:$AQ$65,Y$1,FALSE),"")</f>
        <v/>
      </c>
      <c r="Z57" s="17" t="str">
        <f>IFERROR(VLOOKUP($A57,'中間シート (2)'!$M$6:$AQ$65,Z$1,FALSE),"")</f>
        <v/>
      </c>
      <c r="AA57" s="17" t="str">
        <f>IFERROR(VLOOKUP($A57,'中間シート (2)'!$M$6:$AQ$65,AA$1,FALSE),"")</f>
        <v/>
      </c>
      <c r="AB57" s="17" t="str">
        <f>IFERROR(VLOOKUP($A57,'中間シート (2)'!$M$6:$AQ$65,AB$1,FALSE),"")</f>
        <v/>
      </c>
      <c r="AC57" s="17" t="str">
        <f>IFERROR(VLOOKUP($A57,'中間シート (2)'!$M$6:$AQ$65,AC$1,FALSE),"")</f>
        <v/>
      </c>
      <c r="AD57" s="17"/>
      <c r="AE57" s="17"/>
      <c r="AF57" s="45"/>
      <c r="AG57" s="45"/>
      <c r="AH57" s="30"/>
      <c r="AI57" s="30"/>
      <c r="AJ57" s="30"/>
      <c r="AK57" s="75">
        <f t="shared" si="178"/>
        <v>41</v>
      </c>
      <c r="AL57" s="75">
        <f t="shared" si="179"/>
        <v>41</v>
      </c>
      <c r="AM57" s="75" t="str">
        <f t="shared" si="180"/>
        <v/>
      </c>
      <c r="AN57" s="75" t="str">
        <f t="shared" si="181"/>
        <v/>
      </c>
      <c r="AO57" s="75" t="str">
        <f t="shared" si="182"/>
        <v/>
      </c>
      <c r="AP57" s="75" t="str">
        <f t="shared" si="183"/>
        <v/>
      </c>
      <c r="AQ57" s="75" t="str">
        <f t="shared" si="184"/>
        <v/>
      </c>
      <c r="AR57" s="75" t="str">
        <f ca="1">IF(AA57="","",IF(COUNTIF(エラー23シート!$G$5:$G$79, OFFSET(I57,IF(H57="",0,-H57+1),0)*100+OFFSET(W57,IF(H57="",0,-H57+1),0)*10+AA57)&gt;0,23,""))</f>
        <v/>
      </c>
      <c r="AS57" s="75" t="str">
        <f t="shared" si="185"/>
        <v/>
      </c>
      <c r="AT57" s="75" t="str">
        <f t="shared" si="186"/>
        <v/>
      </c>
      <c r="AU57" s="75" t="str">
        <f t="shared" si="187"/>
        <v/>
      </c>
      <c r="AV57" s="75" t="str">
        <f t="shared" si="188"/>
        <v/>
      </c>
      <c r="AW57" s="75" t="str">
        <f t="shared" si="189"/>
        <v/>
      </c>
      <c r="AX57" s="75" t="str">
        <f t="shared" si="190"/>
        <v/>
      </c>
      <c r="AY57" s="75" t="str">
        <f t="shared" si="191"/>
        <v/>
      </c>
      <c r="AZ57" s="75" t="str">
        <f t="shared" si="192"/>
        <v/>
      </c>
      <c r="BA57" s="75" t="str">
        <f t="shared" si="193"/>
        <v/>
      </c>
      <c r="BB57" s="75" t="str">
        <f t="shared" si="194"/>
        <v/>
      </c>
      <c r="BC57" s="75" t="str">
        <f t="shared" si="195"/>
        <v/>
      </c>
      <c r="BD57" s="75" t="str">
        <f t="shared" si="196"/>
        <v/>
      </c>
      <c r="BE57" s="75" t="str">
        <f t="shared" si="197"/>
        <v/>
      </c>
      <c r="BF57" s="75" t="str">
        <f t="shared" si="198"/>
        <v/>
      </c>
      <c r="BG57" s="75" t="str">
        <f t="shared" si="199"/>
        <v/>
      </c>
      <c r="BH57" s="75" t="str">
        <f t="shared" si="200"/>
        <v/>
      </c>
      <c r="BI57" s="251" t="str">
        <f t="shared" si="201"/>
        <v/>
      </c>
      <c r="BJ57" s="75" t="str">
        <f t="shared" si="202"/>
        <v/>
      </c>
      <c r="BK57" s="75" t="str">
        <f>IF(OR(B57=0,AND(H57&gt;=2, H57&lt;=4, M57="")), "",
 IF(COUNTIF(エラー32シート!$B$5:$J$46,M57)=0,32,""))</f>
        <v/>
      </c>
      <c r="BL57" s="75" t="str">
        <f t="shared" si="203"/>
        <v/>
      </c>
      <c r="BM57" s="75" t="str">
        <f t="shared" si="204"/>
        <v/>
      </c>
      <c r="BN57" s="75" t="str">
        <f t="shared" si="205"/>
        <v/>
      </c>
      <c r="BO57" s="75" t="str">
        <f t="shared" si="206"/>
        <v/>
      </c>
      <c r="BP57" s="75" t="str">
        <f t="shared" si="75"/>
        <v/>
      </c>
      <c r="BQ57" s="75" t="str">
        <f t="shared" si="207"/>
        <v/>
      </c>
      <c r="BR57" s="75" t="str">
        <f t="shared" si="208"/>
        <v/>
      </c>
      <c r="BS57" s="75" t="str">
        <f t="shared" si="209"/>
        <v/>
      </c>
      <c r="BT57" s="75" t="str">
        <f t="shared" si="210"/>
        <v/>
      </c>
      <c r="BU57" s="75" t="str">
        <f t="shared" si="211"/>
        <v/>
      </c>
      <c r="BV57" s="75" t="str">
        <f t="shared" si="212"/>
        <v/>
      </c>
      <c r="BW57" s="75" t="str">
        <f t="shared" si="213"/>
        <v/>
      </c>
      <c r="BX57" s="75" t="str">
        <f t="shared" si="214"/>
        <v/>
      </c>
      <c r="BY57" s="75" t="str">
        <f t="shared" si="215"/>
        <v/>
      </c>
      <c r="BZ57" s="75" t="str">
        <f t="shared" si="216"/>
        <v/>
      </c>
      <c r="CA57" s="252" t="str">
        <f t="shared" si="217"/>
        <v/>
      </c>
      <c r="CB57" s="75" t="str">
        <f t="shared" si="218"/>
        <v/>
      </c>
      <c r="CC57" s="75" t="str">
        <f t="shared" si="219"/>
        <v/>
      </c>
      <c r="CD57" s="75" t="str">
        <f t="shared" ca="1" si="220"/>
        <v/>
      </c>
      <c r="CE57" s="75" t="str">
        <f t="shared" si="221"/>
        <v/>
      </c>
      <c r="CF57" s="75" t="str">
        <f t="shared" si="222"/>
        <v/>
      </c>
      <c r="CG57" s="75" t="str">
        <f t="shared" si="223"/>
        <v/>
      </c>
      <c r="CH57" s="75" t="str">
        <f t="shared" si="224"/>
        <v/>
      </c>
      <c r="CI57" s="75" t="str">
        <f t="shared" si="225"/>
        <v/>
      </c>
      <c r="CJ57" s="75" t="str">
        <f t="shared" si="226"/>
        <v/>
      </c>
      <c r="CK57" s="253">
        <f t="shared" si="227"/>
        <v>0</v>
      </c>
      <c r="CL57" s="75" t="str">
        <f t="shared" si="97"/>
        <v/>
      </c>
      <c r="CM57" s="75" t="str">
        <f t="shared" si="228"/>
        <v/>
      </c>
      <c r="CN57" s="75" t="str">
        <f t="shared" si="229"/>
        <v/>
      </c>
      <c r="CO57" s="75" t="str">
        <f t="shared" si="230"/>
        <v/>
      </c>
      <c r="CP57" s="75" t="str">
        <f t="shared" si="101"/>
        <v/>
      </c>
      <c r="CQ57" s="75" t="str">
        <f t="shared" si="102"/>
        <v/>
      </c>
      <c r="CR57" s="75" t="str">
        <f t="shared" si="103"/>
        <v/>
      </c>
      <c r="CS57" s="75" t="str">
        <f t="shared" si="104"/>
        <v/>
      </c>
      <c r="CT57" s="75" t="str">
        <f t="shared" si="105"/>
        <v/>
      </c>
      <c r="CU57" s="75" t="str">
        <f t="shared" si="106"/>
        <v/>
      </c>
      <c r="CV57" s="75" t="str">
        <f t="shared" si="231"/>
        <v/>
      </c>
      <c r="CW57" s="75" t="str">
        <f t="shared" si="232"/>
        <v/>
      </c>
      <c r="CX57" s="75" t="str">
        <f t="shared" si="233"/>
        <v/>
      </c>
      <c r="CY57" s="75" t="str">
        <f t="shared" si="234"/>
        <v/>
      </c>
      <c r="CZ57" s="75" t="str">
        <f t="shared" si="235"/>
        <v/>
      </c>
      <c r="DA57" s="75" t="str">
        <f t="shared" si="236"/>
        <v/>
      </c>
      <c r="DB57" s="75" t="str">
        <f t="shared" si="237"/>
        <v/>
      </c>
      <c r="DC57" s="75" t="str">
        <f t="shared" si="114"/>
        <v/>
      </c>
      <c r="DD57" s="75" t="str">
        <f t="shared" si="238"/>
        <v/>
      </c>
      <c r="DE57" s="75" t="str">
        <f t="shared" si="239"/>
        <v/>
      </c>
      <c r="DF57" s="75" t="str">
        <f t="shared" si="240"/>
        <v/>
      </c>
      <c r="DG57" s="75" t="str">
        <f t="shared" si="241"/>
        <v/>
      </c>
      <c r="DH57" s="75" t="str">
        <f t="shared" si="242"/>
        <v/>
      </c>
      <c r="DI57" s="75" t="str">
        <f t="shared" si="243"/>
        <v/>
      </c>
      <c r="DJ57" s="75" t="str">
        <f t="shared" si="121"/>
        <v/>
      </c>
      <c r="DK57" s="75" t="str">
        <f t="shared" si="122"/>
        <v/>
      </c>
      <c r="DL57" s="75" t="str">
        <f t="shared" si="123"/>
        <v/>
      </c>
      <c r="DM57" s="75" t="str">
        <f t="shared" si="244"/>
        <v/>
      </c>
      <c r="DN57" s="75" t="str">
        <f t="shared" si="245"/>
        <v/>
      </c>
      <c r="DO57" s="75" t="str">
        <f t="shared" si="246"/>
        <v/>
      </c>
      <c r="DP57" s="75" t="str">
        <f t="shared" si="247"/>
        <v/>
      </c>
      <c r="DQ57" s="75" t="str">
        <f t="shared" si="248"/>
        <v/>
      </c>
      <c r="DR57" s="75" t="str">
        <f t="shared" si="249"/>
        <v/>
      </c>
      <c r="DS57" s="75" t="str">
        <f t="shared" si="250"/>
        <v/>
      </c>
      <c r="DT57" s="75" t="str">
        <f t="shared" si="251"/>
        <v/>
      </c>
      <c r="DU57" s="75" t="str">
        <f t="shared" si="252"/>
        <v/>
      </c>
      <c r="DV57" s="75" t="str">
        <f t="shared" si="253"/>
        <v/>
      </c>
      <c r="DW57" s="75" t="str">
        <f t="shared" si="254"/>
        <v/>
      </c>
      <c r="DX57" s="75" t="str">
        <f t="shared" si="255"/>
        <v/>
      </c>
      <c r="DY57" s="75" t="str">
        <f t="shared" si="256"/>
        <v/>
      </c>
      <c r="DZ57" s="75" t="str">
        <f t="shared" si="257"/>
        <v/>
      </c>
      <c r="EA57" s="75" t="str">
        <f t="shared" si="258"/>
        <v/>
      </c>
      <c r="EB57" s="75" t="str">
        <f t="shared" si="259"/>
        <v/>
      </c>
      <c r="EC57" s="75" t="str">
        <f t="shared" si="260"/>
        <v/>
      </c>
      <c r="ED57" s="75" t="str">
        <f t="shared" si="261"/>
        <v/>
      </c>
      <c r="EE57" s="75" t="str">
        <f t="shared" si="262"/>
        <v/>
      </c>
      <c r="EF57" s="253" t="str">
        <f t="shared" ca="1" si="263"/>
        <v/>
      </c>
      <c r="EG57" s="253" t="str">
        <f t="shared" ca="1" si="264"/>
        <v/>
      </c>
      <c r="EH57" s="75" t="str">
        <f t="shared" ca="1" si="265"/>
        <v/>
      </c>
      <c r="EI57" s="75" t="str">
        <f t="shared" ca="1" si="266"/>
        <v/>
      </c>
      <c r="EJ57" s="75" t="str">
        <f t="shared" ca="1" si="267"/>
        <v/>
      </c>
      <c r="EK57" s="75" t="str">
        <f t="shared" ca="1" si="282"/>
        <v/>
      </c>
      <c r="EL57" s="75" t="str">
        <f t="shared" ca="1" si="268"/>
        <v/>
      </c>
      <c r="EM57" s="75" t="str">
        <f t="shared" ca="1" si="269"/>
        <v/>
      </c>
      <c r="EN57" s="75" t="str">
        <f t="shared" ca="1" si="270"/>
        <v/>
      </c>
      <c r="EO57" s="75" t="str">
        <f t="shared" ca="1" si="271"/>
        <v/>
      </c>
      <c r="EP57" s="75" t="str">
        <f t="shared" ca="1" si="272"/>
        <v/>
      </c>
      <c r="EQ57" s="75" t="str">
        <f t="shared" ca="1" si="273"/>
        <v/>
      </c>
      <c r="ER57" s="75" t="str">
        <f t="shared" ca="1" si="274"/>
        <v/>
      </c>
      <c r="ES57" s="253">
        <f t="shared" si="275"/>
        <v>1</v>
      </c>
      <c r="ET57" s="75" t="str">
        <f t="shared" si="276"/>
        <v/>
      </c>
      <c r="EU57" s="75" t="str">
        <f>""</f>
        <v/>
      </c>
      <c r="EV57" s="75" t="str">
        <f>IF(AND(G57=1,COUNT(#REF!)=0), 70, "")</f>
        <v/>
      </c>
      <c r="EW57" s="75" t="str">
        <f t="shared" si="277"/>
        <v/>
      </c>
      <c r="EX57" s="253" t="str">
        <f>IF(B57=0,"",COUNTIF(ES$6:ES57,ES57))</f>
        <v/>
      </c>
      <c r="EY57" s="75" t="str">
        <f t="shared" si="278"/>
        <v/>
      </c>
      <c r="EZ57" s="254" t="str">
        <f t="shared" si="279"/>
        <v/>
      </c>
      <c r="FA57" s="75" t="str">
        <f t="shared" si="280"/>
        <v/>
      </c>
      <c r="FB57" s="75" t="str">
        <f t="shared" si="163"/>
        <v/>
      </c>
    </row>
    <row r="58" spans="1:158" ht="19.2">
      <c r="A58" s="27">
        <v>53</v>
      </c>
      <c r="B58" s="27">
        <f>COUNTIF('中間シート (2)'!M:M,行政集計シート※記入不要です!A58)</f>
        <v>0</v>
      </c>
      <c r="C58" s="249" t="str">
        <f t="shared" si="281"/>
        <v/>
      </c>
      <c r="D58" s="249" t="str">
        <f t="shared" si="176"/>
        <v/>
      </c>
      <c r="E58" s="249" t="str">
        <f t="shared" si="177"/>
        <v/>
      </c>
      <c r="F58" s="250"/>
      <c r="G58" s="17" t="str">
        <f>IFERROR(VLOOKUP($A58,'中間シート (2)'!$M$6:$AQ$65,G$1,FALSE),"")</f>
        <v/>
      </c>
      <c r="H58" s="17" t="str">
        <f>IFERROR(VLOOKUP($A58,'中間シート (2)'!$M$6:$AQ$65,H$1,FALSE),"")</f>
        <v/>
      </c>
      <c r="I58" s="17" t="str">
        <f>IFERROR(VLOOKUP($A58,'中間シート (2)'!$M$6:$AQ$65,I$1,FALSE),"")</f>
        <v/>
      </c>
      <c r="J58" s="17" t="str">
        <f>IFERROR(VLOOKUP($A58,'中間シート (2)'!$M$6:$AQ$65,J$1,FALSE),"")</f>
        <v/>
      </c>
      <c r="K58" s="17" t="str">
        <f>IFERROR(VLOOKUP($A58,'中間シート (2)'!$M$6:$AQ$65,K$1,FALSE),"")</f>
        <v/>
      </c>
      <c r="L58" s="17" t="str">
        <f>IFERROR(VLOOKUP($A58,'中間シート (2)'!$M$6:$AQ$65,L$1,FALSE),"")</f>
        <v/>
      </c>
      <c r="M58" s="17" t="str">
        <f>IFERROR(VLOOKUP($A58,'中間シート (2)'!$M$6:$AQ$65,M$1,FALSE),"")</f>
        <v/>
      </c>
      <c r="N58" s="17" t="str">
        <f>IFERROR(VLOOKUP($A58,'中間シート (2)'!$M$6:$AQ$65,N$1,FALSE),"")</f>
        <v/>
      </c>
      <c r="O58" s="17" t="str">
        <f>IFERROR(VLOOKUP($A58,'中間シート (2)'!$M$6:$AQ$65,O$1,FALSE),"")</f>
        <v/>
      </c>
      <c r="P58" s="17" t="str">
        <f>IFERROR(VLOOKUP($A58,'中間シート (2)'!$M$6:$AQ$65,P$1,FALSE),"")</f>
        <v/>
      </c>
      <c r="Q58" s="17" t="str">
        <f>IFERROR(VLOOKUP($A58,'中間シート (2)'!$M$6:$AQ$65,Q$1,FALSE),"")</f>
        <v/>
      </c>
      <c r="R58" s="17" t="str">
        <f>IFERROR(VLOOKUP($A58,'中間シート (2)'!$M$6:$AQ$65,R$1,FALSE),"")</f>
        <v/>
      </c>
      <c r="S58" s="17" t="str">
        <f>IFERROR(VLOOKUP($A58,'中間シート (2)'!$M$6:$AQ$65,S$1,FALSE),"")</f>
        <v/>
      </c>
      <c r="T58" s="17" t="str">
        <f>IFERROR(VLOOKUP($A58,'中間シート (2)'!$M$6:$AQ$65,T$1,FALSE),"")</f>
        <v/>
      </c>
      <c r="U58" s="17"/>
      <c r="V58" s="17" t="str">
        <f>IFERROR(VLOOKUP($A58,'中間シート (2)'!$M$6:$AQ$65,V$1,FALSE),"")</f>
        <v/>
      </c>
      <c r="W58" s="17" t="str">
        <f>IFERROR(VLOOKUP($A58,'中間シート (2)'!$M$6:$AQ$65,W$1,FALSE),"")</f>
        <v/>
      </c>
      <c r="X58" s="17" t="str">
        <f>IFERROR(VLOOKUP($A58,'中間シート (2)'!$M$6:$AQ$65,X$1,FALSE),"")</f>
        <v/>
      </c>
      <c r="Y58" s="17" t="str">
        <f>IFERROR(VLOOKUP($A58,'中間シート (2)'!$M$6:$AQ$65,Y$1,FALSE),"")</f>
        <v/>
      </c>
      <c r="Z58" s="17" t="str">
        <f>IFERROR(VLOOKUP($A58,'中間シート (2)'!$M$6:$AQ$65,Z$1,FALSE),"")</f>
        <v/>
      </c>
      <c r="AA58" s="17" t="str">
        <f>IFERROR(VLOOKUP($A58,'中間シート (2)'!$M$6:$AQ$65,AA$1,FALSE),"")</f>
        <v/>
      </c>
      <c r="AB58" s="17" t="str">
        <f>IFERROR(VLOOKUP($A58,'中間シート (2)'!$M$6:$AQ$65,AB$1,FALSE),"")</f>
        <v/>
      </c>
      <c r="AC58" s="17" t="str">
        <f>IFERROR(VLOOKUP($A58,'中間シート (2)'!$M$6:$AQ$65,AC$1,FALSE),"")</f>
        <v/>
      </c>
      <c r="AD58" s="17"/>
      <c r="AE58" s="17"/>
      <c r="AF58" s="45"/>
      <c r="AG58" s="45"/>
      <c r="AH58" s="30"/>
      <c r="AI58" s="30"/>
      <c r="AJ58" s="30"/>
      <c r="AK58" s="75">
        <f t="shared" si="178"/>
        <v>41</v>
      </c>
      <c r="AL58" s="75">
        <f t="shared" si="179"/>
        <v>41</v>
      </c>
      <c r="AM58" s="75" t="str">
        <f t="shared" si="180"/>
        <v/>
      </c>
      <c r="AN58" s="75" t="str">
        <f t="shared" si="181"/>
        <v/>
      </c>
      <c r="AO58" s="75" t="str">
        <f t="shared" si="182"/>
        <v/>
      </c>
      <c r="AP58" s="75" t="str">
        <f t="shared" si="183"/>
        <v/>
      </c>
      <c r="AQ58" s="75" t="str">
        <f t="shared" si="184"/>
        <v/>
      </c>
      <c r="AR58" s="75" t="str">
        <f ca="1">IF(AA58="","",IF(COUNTIF(エラー23シート!$G$5:$G$79, OFFSET(I58,IF(H58="",0,-H58+1),0)*100+OFFSET(W58,IF(H58="",0,-H58+1),0)*10+AA58)&gt;0,23,""))</f>
        <v/>
      </c>
      <c r="AS58" s="75" t="str">
        <f t="shared" si="185"/>
        <v/>
      </c>
      <c r="AT58" s="75" t="str">
        <f t="shared" si="186"/>
        <v/>
      </c>
      <c r="AU58" s="75" t="str">
        <f t="shared" si="187"/>
        <v/>
      </c>
      <c r="AV58" s="75" t="str">
        <f t="shared" si="188"/>
        <v/>
      </c>
      <c r="AW58" s="75" t="str">
        <f t="shared" si="189"/>
        <v/>
      </c>
      <c r="AX58" s="75" t="str">
        <f t="shared" si="190"/>
        <v/>
      </c>
      <c r="AY58" s="75" t="str">
        <f t="shared" si="191"/>
        <v/>
      </c>
      <c r="AZ58" s="75" t="str">
        <f t="shared" si="192"/>
        <v/>
      </c>
      <c r="BA58" s="75" t="str">
        <f t="shared" si="193"/>
        <v/>
      </c>
      <c r="BB58" s="75" t="str">
        <f t="shared" si="194"/>
        <v/>
      </c>
      <c r="BC58" s="75" t="str">
        <f t="shared" si="195"/>
        <v/>
      </c>
      <c r="BD58" s="75" t="str">
        <f t="shared" si="196"/>
        <v/>
      </c>
      <c r="BE58" s="75" t="str">
        <f t="shared" si="197"/>
        <v/>
      </c>
      <c r="BF58" s="75" t="str">
        <f t="shared" si="198"/>
        <v/>
      </c>
      <c r="BG58" s="75" t="str">
        <f t="shared" si="199"/>
        <v/>
      </c>
      <c r="BH58" s="75" t="str">
        <f t="shared" si="200"/>
        <v/>
      </c>
      <c r="BI58" s="251" t="str">
        <f t="shared" si="201"/>
        <v/>
      </c>
      <c r="BJ58" s="75" t="str">
        <f t="shared" si="202"/>
        <v/>
      </c>
      <c r="BK58" s="75" t="str">
        <f>IF(OR(B58=0,AND(H58&gt;=2, H58&lt;=4, M58="")), "",
 IF(COUNTIF(エラー32シート!$B$5:$J$46,M58)=0,32,""))</f>
        <v/>
      </c>
      <c r="BL58" s="75" t="str">
        <f t="shared" si="203"/>
        <v/>
      </c>
      <c r="BM58" s="75" t="str">
        <f t="shared" si="204"/>
        <v/>
      </c>
      <c r="BN58" s="75" t="str">
        <f t="shared" si="205"/>
        <v/>
      </c>
      <c r="BO58" s="75" t="str">
        <f t="shared" si="206"/>
        <v/>
      </c>
      <c r="BP58" s="75" t="str">
        <f t="shared" si="75"/>
        <v/>
      </c>
      <c r="BQ58" s="75" t="str">
        <f t="shared" si="207"/>
        <v/>
      </c>
      <c r="BR58" s="75" t="str">
        <f t="shared" si="208"/>
        <v/>
      </c>
      <c r="BS58" s="75" t="str">
        <f t="shared" si="209"/>
        <v/>
      </c>
      <c r="BT58" s="75" t="str">
        <f t="shared" si="210"/>
        <v/>
      </c>
      <c r="BU58" s="75" t="str">
        <f t="shared" si="211"/>
        <v/>
      </c>
      <c r="BV58" s="75" t="str">
        <f t="shared" si="212"/>
        <v/>
      </c>
      <c r="BW58" s="75" t="str">
        <f t="shared" si="213"/>
        <v/>
      </c>
      <c r="BX58" s="75" t="str">
        <f t="shared" si="214"/>
        <v/>
      </c>
      <c r="BY58" s="75" t="str">
        <f t="shared" si="215"/>
        <v/>
      </c>
      <c r="BZ58" s="75" t="str">
        <f t="shared" si="216"/>
        <v/>
      </c>
      <c r="CA58" s="252" t="str">
        <f t="shared" si="217"/>
        <v/>
      </c>
      <c r="CB58" s="75" t="str">
        <f t="shared" si="218"/>
        <v/>
      </c>
      <c r="CC58" s="75" t="str">
        <f t="shared" si="219"/>
        <v/>
      </c>
      <c r="CD58" s="75" t="str">
        <f t="shared" ca="1" si="220"/>
        <v/>
      </c>
      <c r="CE58" s="75" t="str">
        <f t="shared" si="221"/>
        <v/>
      </c>
      <c r="CF58" s="75" t="str">
        <f t="shared" si="222"/>
        <v/>
      </c>
      <c r="CG58" s="75" t="str">
        <f t="shared" si="223"/>
        <v/>
      </c>
      <c r="CH58" s="75" t="str">
        <f t="shared" si="224"/>
        <v/>
      </c>
      <c r="CI58" s="75" t="str">
        <f t="shared" si="225"/>
        <v/>
      </c>
      <c r="CJ58" s="75" t="str">
        <f t="shared" si="226"/>
        <v/>
      </c>
      <c r="CK58" s="253">
        <f t="shared" si="227"/>
        <v>0</v>
      </c>
      <c r="CL58" s="75" t="str">
        <f t="shared" si="97"/>
        <v/>
      </c>
      <c r="CM58" s="75" t="str">
        <f t="shared" si="228"/>
        <v/>
      </c>
      <c r="CN58" s="75" t="str">
        <f t="shared" si="229"/>
        <v/>
      </c>
      <c r="CO58" s="75" t="str">
        <f t="shared" si="230"/>
        <v/>
      </c>
      <c r="CP58" s="75" t="str">
        <f t="shared" si="101"/>
        <v/>
      </c>
      <c r="CQ58" s="75" t="str">
        <f t="shared" si="102"/>
        <v/>
      </c>
      <c r="CR58" s="75" t="str">
        <f t="shared" si="103"/>
        <v/>
      </c>
      <c r="CS58" s="75" t="str">
        <f t="shared" si="104"/>
        <v/>
      </c>
      <c r="CT58" s="75" t="str">
        <f t="shared" si="105"/>
        <v/>
      </c>
      <c r="CU58" s="75" t="str">
        <f t="shared" si="106"/>
        <v/>
      </c>
      <c r="CV58" s="75" t="str">
        <f t="shared" si="231"/>
        <v/>
      </c>
      <c r="CW58" s="75" t="str">
        <f t="shared" si="232"/>
        <v/>
      </c>
      <c r="CX58" s="75" t="str">
        <f t="shared" si="233"/>
        <v/>
      </c>
      <c r="CY58" s="75" t="str">
        <f t="shared" si="234"/>
        <v/>
      </c>
      <c r="CZ58" s="75" t="str">
        <f t="shared" si="235"/>
        <v/>
      </c>
      <c r="DA58" s="75" t="str">
        <f t="shared" si="236"/>
        <v/>
      </c>
      <c r="DB58" s="75" t="str">
        <f t="shared" si="237"/>
        <v/>
      </c>
      <c r="DC58" s="75" t="str">
        <f t="shared" si="114"/>
        <v/>
      </c>
      <c r="DD58" s="75" t="str">
        <f t="shared" si="238"/>
        <v/>
      </c>
      <c r="DE58" s="75" t="str">
        <f t="shared" si="239"/>
        <v/>
      </c>
      <c r="DF58" s="75" t="str">
        <f t="shared" si="240"/>
        <v/>
      </c>
      <c r="DG58" s="75" t="str">
        <f t="shared" si="241"/>
        <v/>
      </c>
      <c r="DH58" s="75" t="str">
        <f t="shared" si="242"/>
        <v/>
      </c>
      <c r="DI58" s="75" t="str">
        <f t="shared" si="243"/>
        <v/>
      </c>
      <c r="DJ58" s="75" t="str">
        <f t="shared" si="121"/>
        <v/>
      </c>
      <c r="DK58" s="75" t="str">
        <f t="shared" si="122"/>
        <v/>
      </c>
      <c r="DL58" s="75" t="str">
        <f t="shared" si="123"/>
        <v/>
      </c>
      <c r="DM58" s="75" t="str">
        <f t="shared" si="244"/>
        <v/>
      </c>
      <c r="DN58" s="75" t="str">
        <f t="shared" si="245"/>
        <v/>
      </c>
      <c r="DO58" s="75" t="str">
        <f t="shared" si="246"/>
        <v/>
      </c>
      <c r="DP58" s="75" t="str">
        <f t="shared" si="247"/>
        <v/>
      </c>
      <c r="DQ58" s="75" t="str">
        <f t="shared" si="248"/>
        <v/>
      </c>
      <c r="DR58" s="75" t="str">
        <f t="shared" si="249"/>
        <v/>
      </c>
      <c r="DS58" s="75" t="str">
        <f t="shared" si="250"/>
        <v/>
      </c>
      <c r="DT58" s="75" t="str">
        <f t="shared" si="251"/>
        <v/>
      </c>
      <c r="DU58" s="75" t="str">
        <f t="shared" si="252"/>
        <v/>
      </c>
      <c r="DV58" s="75" t="str">
        <f t="shared" si="253"/>
        <v/>
      </c>
      <c r="DW58" s="75" t="str">
        <f t="shared" si="254"/>
        <v/>
      </c>
      <c r="DX58" s="75" t="str">
        <f t="shared" si="255"/>
        <v/>
      </c>
      <c r="DY58" s="75" t="str">
        <f t="shared" si="256"/>
        <v/>
      </c>
      <c r="DZ58" s="75" t="str">
        <f t="shared" si="257"/>
        <v/>
      </c>
      <c r="EA58" s="75" t="str">
        <f t="shared" si="258"/>
        <v/>
      </c>
      <c r="EB58" s="75" t="str">
        <f t="shared" si="259"/>
        <v/>
      </c>
      <c r="EC58" s="75" t="str">
        <f t="shared" si="260"/>
        <v/>
      </c>
      <c r="ED58" s="75" t="str">
        <f t="shared" si="261"/>
        <v/>
      </c>
      <c r="EE58" s="75" t="str">
        <f t="shared" si="262"/>
        <v/>
      </c>
      <c r="EF58" s="253" t="str">
        <f t="shared" ca="1" si="263"/>
        <v/>
      </c>
      <c r="EG58" s="253" t="str">
        <f t="shared" ca="1" si="264"/>
        <v/>
      </c>
      <c r="EH58" s="75" t="str">
        <f t="shared" ca="1" si="265"/>
        <v/>
      </c>
      <c r="EI58" s="75" t="str">
        <f t="shared" ca="1" si="266"/>
        <v/>
      </c>
      <c r="EJ58" s="75" t="str">
        <f t="shared" ca="1" si="267"/>
        <v/>
      </c>
      <c r="EK58" s="75" t="str">
        <f t="shared" ca="1" si="282"/>
        <v/>
      </c>
      <c r="EL58" s="75" t="str">
        <f t="shared" ca="1" si="268"/>
        <v/>
      </c>
      <c r="EM58" s="75" t="str">
        <f t="shared" ca="1" si="269"/>
        <v/>
      </c>
      <c r="EN58" s="75" t="str">
        <f t="shared" ca="1" si="270"/>
        <v/>
      </c>
      <c r="EO58" s="75" t="str">
        <f t="shared" ca="1" si="271"/>
        <v/>
      </c>
      <c r="EP58" s="75" t="str">
        <f t="shared" ca="1" si="272"/>
        <v/>
      </c>
      <c r="EQ58" s="75" t="str">
        <f t="shared" ca="1" si="273"/>
        <v/>
      </c>
      <c r="ER58" s="75" t="str">
        <f t="shared" ca="1" si="274"/>
        <v/>
      </c>
      <c r="ES58" s="253">
        <f t="shared" si="275"/>
        <v>1</v>
      </c>
      <c r="ET58" s="75" t="str">
        <f t="shared" si="276"/>
        <v/>
      </c>
      <c r="EU58" s="75" t="str">
        <f>""</f>
        <v/>
      </c>
      <c r="EV58" s="75" t="str">
        <f>IF(AND(G58=1,COUNT(#REF!)=0), 70, "")</f>
        <v/>
      </c>
      <c r="EW58" s="75" t="str">
        <f t="shared" si="277"/>
        <v/>
      </c>
      <c r="EX58" s="253" t="str">
        <f>IF(B58=0,"",COUNTIF(ES$6:ES58,ES58))</f>
        <v/>
      </c>
      <c r="EY58" s="75" t="str">
        <f t="shared" si="278"/>
        <v/>
      </c>
      <c r="EZ58" s="254" t="str">
        <f t="shared" si="279"/>
        <v/>
      </c>
      <c r="FA58" s="75" t="str">
        <f t="shared" si="280"/>
        <v/>
      </c>
      <c r="FB58" s="75" t="str">
        <f t="shared" si="163"/>
        <v/>
      </c>
    </row>
    <row r="59" spans="1:158" ht="19.2">
      <c r="A59" s="27">
        <v>54</v>
      </c>
      <c r="B59" s="27">
        <f>COUNTIF('中間シート (2)'!M:M,行政集計シート※記入不要です!A59)</f>
        <v>0</v>
      </c>
      <c r="C59" s="249" t="str">
        <f t="shared" si="281"/>
        <v/>
      </c>
      <c r="D59" s="249" t="str">
        <f t="shared" si="176"/>
        <v/>
      </c>
      <c r="E59" s="249" t="str">
        <f t="shared" si="177"/>
        <v/>
      </c>
      <c r="F59" s="250"/>
      <c r="G59" s="17" t="str">
        <f>IFERROR(VLOOKUP($A59,'中間シート (2)'!$M$6:$AQ$65,G$1,FALSE),"")</f>
        <v/>
      </c>
      <c r="H59" s="17" t="str">
        <f>IFERROR(VLOOKUP($A59,'中間シート (2)'!$M$6:$AQ$65,H$1,FALSE),"")</f>
        <v/>
      </c>
      <c r="I59" s="17" t="str">
        <f>IFERROR(VLOOKUP($A59,'中間シート (2)'!$M$6:$AQ$65,I$1,FALSE),"")</f>
        <v/>
      </c>
      <c r="J59" s="17" t="str">
        <f>IFERROR(VLOOKUP($A59,'中間シート (2)'!$M$6:$AQ$65,J$1,FALSE),"")</f>
        <v/>
      </c>
      <c r="K59" s="17" t="str">
        <f>IFERROR(VLOOKUP($A59,'中間シート (2)'!$M$6:$AQ$65,K$1,FALSE),"")</f>
        <v/>
      </c>
      <c r="L59" s="17" t="str">
        <f>IFERROR(VLOOKUP($A59,'中間シート (2)'!$M$6:$AQ$65,L$1,FALSE),"")</f>
        <v/>
      </c>
      <c r="M59" s="17" t="str">
        <f>IFERROR(VLOOKUP($A59,'中間シート (2)'!$M$6:$AQ$65,M$1,FALSE),"")</f>
        <v/>
      </c>
      <c r="N59" s="17" t="str">
        <f>IFERROR(VLOOKUP($A59,'中間シート (2)'!$M$6:$AQ$65,N$1,FALSE),"")</f>
        <v/>
      </c>
      <c r="O59" s="17" t="str">
        <f>IFERROR(VLOOKUP($A59,'中間シート (2)'!$M$6:$AQ$65,O$1,FALSE),"")</f>
        <v/>
      </c>
      <c r="P59" s="17" t="str">
        <f>IFERROR(VLOOKUP($A59,'中間シート (2)'!$M$6:$AQ$65,P$1,FALSE),"")</f>
        <v/>
      </c>
      <c r="Q59" s="17" t="str">
        <f>IFERROR(VLOOKUP($A59,'中間シート (2)'!$M$6:$AQ$65,Q$1,FALSE),"")</f>
        <v/>
      </c>
      <c r="R59" s="17" t="str">
        <f>IFERROR(VLOOKUP($A59,'中間シート (2)'!$M$6:$AQ$65,R$1,FALSE),"")</f>
        <v/>
      </c>
      <c r="S59" s="17" t="str">
        <f>IFERROR(VLOOKUP($A59,'中間シート (2)'!$M$6:$AQ$65,S$1,FALSE),"")</f>
        <v/>
      </c>
      <c r="T59" s="17" t="str">
        <f>IFERROR(VLOOKUP($A59,'中間シート (2)'!$M$6:$AQ$65,T$1,FALSE),"")</f>
        <v/>
      </c>
      <c r="U59" s="17"/>
      <c r="V59" s="17" t="str">
        <f>IFERROR(VLOOKUP($A59,'中間シート (2)'!$M$6:$AQ$65,V$1,FALSE),"")</f>
        <v/>
      </c>
      <c r="W59" s="17" t="str">
        <f>IFERROR(VLOOKUP($A59,'中間シート (2)'!$M$6:$AQ$65,W$1,FALSE),"")</f>
        <v/>
      </c>
      <c r="X59" s="17" t="str">
        <f>IFERROR(VLOOKUP($A59,'中間シート (2)'!$M$6:$AQ$65,X$1,FALSE),"")</f>
        <v/>
      </c>
      <c r="Y59" s="17" t="str">
        <f>IFERROR(VLOOKUP($A59,'中間シート (2)'!$M$6:$AQ$65,Y$1,FALSE),"")</f>
        <v/>
      </c>
      <c r="Z59" s="17" t="str">
        <f>IFERROR(VLOOKUP($A59,'中間シート (2)'!$M$6:$AQ$65,Z$1,FALSE),"")</f>
        <v/>
      </c>
      <c r="AA59" s="17" t="str">
        <f>IFERROR(VLOOKUP($A59,'中間シート (2)'!$M$6:$AQ$65,AA$1,FALSE),"")</f>
        <v/>
      </c>
      <c r="AB59" s="17" t="str">
        <f>IFERROR(VLOOKUP($A59,'中間シート (2)'!$M$6:$AQ$65,AB$1,FALSE),"")</f>
        <v/>
      </c>
      <c r="AC59" s="17" t="str">
        <f>IFERROR(VLOOKUP($A59,'中間シート (2)'!$M$6:$AQ$65,AC$1,FALSE),"")</f>
        <v/>
      </c>
      <c r="AD59" s="17"/>
      <c r="AE59" s="17"/>
      <c r="AF59" s="45"/>
      <c r="AG59" s="45"/>
      <c r="AH59" s="30"/>
      <c r="AI59" s="30"/>
      <c r="AJ59" s="30"/>
      <c r="AK59" s="75">
        <f t="shared" si="178"/>
        <v>41</v>
      </c>
      <c r="AL59" s="75">
        <f t="shared" si="179"/>
        <v>41</v>
      </c>
      <c r="AM59" s="75" t="str">
        <f t="shared" si="180"/>
        <v/>
      </c>
      <c r="AN59" s="75" t="str">
        <f t="shared" si="181"/>
        <v/>
      </c>
      <c r="AO59" s="75" t="str">
        <f t="shared" si="182"/>
        <v/>
      </c>
      <c r="AP59" s="75" t="str">
        <f t="shared" si="183"/>
        <v/>
      </c>
      <c r="AQ59" s="75" t="str">
        <f t="shared" si="184"/>
        <v/>
      </c>
      <c r="AR59" s="75" t="str">
        <f ca="1">IF(AA59="","",IF(COUNTIF(エラー23シート!$G$5:$G$79, OFFSET(I59,IF(H59="",0,-H59+1),0)*100+OFFSET(W59,IF(H59="",0,-H59+1),0)*10+AA59)&gt;0,23,""))</f>
        <v/>
      </c>
      <c r="AS59" s="75" t="str">
        <f t="shared" si="185"/>
        <v/>
      </c>
      <c r="AT59" s="75" t="str">
        <f t="shared" si="186"/>
        <v/>
      </c>
      <c r="AU59" s="75" t="str">
        <f t="shared" si="187"/>
        <v/>
      </c>
      <c r="AV59" s="75" t="str">
        <f t="shared" si="188"/>
        <v/>
      </c>
      <c r="AW59" s="75" t="str">
        <f t="shared" si="189"/>
        <v/>
      </c>
      <c r="AX59" s="75" t="str">
        <f t="shared" si="190"/>
        <v/>
      </c>
      <c r="AY59" s="75" t="str">
        <f t="shared" si="191"/>
        <v/>
      </c>
      <c r="AZ59" s="75" t="str">
        <f t="shared" si="192"/>
        <v/>
      </c>
      <c r="BA59" s="75" t="str">
        <f t="shared" si="193"/>
        <v/>
      </c>
      <c r="BB59" s="75" t="str">
        <f t="shared" si="194"/>
        <v/>
      </c>
      <c r="BC59" s="75" t="str">
        <f t="shared" si="195"/>
        <v/>
      </c>
      <c r="BD59" s="75" t="str">
        <f t="shared" si="196"/>
        <v/>
      </c>
      <c r="BE59" s="75" t="str">
        <f t="shared" si="197"/>
        <v/>
      </c>
      <c r="BF59" s="75" t="str">
        <f t="shared" si="198"/>
        <v/>
      </c>
      <c r="BG59" s="75" t="str">
        <f t="shared" si="199"/>
        <v/>
      </c>
      <c r="BH59" s="75" t="str">
        <f t="shared" si="200"/>
        <v/>
      </c>
      <c r="BI59" s="251" t="str">
        <f t="shared" si="201"/>
        <v/>
      </c>
      <c r="BJ59" s="75" t="str">
        <f t="shared" si="202"/>
        <v/>
      </c>
      <c r="BK59" s="75" t="str">
        <f>IF(OR(B59=0,AND(H59&gt;=2, H59&lt;=4, M59="")), "",
 IF(COUNTIF(エラー32シート!$B$5:$J$46,M59)=0,32,""))</f>
        <v/>
      </c>
      <c r="BL59" s="75" t="str">
        <f t="shared" si="203"/>
        <v/>
      </c>
      <c r="BM59" s="75" t="str">
        <f t="shared" si="204"/>
        <v/>
      </c>
      <c r="BN59" s="75" t="str">
        <f t="shared" si="205"/>
        <v/>
      </c>
      <c r="BO59" s="75" t="str">
        <f t="shared" si="206"/>
        <v/>
      </c>
      <c r="BP59" s="75" t="str">
        <f t="shared" si="75"/>
        <v/>
      </c>
      <c r="BQ59" s="75" t="str">
        <f t="shared" si="207"/>
        <v/>
      </c>
      <c r="BR59" s="75" t="str">
        <f t="shared" si="208"/>
        <v/>
      </c>
      <c r="BS59" s="75" t="str">
        <f t="shared" si="209"/>
        <v/>
      </c>
      <c r="BT59" s="75" t="str">
        <f t="shared" si="210"/>
        <v/>
      </c>
      <c r="BU59" s="75" t="str">
        <f t="shared" si="211"/>
        <v/>
      </c>
      <c r="BV59" s="75" t="str">
        <f t="shared" si="212"/>
        <v/>
      </c>
      <c r="BW59" s="75" t="str">
        <f t="shared" si="213"/>
        <v/>
      </c>
      <c r="BX59" s="75" t="str">
        <f t="shared" si="214"/>
        <v/>
      </c>
      <c r="BY59" s="75" t="str">
        <f t="shared" si="215"/>
        <v/>
      </c>
      <c r="BZ59" s="75" t="str">
        <f t="shared" si="216"/>
        <v/>
      </c>
      <c r="CA59" s="252" t="str">
        <f t="shared" si="217"/>
        <v/>
      </c>
      <c r="CB59" s="75" t="str">
        <f t="shared" si="218"/>
        <v/>
      </c>
      <c r="CC59" s="75" t="str">
        <f t="shared" si="219"/>
        <v/>
      </c>
      <c r="CD59" s="75" t="str">
        <f t="shared" ca="1" si="220"/>
        <v/>
      </c>
      <c r="CE59" s="75" t="str">
        <f t="shared" si="221"/>
        <v/>
      </c>
      <c r="CF59" s="75" t="str">
        <f t="shared" si="222"/>
        <v/>
      </c>
      <c r="CG59" s="75" t="str">
        <f t="shared" si="223"/>
        <v/>
      </c>
      <c r="CH59" s="75" t="str">
        <f t="shared" si="224"/>
        <v/>
      </c>
      <c r="CI59" s="75" t="str">
        <f t="shared" si="225"/>
        <v/>
      </c>
      <c r="CJ59" s="75" t="str">
        <f t="shared" si="226"/>
        <v/>
      </c>
      <c r="CK59" s="253">
        <f t="shared" si="227"/>
        <v>0</v>
      </c>
      <c r="CL59" s="75" t="str">
        <f t="shared" si="97"/>
        <v/>
      </c>
      <c r="CM59" s="75" t="str">
        <f t="shared" si="228"/>
        <v/>
      </c>
      <c r="CN59" s="75" t="str">
        <f t="shared" si="229"/>
        <v/>
      </c>
      <c r="CO59" s="75" t="str">
        <f t="shared" si="230"/>
        <v/>
      </c>
      <c r="CP59" s="75" t="str">
        <f t="shared" si="101"/>
        <v/>
      </c>
      <c r="CQ59" s="75" t="str">
        <f t="shared" si="102"/>
        <v/>
      </c>
      <c r="CR59" s="75" t="str">
        <f t="shared" si="103"/>
        <v/>
      </c>
      <c r="CS59" s="75" t="str">
        <f t="shared" si="104"/>
        <v/>
      </c>
      <c r="CT59" s="75" t="str">
        <f t="shared" si="105"/>
        <v/>
      </c>
      <c r="CU59" s="75" t="str">
        <f t="shared" si="106"/>
        <v/>
      </c>
      <c r="CV59" s="75" t="str">
        <f t="shared" si="231"/>
        <v/>
      </c>
      <c r="CW59" s="75" t="str">
        <f t="shared" si="232"/>
        <v/>
      </c>
      <c r="CX59" s="75" t="str">
        <f t="shared" si="233"/>
        <v/>
      </c>
      <c r="CY59" s="75" t="str">
        <f t="shared" si="234"/>
        <v/>
      </c>
      <c r="CZ59" s="75" t="str">
        <f t="shared" si="235"/>
        <v/>
      </c>
      <c r="DA59" s="75" t="str">
        <f t="shared" si="236"/>
        <v/>
      </c>
      <c r="DB59" s="75" t="str">
        <f t="shared" si="237"/>
        <v/>
      </c>
      <c r="DC59" s="75" t="str">
        <f t="shared" si="114"/>
        <v/>
      </c>
      <c r="DD59" s="75" t="str">
        <f t="shared" si="238"/>
        <v/>
      </c>
      <c r="DE59" s="75" t="str">
        <f t="shared" si="239"/>
        <v/>
      </c>
      <c r="DF59" s="75" t="str">
        <f t="shared" si="240"/>
        <v/>
      </c>
      <c r="DG59" s="75" t="str">
        <f t="shared" si="241"/>
        <v/>
      </c>
      <c r="DH59" s="75" t="str">
        <f t="shared" si="242"/>
        <v/>
      </c>
      <c r="DI59" s="75" t="str">
        <f t="shared" si="243"/>
        <v/>
      </c>
      <c r="DJ59" s="75" t="str">
        <f t="shared" si="121"/>
        <v/>
      </c>
      <c r="DK59" s="75" t="str">
        <f t="shared" si="122"/>
        <v/>
      </c>
      <c r="DL59" s="75" t="str">
        <f t="shared" si="123"/>
        <v/>
      </c>
      <c r="DM59" s="75" t="str">
        <f t="shared" si="244"/>
        <v/>
      </c>
      <c r="DN59" s="75" t="str">
        <f t="shared" si="245"/>
        <v/>
      </c>
      <c r="DO59" s="75" t="str">
        <f t="shared" si="246"/>
        <v/>
      </c>
      <c r="DP59" s="75" t="str">
        <f t="shared" si="247"/>
        <v/>
      </c>
      <c r="DQ59" s="75" t="str">
        <f t="shared" si="248"/>
        <v/>
      </c>
      <c r="DR59" s="75" t="str">
        <f t="shared" si="249"/>
        <v/>
      </c>
      <c r="DS59" s="75" t="str">
        <f t="shared" si="250"/>
        <v/>
      </c>
      <c r="DT59" s="75" t="str">
        <f t="shared" si="251"/>
        <v/>
      </c>
      <c r="DU59" s="75" t="str">
        <f t="shared" si="252"/>
        <v/>
      </c>
      <c r="DV59" s="75" t="str">
        <f t="shared" si="253"/>
        <v/>
      </c>
      <c r="DW59" s="75" t="str">
        <f t="shared" si="254"/>
        <v/>
      </c>
      <c r="DX59" s="75" t="str">
        <f t="shared" si="255"/>
        <v/>
      </c>
      <c r="DY59" s="75" t="str">
        <f t="shared" si="256"/>
        <v/>
      </c>
      <c r="DZ59" s="75" t="str">
        <f t="shared" si="257"/>
        <v/>
      </c>
      <c r="EA59" s="75" t="str">
        <f t="shared" si="258"/>
        <v/>
      </c>
      <c r="EB59" s="75" t="str">
        <f t="shared" si="259"/>
        <v/>
      </c>
      <c r="EC59" s="75" t="str">
        <f t="shared" si="260"/>
        <v/>
      </c>
      <c r="ED59" s="75" t="str">
        <f t="shared" si="261"/>
        <v/>
      </c>
      <c r="EE59" s="75" t="str">
        <f t="shared" si="262"/>
        <v/>
      </c>
      <c r="EF59" s="253" t="str">
        <f t="shared" ca="1" si="263"/>
        <v/>
      </c>
      <c r="EG59" s="253" t="str">
        <f t="shared" ca="1" si="264"/>
        <v/>
      </c>
      <c r="EH59" s="75" t="str">
        <f t="shared" ca="1" si="265"/>
        <v/>
      </c>
      <c r="EI59" s="75" t="str">
        <f t="shared" ca="1" si="266"/>
        <v/>
      </c>
      <c r="EJ59" s="75" t="str">
        <f t="shared" ca="1" si="267"/>
        <v/>
      </c>
      <c r="EK59" s="75" t="str">
        <f t="shared" ca="1" si="282"/>
        <v/>
      </c>
      <c r="EL59" s="75" t="str">
        <f t="shared" ca="1" si="268"/>
        <v/>
      </c>
      <c r="EM59" s="75" t="str">
        <f t="shared" ca="1" si="269"/>
        <v/>
      </c>
      <c r="EN59" s="75" t="str">
        <f t="shared" ca="1" si="270"/>
        <v/>
      </c>
      <c r="EO59" s="75" t="str">
        <f t="shared" ca="1" si="271"/>
        <v/>
      </c>
      <c r="EP59" s="75" t="str">
        <f t="shared" ca="1" si="272"/>
        <v/>
      </c>
      <c r="EQ59" s="75" t="str">
        <f t="shared" ca="1" si="273"/>
        <v/>
      </c>
      <c r="ER59" s="75" t="str">
        <f t="shared" ca="1" si="274"/>
        <v/>
      </c>
      <c r="ES59" s="253">
        <f t="shared" si="275"/>
        <v>1</v>
      </c>
      <c r="ET59" s="75" t="str">
        <f t="shared" si="276"/>
        <v/>
      </c>
      <c r="EU59" s="75" t="str">
        <f>""</f>
        <v/>
      </c>
      <c r="EV59" s="75" t="str">
        <f>IF(AND(G59=1,COUNT(#REF!)=0), 70, "")</f>
        <v/>
      </c>
      <c r="EW59" s="75" t="str">
        <f t="shared" si="277"/>
        <v/>
      </c>
      <c r="EX59" s="253" t="str">
        <f>IF(B59=0,"",COUNTIF(ES$6:ES59,ES59))</f>
        <v/>
      </c>
      <c r="EY59" s="75" t="str">
        <f t="shared" si="278"/>
        <v/>
      </c>
      <c r="EZ59" s="254" t="str">
        <f t="shared" si="279"/>
        <v/>
      </c>
      <c r="FA59" s="75" t="str">
        <f t="shared" si="280"/>
        <v/>
      </c>
      <c r="FB59" s="75" t="str">
        <f t="shared" si="163"/>
        <v/>
      </c>
    </row>
    <row r="60" spans="1:158" ht="19.2">
      <c r="A60" s="27">
        <v>55</v>
      </c>
      <c r="B60" s="27">
        <f>COUNTIF('中間シート (2)'!M:M,行政集計シート※記入不要です!A60)</f>
        <v>0</v>
      </c>
      <c r="C60" s="249" t="str">
        <f t="shared" si="281"/>
        <v/>
      </c>
      <c r="D60" s="249" t="str">
        <f t="shared" si="176"/>
        <v/>
      </c>
      <c r="E60" s="249" t="str">
        <f t="shared" si="177"/>
        <v/>
      </c>
      <c r="F60" s="250"/>
      <c r="G60" s="17" t="str">
        <f>IFERROR(VLOOKUP($A60,'中間シート (2)'!$M$6:$AQ$65,G$1,FALSE),"")</f>
        <v/>
      </c>
      <c r="H60" s="17" t="str">
        <f>IFERROR(VLOOKUP($A60,'中間シート (2)'!$M$6:$AQ$65,H$1,FALSE),"")</f>
        <v/>
      </c>
      <c r="I60" s="17" t="str">
        <f>IFERROR(VLOOKUP($A60,'中間シート (2)'!$M$6:$AQ$65,I$1,FALSE),"")</f>
        <v/>
      </c>
      <c r="J60" s="17" t="str">
        <f>IFERROR(VLOOKUP($A60,'中間シート (2)'!$M$6:$AQ$65,J$1,FALSE),"")</f>
        <v/>
      </c>
      <c r="K60" s="17" t="str">
        <f>IFERROR(VLOOKUP($A60,'中間シート (2)'!$M$6:$AQ$65,K$1,FALSE),"")</f>
        <v/>
      </c>
      <c r="L60" s="17" t="str">
        <f>IFERROR(VLOOKUP($A60,'中間シート (2)'!$M$6:$AQ$65,L$1,FALSE),"")</f>
        <v/>
      </c>
      <c r="M60" s="17" t="str">
        <f>IFERROR(VLOOKUP($A60,'中間シート (2)'!$M$6:$AQ$65,M$1,FALSE),"")</f>
        <v/>
      </c>
      <c r="N60" s="17" t="str">
        <f>IFERROR(VLOOKUP($A60,'中間シート (2)'!$M$6:$AQ$65,N$1,FALSE),"")</f>
        <v/>
      </c>
      <c r="O60" s="17" t="str">
        <f>IFERROR(VLOOKUP($A60,'中間シート (2)'!$M$6:$AQ$65,O$1,FALSE),"")</f>
        <v/>
      </c>
      <c r="P60" s="17" t="str">
        <f>IFERROR(VLOOKUP($A60,'中間シート (2)'!$M$6:$AQ$65,P$1,FALSE),"")</f>
        <v/>
      </c>
      <c r="Q60" s="17" t="str">
        <f>IFERROR(VLOOKUP($A60,'中間シート (2)'!$M$6:$AQ$65,Q$1,FALSE),"")</f>
        <v/>
      </c>
      <c r="R60" s="17" t="str">
        <f>IFERROR(VLOOKUP($A60,'中間シート (2)'!$M$6:$AQ$65,R$1,FALSE),"")</f>
        <v/>
      </c>
      <c r="S60" s="17" t="str">
        <f>IFERROR(VLOOKUP($A60,'中間シート (2)'!$M$6:$AQ$65,S$1,FALSE),"")</f>
        <v/>
      </c>
      <c r="T60" s="17" t="str">
        <f>IFERROR(VLOOKUP($A60,'中間シート (2)'!$M$6:$AQ$65,T$1,FALSE),"")</f>
        <v/>
      </c>
      <c r="U60" s="17"/>
      <c r="V60" s="17" t="str">
        <f>IFERROR(VLOOKUP($A60,'中間シート (2)'!$M$6:$AQ$65,V$1,FALSE),"")</f>
        <v/>
      </c>
      <c r="W60" s="17" t="str">
        <f>IFERROR(VLOOKUP($A60,'中間シート (2)'!$M$6:$AQ$65,W$1,FALSE),"")</f>
        <v/>
      </c>
      <c r="X60" s="17" t="str">
        <f>IFERROR(VLOOKUP($A60,'中間シート (2)'!$M$6:$AQ$65,X$1,FALSE),"")</f>
        <v/>
      </c>
      <c r="Y60" s="17" t="str">
        <f>IFERROR(VLOOKUP($A60,'中間シート (2)'!$M$6:$AQ$65,Y$1,FALSE),"")</f>
        <v/>
      </c>
      <c r="Z60" s="17" t="str">
        <f>IFERROR(VLOOKUP($A60,'中間シート (2)'!$M$6:$AQ$65,Z$1,FALSE),"")</f>
        <v/>
      </c>
      <c r="AA60" s="17" t="str">
        <f>IFERROR(VLOOKUP($A60,'中間シート (2)'!$M$6:$AQ$65,AA$1,FALSE),"")</f>
        <v/>
      </c>
      <c r="AB60" s="17" t="str">
        <f>IFERROR(VLOOKUP($A60,'中間シート (2)'!$M$6:$AQ$65,AB$1,FALSE),"")</f>
        <v/>
      </c>
      <c r="AC60" s="17" t="str">
        <f>IFERROR(VLOOKUP($A60,'中間シート (2)'!$M$6:$AQ$65,AC$1,FALSE),"")</f>
        <v/>
      </c>
      <c r="AD60" s="17"/>
      <c r="AE60" s="17"/>
      <c r="AF60" s="45"/>
      <c r="AG60" s="45"/>
      <c r="AH60" s="30"/>
      <c r="AI60" s="30"/>
      <c r="AJ60" s="30"/>
      <c r="AK60" s="75">
        <f t="shared" si="178"/>
        <v>41</v>
      </c>
      <c r="AL60" s="75">
        <f t="shared" si="179"/>
        <v>41</v>
      </c>
      <c r="AM60" s="75" t="str">
        <f t="shared" si="180"/>
        <v/>
      </c>
      <c r="AN60" s="75" t="str">
        <f t="shared" si="181"/>
        <v/>
      </c>
      <c r="AO60" s="75" t="str">
        <f t="shared" si="182"/>
        <v/>
      </c>
      <c r="AP60" s="75" t="str">
        <f t="shared" si="183"/>
        <v/>
      </c>
      <c r="AQ60" s="75" t="str">
        <f t="shared" si="184"/>
        <v/>
      </c>
      <c r="AR60" s="75" t="str">
        <f ca="1">IF(AA60="","",IF(COUNTIF(エラー23シート!$G$5:$G$79, OFFSET(I60,IF(H60="",0,-H60+1),0)*100+OFFSET(W60,IF(H60="",0,-H60+1),0)*10+AA60)&gt;0,23,""))</f>
        <v/>
      </c>
      <c r="AS60" s="75" t="str">
        <f t="shared" si="185"/>
        <v/>
      </c>
      <c r="AT60" s="75" t="str">
        <f t="shared" si="186"/>
        <v/>
      </c>
      <c r="AU60" s="75" t="str">
        <f t="shared" si="187"/>
        <v/>
      </c>
      <c r="AV60" s="75" t="str">
        <f t="shared" si="188"/>
        <v/>
      </c>
      <c r="AW60" s="75" t="str">
        <f t="shared" si="189"/>
        <v/>
      </c>
      <c r="AX60" s="75" t="str">
        <f t="shared" si="190"/>
        <v/>
      </c>
      <c r="AY60" s="75" t="str">
        <f t="shared" si="191"/>
        <v/>
      </c>
      <c r="AZ60" s="75" t="str">
        <f t="shared" si="192"/>
        <v/>
      </c>
      <c r="BA60" s="75" t="str">
        <f t="shared" si="193"/>
        <v/>
      </c>
      <c r="BB60" s="75" t="str">
        <f t="shared" si="194"/>
        <v/>
      </c>
      <c r="BC60" s="75" t="str">
        <f t="shared" si="195"/>
        <v/>
      </c>
      <c r="BD60" s="75" t="str">
        <f t="shared" si="196"/>
        <v/>
      </c>
      <c r="BE60" s="75" t="str">
        <f t="shared" si="197"/>
        <v/>
      </c>
      <c r="BF60" s="75" t="str">
        <f t="shared" si="198"/>
        <v/>
      </c>
      <c r="BG60" s="75" t="str">
        <f t="shared" si="199"/>
        <v/>
      </c>
      <c r="BH60" s="75" t="str">
        <f t="shared" si="200"/>
        <v/>
      </c>
      <c r="BI60" s="251" t="str">
        <f t="shared" si="201"/>
        <v/>
      </c>
      <c r="BJ60" s="75" t="str">
        <f t="shared" si="202"/>
        <v/>
      </c>
      <c r="BK60" s="75" t="str">
        <f>IF(OR(B60=0,AND(H60&gt;=2, H60&lt;=4, M60="")), "",
 IF(COUNTIF(エラー32シート!$B$5:$J$46,M60)=0,32,""))</f>
        <v/>
      </c>
      <c r="BL60" s="75" t="str">
        <f t="shared" si="203"/>
        <v/>
      </c>
      <c r="BM60" s="75" t="str">
        <f t="shared" si="204"/>
        <v/>
      </c>
      <c r="BN60" s="75" t="str">
        <f t="shared" si="205"/>
        <v/>
      </c>
      <c r="BO60" s="75" t="str">
        <f t="shared" si="206"/>
        <v/>
      </c>
      <c r="BP60" s="75" t="str">
        <f t="shared" si="75"/>
        <v/>
      </c>
      <c r="BQ60" s="75" t="str">
        <f t="shared" si="207"/>
        <v/>
      </c>
      <c r="BR60" s="75" t="str">
        <f t="shared" si="208"/>
        <v/>
      </c>
      <c r="BS60" s="75" t="str">
        <f t="shared" si="209"/>
        <v/>
      </c>
      <c r="BT60" s="75" t="str">
        <f t="shared" si="210"/>
        <v/>
      </c>
      <c r="BU60" s="75" t="str">
        <f t="shared" si="211"/>
        <v/>
      </c>
      <c r="BV60" s="75" t="str">
        <f t="shared" si="212"/>
        <v/>
      </c>
      <c r="BW60" s="75" t="str">
        <f t="shared" si="213"/>
        <v/>
      </c>
      <c r="BX60" s="75" t="str">
        <f t="shared" si="214"/>
        <v/>
      </c>
      <c r="BY60" s="75" t="str">
        <f t="shared" si="215"/>
        <v/>
      </c>
      <c r="BZ60" s="75" t="str">
        <f t="shared" si="216"/>
        <v/>
      </c>
      <c r="CA60" s="252" t="str">
        <f t="shared" si="217"/>
        <v/>
      </c>
      <c r="CB60" s="75" t="str">
        <f t="shared" si="218"/>
        <v/>
      </c>
      <c r="CC60" s="75" t="str">
        <f t="shared" si="219"/>
        <v/>
      </c>
      <c r="CD60" s="75" t="str">
        <f t="shared" ca="1" si="220"/>
        <v/>
      </c>
      <c r="CE60" s="75" t="str">
        <f t="shared" si="221"/>
        <v/>
      </c>
      <c r="CF60" s="75" t="str">
        <f t="shared" si="222"/>
        <v/>
      </c>
      <c r="CG60" s="75" t="str">
        <f t="shared" si="223"/>
        <v/>
      </c>
      <c r="CH60" s="75" t="str">
        <f t="shared" si="224"/>
        <v/>
      </c>
      <c r="CI60" s="75" t="str">
        <f t="shared" si="225"/>
        <v/>
      </c>
      <c r="CJ60" s="75" t="str">
        <f t="shared" si="226"/>
        <v/>
      </c>
      <c r="CK60" s="253">
        <f t="shared" si="227"/>
        <v>0</v>
      </c>
      <c r="CL60" s="75" t="str">
        <f t="shared" si="97"/>
        <v/>
      </c>
      <c r="CM60" s="75" t="str">
        <f t="shared" si="228"/>
        <v/>
      </c>
      <c r="CN60" s="75" t="str">
        <f t="shared" si="229"/>
        <v/>
      </c>
      <c r="CO60" s="75" t="str">
        <f t="shared" si="230"/>
        <v/>
      </c>
      <c r="CP60" s="75" t="str">
        <f t="shared" si="101"/>
        <v/>
      </c>
      <c r="CQ60" s="75" t="str">
        <f t="shared" si="102"/>
        <v/>
      </c>
      <c r="CR60" s="75" t="str">
        <f t="shared" si="103"/>
        <v/>
      </c>
      <c r="CS60" s="75" t="str">
        <f t="shared" si="104"/>
        <v/>
      </c>
      <c r="CT60" s="75" t="str">
        <f t="shared" si="105"/>
        <v/>
      </c>
      <c r="CU60" s="75" t="str">
        <f t="shared" si="106"/>
        <v/>
      </c>
      <c r="CV60" s="75" t="str">
        <f t="shared" si="231"/>
        <v/>
      </c>
      <c r="CW60" s="75" t="str">
        <f t="shared" si="232"/>
        <v/>
      </c>
      <c r="CX60" s="75" t="str">
        <f t="shared" si="233"/>
        <v/>
      </c>
      <c r="CY60" s="75" t="str">
        <f t="shared" si="234"/>
        <v/>
      </c>
      <c r="CZ60" s="75" t="str">
        <f t="shared" si="235"/>
        <v/>
      </c>
      <c r="DA60" s="75" t="str">
        <f t="shared" si="236"/>
        <v/>
      </c>
      <c r="DB60" s="75" t="str">
        <f t="shared" si="237"/>
        <v/>
      </c>
      <c r="DC60" s="75" t="str">
        <f t="shared" si="114"/>
        <v/>
      </c>
      <c r="DD60" s="75" t="str">
        <f t="shared" si="238"/>
        <v/>
      </c>
      <c r="DE60" s="75" t="str">
        <f t="shared" si="239"/>
        <v/>
      </c>
      <c r="DF60" s="75" t="str">
        <f t="shared" si="240"/>
        <v/>
      </c>
      <c r="DG60" s="75" t="str">
        <f t="shared" si="241"/>
        <v/>
      </c>
      <c r="DH60" s="75" t="str">
        <f t="shared" si="242"/>
        <v/>
      </c>
      <c r="DI60" s="75" t="str">
        <f t="shared" si="243"/>
        <v/>
      </c>
      <c r="DJ60" s="75" t="str">
        <f t="shared" si="121"/>
        <v/>
      </c>
      <c r="DK60" s="75" t="str">
        <f t="shared" si="122"/>
        <v/>
      </c>
      <c r="DL60" s="75" t="str">
        <f t="shared" si="123"/>
        <v/>
      </c>
      <c r="DM60" s="75" t="str">
        <f t="shared" si="244"/>
        <v/>
      </c>
      <c r="DN60" s="75" t="str">
        <f t="shared" si="245"/>
        <v/>
      </c>
      <c r="DO60" s="75" t="str">
        <f t="shared" si="246"/>
        <v/>
      </c>
      <c r="DP60" s="75" t="str">
        <f t="shared" si="247"/>
        <v/>
      </c>
      <c r="DQ60" s="75" t="str">
        <f t="shared" si="248"/>
        <v/>
      </c>
      <c r="DR60" s="75" t="str">
        <f t="shared" si="249"/>
        <v/>
      </c>
      <c r="DS60" s="75" t="str">
        <f t="shared" si="250"/>
        <v/>
      </c>
      <c r="DT60" s="75" t="str">
        <f t="shared" si="251"/>
        <v/>
      </c>
      <c r="DU60" s="75" t="str">
        <f t="shared" si="252"/>
        <v/>
      </c>
      <c r="DV60" s="75" t="str">
        <f t="shared" si="253"/>
        <v/>
      </c>
      <c r="DW60" s="75" t="str">
        <f t="shared" si="254"/>
        <v/>
      </c>
      <c r="DX60" s="75" t="str">
        <f t="shared" si="255"/>
        <v/>
      </c>
      <c r="DY60" s="75" t="str">
        <f t="shared" si="256"/>
        <v/>
      </c>
      <c r="DZ60" s="75" t="str">
        <f t="shared" si="257"/>
        <v/>
      </c>
      <c r="EA60" s="75" t="str">
        <f t="shared" si="258"/>
        <v/>
      </c>
      <c r="EB60" s="75" t="str">
        <f t="shared" si="259"/>
        <v/>
      </c>
      <c r="EC60" s="75" t="str">
        <f t="shared" si="260"/>
        <v/>
      </c>
      <c r="ED60" s="75" t="str">
        <f t="shared" si="261"/>
        <v/>
      </c>
      <c r="EE60" s="75" t="str">
        <f t="shared" si="262"/>
        <v/>
      </c>
      <c r="EF60" s="253" t="str">
        <f t="shared" ca="1" si="263"/>
        <v/>
      </c>
      <c r="EG60" s="253" t="str">
        <f t="shared" ca="1" si="264"/>
        <v/>
      </c>
      <c r="EH60" s="75" t="str">
        <f t="shared" ca="1" si="265"/>
        <v/>
      </c>
      <c r="EI60" s="75" t="str">
        <f t="shared" ca="1" si="266"/>
        <v/>
      </c>
      <c r="EJ60" s="75" t="str">
        <f t="shared" ca="1" si="267"/>
        <v/>
      </c>
      <c r="EK60" s="75" t="str">
        <f t="shared" ca="1" si="282"/>
        <v/>
      </c>
      <c r="EL60" s="75" t="str">
        <f t="shared" ca="1" si="268"/>
        <v/>
      </c>
      <c r="EM60" s="75" t="str">
        <f t="shared" ca="1" si="269"/>
        <v/>
      </c>
      <c r="EN60" s="75" t="str">
        <f t="shared" ca="1" si="270"/>
        <v/>
      </c>
      <c r="EO60" s="75" t="str">
        <f t="shared" ca="1" si="271"/>
        <v/>
      </c>
      <c r="EP60" s="75" t="str">
        <f t="shared" ca="1" si="272"/>
        <v/>
      </c>
      <c r="EQ60" s="75" t="str">
        <f t="shared" ca="1" si="273"/>
        <v/>
      </c>
      <c r="ER60" s="75" t="str">
        <f t="shared" ca="1" si="274"/>
        <v/>
      </c>
      <c r="ES60" s="253">
        <f t="shared" si="275"/>
        <v>1</v>
      </c>
      <c r="ET60" s="75" t="str">
        <f t="shared" si="276"/>
        <v/>
      </c>
      <c r="EU60" s="75" t="str">
        <f>""</f>
        <v/>
      </c>
      <c r="EV60" s="75" t="str">
        <f>IF(AND(G60=1,COUNT(#REF!)=0), 70, "")</f>
        <v/>
      </c>
      <c r="EW60" s="75" t="str">
        <f t="shared" si="277"/>
        <v/>
      </c>
      <c r="EX60" s="253" t="str">
        <f>IF(B60=0,"",COUNTIF(ES$6:ES60,ES60))</f>
        <v/>
      </c>
      <c r="EY60" s="75" t="str">
        <f t="shared" si="278"/>
        <v/>
      </c>
      <c r="EZ60" s="254" t="str">
        <f t="shared" si="279"/>
        <v/>
      </c>
      <c r="FA60" s="75" t="str">
        <f t="shared" si="280"/>
        <v/>
      </c>
      <c r="FB60" s="75" t="str">
        <f t="shared" si="163"/>
        <v/>
      </c>
    </row>
    <row r="61" spans="1:158" ht="19.2">
      <c r="A61" s="27">
        <v>56</v>
      </c>
      <c r="B61" s="27">
        <f>COUNTIF('中間シート (2)'!M:M,行政集計シート※記入不要です!A61)</f>
        <v>0</v>
      </c>
      <c r="C61" s="249" t="str">
        <f t="shared" si="281"/>
        <v/>
      </c>
      <c r="D61" s="249" t="str">
        <f t="shared" si="176"/>
        <v/>
      </c>
      <c r="E61" s="249" t="str">
        <f t="shared" si="177"/>
        <v/>
      </c>
      <c r="F61" s="250"/>
      <c r="G61" s="17" t="str">
        <f>IFERROR(VLOOKUP($A61,'中間シート (2)'!$M$6:$AQ$65,G$1,FALSE),"")</f>
        <v/>
      </c>
      <c r="H61" s="17" t="str">
        <f>IFERROR(VLOOKUP($A61,'中間シート (2)'!$M$6:$AQ$65,H$1,FALSE),"")</f>
        <v/>
      </c>
      <c r="I61" s="17" t="str">
        <f>IFERROR(VLOOKUP($A61,'中間シート (2)'!$M$6:$AQ$65,I$1,FALSE),"")</f>
        <v/>
      </c>
      <c r="J61" s="17" t="str">
        <f>IFERROR(VLOOKUP($A61,'中間シート (2)'!$M$6:$AQ$65,J$1,FALSE),"")</f>
        <v/>
      </c>
      <c r="K61" s="17" t="str">
        <f>IFERROR(VLOOKUP($A61,'中間シート (2)'!$M$6:$AQ$65,K$1,FALSE),"")</f>
        <v/>
      </c>
      <c r="L61" s="17" t="str">
        <f>IFERROR(VLOOKUP($A61,'中間シート (2)'!$M$6:$AQ$65,L$1,FALSE),"")</f>
        <v/>
      </c>
      <c r="M61" s="17" t="str">
        <f>IFERROR(VLOOKUP($A61,'中間シート (2)'!$M$6:$AQ$65,M$1,FALSE),"")</f>
        <v/>
      </c>
      <c r="N61" s="17" t="str">
        <f>IFERROR(VLOOKUP($A61,'中間シート (2)'!$M$6:$AQ$65,N$1,FALSE),"")</f>
        <v/>
      </c>
      <c r="O61" s="17" t="str">
        <f>IFERROR(VLOOKUP($A61,'中間シート (2)'!$M$6:$AQ$65,O$1,FALSE),"")</f>
        <v/>
      </c>
      <c r="P61" s="17" t="str">
        <f>IFERROR(VLOOKUP($A61,'中間シート (2)'!$M$6:$AQ$65,P$1,FALSE),"")</f>
        <v/>
      </c>
      <c r="Q61" s="17" t="str">
        <f>IFERROR(VLOOKUP($A61,'中間シート (2)'!$M$6:$AQ$65,Q$1,FALSE),"")</f>
        <v/>
      </c>
      <c r="R61" s="17" t="str">
        <f>IFERROR(VLOOKUP($A61,'中間シート (2)'!$M$6:$AQ$65,R$1,FALSE),"")</f>
        <v/>
      </c>
      <c r="S61" s="17" t="str">
        <f>IFERROR(VLOOKUP($A61,'中間シート (2)'!$M$6:$AQ$65,S$1,FALSE),"")</f>
        <v/>
      </c>
      <c r="T61" s="17" t="str">
        <f>IFERROR(VLOOKUP($A61,'中間シート (2)'!$M$6:$AQ$65,T$1,FALSE),"")</f>
        <v/>
      </c>
      <c r="U61" s="17"/>
      <c r="V61" s="17" t="str">
        <f>IFERROR(VLOOKUP($A61,'中間シート (2)'!$M$6:$AQ$65,V$1,FALSE),"")</f>
        <v/>
      </c>
      <c r="W61" s="17" t="str">
        <f>IFERROR(VLOOKUP($A61,'中間シート (2)'!$M$6:$AQ$65,W$1,FALSE),"")</f>
        <v/>
      </c>
      <c r="X61" s="17" t="str">
        <f>IFERROR(VLOOKUP($A61,'中間シート (2)'!$M$6:$AQ$65,X$1,FALSE),"")</f>
        <v/>
      </c>
      <c r="Y61" s="17" t="str">
        <f>IFERROR(VLOOKUP($A61,'中間シート (2)'!$M$6:$AQ$65,Y$1,FALSE),"")</f>
        <v/>
      </c>
      <c r="Z61" s="17" t="str">
        <f>IFERROR(VLOOKUP($A61,'中間シート (2)'!$M$6:$AQ$65,Z$1,FALSE),"")</f>
        <v/>
      </c>
      <c r="AA61" s="17" t="str">
        <f>IFERROR(VLOOKUP($A61,'中間シート (2)'!$M$6:$AQ$65,AA$1,FALSE),"")</f>
        <v/>
      </c>
      <c r="AB61" s="17" t="str">
        <f>IFERROR(VLOOKUP($A61,'中間シート (2)'!$M$6:$AQ$65,AB$1,FALSE),"")</f>
        <v/>
      </c>
      <c r="AC61" s="17" t="str">
        <f>IFERROR(VLOOKUP($A61,'中間シート (2)'!$M$6:$AQ$65,AC$1,FALSE),"")</f>
        <v/>
      </c>
      <c r="AD61" s="17"/>
      <c r="AE61" s="17"/>
      <c r="AF61" s="45"/>
      <c r="AG61" s="45"/>
      <c r="AH61" s="30"/>
      <c r="AI61" s="30"/>
      <c r="AJ61" s="30"/>
      <c r="AK61" s="75">
        <f t="shared" si="178"/>
        <v>41</v>
      </c>
      <c r="AL61" s="75">
        <f t="shared" si="179"/>
        <v>41</v>
      </c>
      <c r="AM61" s="75" t="str">
        <f t="shared" si="180"/>
        <v/>
      </c>
      <c r="AN61" s="75" t="str">
        <f t="shared" si="181"/>
        <v/>
      </c>
      <c r="AO61" s="75" t="str">
        <f t="shared" si="182"/>
        <v/>
      </c>
      <c r="AP61" s="75" t="str">
        <f t="shared" si="183"/>
        <v/>
      </c>
      <c r="AQ61" s="75" t="str">
        <f t="shared" si="184"/>
        <v/>
      </c>
      <c r="AR61" s="75" t="str">
        <f ca="1">IF(AA61="","",IF(COUNTIF(エラー23シート!$G$5:$G$79, OFFSET(I61,IF(H61="",0,-H61+1),0)*100+OFFSET(W61,IF(H61="",0,-H61+1),0)*10+AA61)&gt;0,23,""))</f>
        <v/>
      </c>
      <c r="AS61" s="75" t="str">
        <f t="shared" si="185"/>
        <v/>
      </c>
      <c r="AT61" s="75" t="str">
        <f t="shared" si="186"/>
        <v/>
      </c>
      <c r="AU61" s="75" t="str">
        <f t="shared" si="187"/>
        <v/>
      </c>
      <c r="AV61" s="75" t="str">
        <f t="shared" si="188"/>
        <v/>
      </c>
      <c r="AW61" s="75" t="str">
        <f t="shared" si="189"/>
        <v/>
      </c>
      <c r="AX61" s="75" t="str">
        <f t="shared" si="190"/>
        <v/>
      </c>
      <c r="AY61" s="75" t="str">
        <f t="shared" si="191"/>
        <v/>
      </c>
      <c r="AZ61" s="75" t="str">
        <f t="shared" si="192"/>
        <v/>
      </c>
      <c r="BA61" s="75" t="str">
        <f t="shared" si="193"/>
        <v/>
      </c>
      <c r="BB61" s="75" t="str">
        <f t="shared" si="194"/>
        <v/>
      </c>
      <c r="BC61" s="75" t="str">
        <f t="shared" si="195"/>
        <v/>
      </c>
      <c r="BD61" s="75" t="str">
        <f t="shared" si="196"/>
        <v/>
      </c>
      <c r="BE61" s="75" t="str">
        <f t="shared" si="197"/>
        <v/>
      </c>
      <c r="BF61" s="75" t="str">
        <f t="shared" si="198"/>
        <v/>
      </c>
      <c r="BG61" s="75" t="str">
        <f t="shared" si="199"/>
        <v/>
      </c>
      <c r="BH61" s="75" t="str">
        <f t="shared" si="200"/>
        <v/>
      </c>
      <c r="BI61" s="251" t="str">
        <f t="shared" si="201"/>
        <v/>
      </c>
      <c r="BJ61" s="75" t="str">
        <f t="shared" si="202"/>
        <v/>
      </c>
      <c r="BK61" s="75" t="str">
        <f>IF(OR(B61=0,AND(H61&gt;=2, H61&lt;=4, M61="")), "",
 IF(COUNTIF(エラー32シート!$B$5:$J$46,M61)=0,32,""))</f>
        <v/>
      </c>
      <c r="BL61" s="75" t="str">
        <f t="shared" si="203"/>
        <v/>
      </c>
      <c r="BM61" s="75" t="str">
        <f t="shared" si="204"/>
        <v/>
      </c>
      <c r="BN61" s="75" t="str">
        <f t="shared" si="205"/>
        <v/>
      </c>
      <c r="BO61" s="75" t="str">
        <f t="shared" si="206"/>
        <v/>
      </c>
      <c r="BP61" s="75" t="str">
        <f t="shared" si="75"/>
        <v/>
      </c>
      <c r="BQ61" s="75" t="str">
        <f t="shared" si="207"/>
        <v/>
      </c>
      <c r="BR61" s="75" t="str">
        <f t="shared" si="208"/>
        <v/>
      </c>
      <c r="BS61" s="75" t="str">
        <f t="shared" si="209"/>
        <v/>
      </c>
      <c r="BT61" s="75" t="str">
        <f t="shared" si="210"/>
        <v/>
      </c>
      <c r="BU61" s="75" t="str">
        <f t="shared" si="211"/>
        <v/>
      </c>
      <c r="BV61" s="75" t="str">
        <f t="shared" si="212"/>
        <v/>
      </c>
      <c r="BW61" s="75" t="str">
        <f t="shared" si="213"/>
        <v/>
      </c>
      <c r="BX61" s="75" t="str">
        <f t="shared" si="214"/>
        <v/>
      </c>
      <c r="BY61" s="75" t="str">
        <f t="shared" si="215"/>
        <v/>
      </c>
      <c r="BZ61" s="75" t="str">
        <f t="shared" si="216"/>
        <v/>
      </c>
      <c r="CA61" s="252" t="str">
        <f t="shared" si="217"/>
        <v/>
      </c>
      <c r="CB61" s="75" t="str">
        <f t="shared" si="218"/>
        <v/>
      </c>
      <c r="CC61" s="75" t="str">
        <f t="shared" si="219"/>
        <v/>
      </c>
      <c r="CD61" s="75" t="str">
        <f t="shared" ca="1" si="220"/>
        <v/>
      </c>
      <c r="CE61" s="75" t="str">
        <f t="shared" si="221"/>
        <v/>
      </c>
      <c r="CF61" s="75" t="str">
        <f t="shared" si="222"/>
        <v/>
      </c>
      <c r="CG61" s="75" t="str">
        <f t="shared" si="223"/>
        <v/>
      </c>
      <c r="CH61" s="75" t="str">
        <f t="shared" si="224"/>
        <v/>
      </c>
      <c r="CI61" s="75" t="str">
        <f t="shared" si="225"/>
        <v/>
      </c>
      <c r="CJ61" s="75" t="str">
        <f t="shared" si="226"/>
        <v/>
      </c>
      <c r="CK61" s="253">
        <f t="shared" si="227"/>
        <v>0</v>
      </c>
      <c r="CL61" s="75" t="str">
        <f t="shared" si="97"/>
        <v/>
      </c>
      <c r="CM61" s="75" t="str">
        <f t="shared" si="228"/>
        <v/>
      </c>
      <c r="CN61" s="75" t="str">
        <f t="shared" si="229"/>
        <v/>
      </c>
      <c r="CO61" s="75" t="str">
        <f t="shared" si="230"/>
        <v/>
      </c>
      <c r="CP61" s="75" t="str">
        <f t="shared" si="101"/>
        <v/>
      </c>
      <c r="CQ61" s="75" t="str">
        <f t="shared" si="102"/>
        <v/>
      </c>
      <c r="CR61" s="75" t="str">
        <f t="shared" si="103"/>
        <v/>
      </c>
      <c r="CS61" s="75" t="str">
        <f t="shared" si="104"/>
        <v/>
      </c>
      <c r="CT61" s="75" t="str">
        <f t="shared" si="105"/>
        <v/>
      </c>
      <c r="CU61" s="75" t="str">
        <f t="shared" si="106"/>
        <v/>
      </c>
      <c r="CV61" s="75" t="str">
        <f t="shared" si="231"/>
        <v/>
      </c>
      <c r="CW61" s="75" t="str">
        <f t="shared" si="232"/>
        <v/>
      </c>
      <c r="CX61" s="75" t="str">
        <f t="shared" si="233"/>
        <v/>
      </c>
      <c r="CY61" s="75" t="str">
        <f t="shared" si="234"/>
        <v/>
      </c>
      <c r="CZ61" s="75" t="str">
        <f t="shared" si="235"/>
        <v/>
      </c>
      <c r="DA61" s="75" t="str">
        <f t="shared" si="236"/>
        <v/>
      </c>
      <c r="DB61" s="75" t="str">
        <f t="shared" si="237"/>
        <v/>
      </c>
      <c r="DC61" s="75" t="str">
        <f t="shared" si="114"/>
        <v/>
      </c>
      <c r="DD61" s="75" t="str">
        <f t="shared" si="238"/>
        <v/>
      </c>
      <c r="DE61" s="75" t="str">
        <f t="shared" si="239"/>
        <v/>
      </c>
      <c r="DF61" s="75" t="str">
        <f t="shared" si="240"/>
        <v/>
      </c>
      <c r="DG61" s="75" t="str">
        <f t="shared" si="241"/>
        <v/>
      </c>
      <c r="DH61" s="75" t="str">
        <f t="shared" si="242"/>
        <v/>
      </c>
      <c r="DI61" s="75" t="str">
        <f t="shared" si="243"/>
        <v/>
      </c>
      <c r="DJ61" s="75" t="str">
        <f t="shared" si="121"/>
        <v/>
      </c>
      <c r="DK61" s="75" t="str">
        <f t="shared" si="122"/>
        <v/>
      </c>
      <c r="DL61" s="75" t="str">
        <f t="shared" si="123"/>
        <v/>
      </c>
      <c r="DM61" s="75" t="str">
        <f t="shared" si="244"/>
        <v/>
      </c>
      <c r="DN61" s="75" t="str">
        <f t="shared" si="245"/>
        <v/>
      </c>
      <c r="DO61" s="75" t="str">
        <f t="shared" si="246"/>
        <v/>
      </c>
      <c r="DP61" s="75" t="str">
        <f t="shared" si="247"/>
        <v/>
      </c>
      <c r="DQ61" s="75" t="str">
        <f t="shared" si="248"/>
        <v/>
      </c>
      <c r="DR61" s="75" t="str">
        <f t="shared" si="249"/>
        <v/>
      </c>
      <c r="DS61" s="75" t="str">
        <f t="shared" si="250"/>
        <v/>
      </c>
      <c r="DT61" s="75" t="str">
        <f t="shared" si="251"/>
        <v/>
      </c>
      <c r="DU61" s="75" t="str">
        <f t="shared" si="252"/>
        <v/>
      </c>
      <c r="DV61" s="75" t="str">
        <f t="shared" si="253"/>
        <v/>
      </c>
      <c r="DW61" s="75" t="str">
        <f t="shared" si="254"/>
        <v/>
      </c>
      <c r="DX61" s="75" t="str">
        <f t="shared" si="255"/>
        <v/>
      </c>
      <c r="DY61" s="75" t="str">
        <f t="shared" si="256"/>
        <v/>
      </c>
      <c r="DZ61" s="75" t="str">
        <f t="shared" si="257"/>
        <v/>
      </c>
      <c r="EA61" s="75" t="str">
        <f t="shared" si="258"/>
        <v/>
      </c>
      <c r="EB61" s="75" t="str">
        <f t="shared" si="259"/>
        <v/>
      </c>
      <c r="EC61" s="75" t="str">
        <f t="shared" si="260"/>
        <v/>
      </c>
      <c r="ED61" s="75" t="str">
        <f t="shared" si="261"/>
        <v/>
      </c>
      <c r="EE61" s="75" t="str">
        <f t="shared" si="262"/>
        <v/>
      </c>
      <c r="EF61" s="253" t="str">
        <f t="shared" ca="1" si="263"/>
        <v/>
      </c>
      <c r="EG61" s="253" t="str">
        <f t="shared" ca="1" si="264"/>
        <v/>
      </c>
      <c r="EH61" s="75" t="str">
        <f t="shared" ca="1" si="265"/>
        <v/>
      </c>
      <c r="EI61" s="75" t="str">
        <f t="shared" ca="1" si="266"/>
        <v/>
      </c>
      <c r="EJ61" s="75" t="str">
        <f t="shared" ca="1" si="267"/>
        <v/>
      </c>
      <c r="EK61" s="75" t="str">
        <f t="shared" ca="1" si="282"/>
        <v/>
      </c>
      <c r="EL61" s="75" t="str">
        <f t="shared" ca="1" si="268"/>
        <v/>
      </c>
      <c r="EM61" s="75" t="str">
        <f t="shared" ca="1" si="269"/>
        <v/>
      </c>
      <c r="EN61" s="75" t="str">
        <f t="shared" ca="1" si="270"/>
        <v/>
      </c>
      <c r="EO61" s="75" t="str">
        <f t="shared" ca="1" si="271"/>
        <v/>
      </c>
      <c r="EP61" s="75" t="str">
        <f t="shared" ca="1" si="272"/>
        <v/>
      </c>
      <c r="EQ61" s="75" t="str">
        <f t="shared" ca="1" si="273"/>
        <v/>
      </c>
      <c r="ER61" s="75" t="str">
        <f t="shared" ca="1" si="274"/>
        <v/>
      </c>
      <c r="ES61" s="253">
        <f t="shared" si="275"/>
        <v>1</v>
      </c>
      <c r="ET61" s="75" t="str">
        <f t="shared" si="276"/>
        <v/>
      </c>
      <c r="EU61" s="75" t="str">
        <f>""</f>
        <v/>
      </c>
      <c r="EV61" s="75" t="str">
        <f>IF(AND(G61=1,COUNT(#REF!)=0), 70, "")</f>
        <v/>
      </c>
      <c r="EW61" s="75" t="str">
        <f t="shared" si="277"/>
        <v/>
      </c>
      <c r="EX61" s="253" t="str">
        <f>IF(B61=0,"",COUNTIF(ES$6:ES61,ES61))</f>
        <v/>
      </c>
      <c r="EY61" s="75" t="str">
        <f t="shared" si="278"/>
        <v/>
      </c>
      <c r="EZ61" s="254" t="str">
        <f t="shared" si="279"/>
        <v/>
      </c>
      <c r="FA61" s="75" t="str">
        <f t="shared" si="280"/>
        <v/>
      </c>
      <c r="FB61" s="75" t="str">
        <f t="shared" si="163"/>
        <v/>
      </c>
    </row>
    <row r="62" spans="1:158" ht="19.2">
      <c r="A62" s="27">
        <v>57</v>
      </c>
      <c r="B62" s="27">
        <f>COUNTIF('中間シート (2)'!M:M,行政集計シート※記入不要です!A62)</f>
        <v>0</v>
      </c>
      <c r="C62" s="249" t="str">
        <f>IF(OR(G62&lt;&gt;"",H62&lt;&gt;""),C61,"")</f>
        <v/>
      </c>
      <c r="D62" s="249" t="str">
        <f t="shared" si="176"/>
        <v/>
      </c>
      <c r="E62" s="249" t="str">
        <f t="shared" si="177"/>
        <v/>
      </c>
      <c r="F62" s="250"/>
      <c r="G62" s="17" t="str">
        <f>IFERROR(VLOOKUP($A62,'中間シート (2)'!$M$6:$AQ$65,G$1,FALSE),"")</f>
        <v/>
      </c>
      <c r="H62" s="17" t="str">
        <f>IFERROR(VLOOKUP($A62,'中間シート (2)'!$M$6:$AQ$65,H$1,FALSE),"")</f>
        <v/>
      </c>
      <c r="I62" s="17" t="str">
        <f>IFERROR(VLOOKUP($A62,'中間シート (2)'!$M$6:$AQ$65,I$1,FALSE),"")</f>
        <v/>
      </c>
      <c r="J62" s="17" t="str">
        <f>IFERROR(VLOOKUP($A62,'中間シート (2)'!$M$6:$AQ$65,J$1,FALSE),"")</f>
        <v/>
      </c>
      <c r="K62" s="17" t="str">
        <f>IFERROR(VLOOKUP($A62,'中間シート (2)'!$M$6:$AQ$65,K$1,FALSE),"")</f>
        <v/>
      </c>
      <c r="L62" s="17" t="str">
        <f>IFERROR(VLOOKUP($A62,'中間シート (2)'!$M$6:$AQ$65,L$1,FALSE),"")</f>
        <v/>
      </c>
      <c r="M62" s="17" t="str">
        <f>IFERROR(VLOOKUP($A62,'中間シート (2)'!$M$6:$AQ$65,M$1,FALSE),"")</f>
        <v/>
      </c>
      <c r="N62" s="17" t="str">
        <f>IFERROR(VLOOKUP($A62,'中間シート (2)'!$M$6:$AQ$65,N$1,FALSE),"")</f>
        <v/>
      </c>
      <c r="O62" s="17" t="str">
        <f>IFERROR(VLOOKUP($A62,'中間シート (2)'!$M$6:$AQ$65,O$1,FALSE),"")</f>
        <v/>
      </c>
      <c r="P62" s="17" t="str">
        <f>IFERROR(VLOOKUP($A62,'中間シート (2)'!$M$6:$AQ$65,P$1,FALSE),"")</f>
        <v/>
      </c>
      <c r="Q62" s="17" t="str">
        <f>IFERROR(VLOOKUP($A62,'中間シート (2)'!$M$6:$AQ$65,Q$1,FALSE),"")</f>
        <v/>
      </c>
      <c r="R62" s="17" t="str">
        <f>IFERROR(VLOOKUP($A62,'中間シート (2)'!$M$6:$AQ$65,R$1,FALSE),"")</f>
        <v/>
      </c>
      <c r="S62" s="17" t="str">
        <f>IFERROR(VLOOKUP($A62,'中間シート (2)'!$M$6:$AQ$65,S$1,FALSE),"")</f>
        <v/>
      </c>
      <c r="T62" s="17" t="str">
        <f>IFERROR(VLOOKUP($A62,'中間シート (2)'!$M$6:$AQ$65,T$1,FALSE),"")</f>
        <v/>
      </c>
      <c r="U62" s="17"/>
      <c r="V62" s="17" t="str">
        <f>IFERROR(VLOOKUP($A62,'中間シート (2)'!$M$6:$AQ$65,V$1,FALSE),"")</f>
        <v/>
      </c>
      <c r="W62" s="17" t="str">
        <f>IFERROR(VLOOKUP($A62,'中間シート (2)'!$M$6:$AQ$65,W$1,FALSE),"")</f>
        <v/>
      </c>
      <c r="X62" s="17" t="str">
        <f>IFERROR(VLOOKUP($A62,'中間シート (2)'!$M$6:$AQ$65,X$1,FALSE),"")</f>
        <v/>
      </c>
      <c r="Y62" s="17" t="str">
        <f>IFERROR(VLOOKUP($A62,'中間シート (2)'!$M$6:$AQ$65,Y$1,FALSE),"")</f>
        <v/>
      </c>
      <c r="Z62" s="17" t="str">
        <f>IFERROR(VLOOKUP($A62,'中間シート (2)'!$M$6:$AQ$65,Z$1,FALSE),"")</f>
        <v/>
      </c>
      <c r="AA62" s="17" t="str">
        <f>IFERROR(VLOOKUP($A62,'中間シート (2)'!$M$6:$AQ$65,AA$1,FALSE),"")</f>
        <v/>
      </c>
      <c r="AB62" s="17" t="str">
        <f>IFERROR(VLOOKUP($A62,'中間シート (2)'!$M$6:$AQ$65,AB$1,FALSE),"")</f>
        <v/>
      </c>
      <c r="AC62" s="17" t="str">
        <f>IFERROR(VLOOKUP($A62,'中間シート (2)'!$M$6:$AQ$65,AC$1,FALSE),"")</f>
        <v/>
      </c>
      <c r="AD62" s="17"/>
      <c r="AE62" s="17"/>
      <c r="AF62" s="45"/>
      <c r="AG62" s="45"/>
      <c r="AH62" s="30"/>
      <c r="AI62" s="30"/>
      <c r="AJ62" s="30"/>
      <c r="AK62" s="75">
        <f t="shared" si="178"/>
        <v>41</v>
      </c>
      <c r="AL62" s="75">
        <f t="shared" si="179"/>
        <v>41</v>
      </c>
      <c r="AM62" s="75" t="str">
        <f t="shared" si="180"/>
        <v/>
      </c>
      <c r="AN62" s="75" t="str">
        <f t="shared" si="181"/>
        <v/>
      </c>
      <c r="AO62" s="75" t="str">
        <f t="shared" si="182"/>
        <v/>
      </c>
      <c r="AP62" s="75" t="str">
        <f t="shared" si="183"/>
        <v/>
      </c>
      <c r="AQ62" s="75" t="str">
        <f t="shared" si="184"/>
        <v/>
      </c>
      <c r="AR62" s="75" t="str">
        <f ca="1">IF(AA62="","",IF(COUNTIF(エラー23シート!$G$5:$G$79, OFFSET(I62,IF(H62="",0,-H62+1),0)*100+OFFSET(W62,IF(H62="",0,-H62+1),0)*10+AA62)&gt;0,23,""))</f>
        <v/>
      </c>
      <c r="AS62" s="75" t="str">
        <f t="shared" si="185"/>
        <v/>
      </c>
      <c r="AT62" s="75" t="str">
        <f t="shared" si="186"/>
        <v/>
      </c>
      <c r="AU62" s="75" t="str">
        <f t="shared" si="187"/>
        <v/>
      </c>
      <c r="AV62" s="75" t="str">
        <f t="shared" si="188"/>
        <v/>
      </c>
      <c r="AW62" s="75" t="str">
        <f t="shared" si="189"/>
        <v/>
      </c>
      <c r="AX62" s="75" t="str">
        <f t="shared" si="190"/>
        <v/>
      </c>
      <c r="AY62" s="75" t="str">
        <f t="shared" si="191"/>
        <v/>
      </c>
      <c r="AZ62" s="75" t="str">
        <f t="shared" si="192"/>
        <v/>
      </c>
      <c r="BA62" s="75" t="str">
        <f t="shared" si="193"/>
        <v/>
      </c>
      <c r="BB62" s="75" t="str">
        <f t="shared" si="194"/>
        <v/>
      </c>
      <c r="BC62" s="75" t="str">
        <f t="shared" si="195"/>
        <v/>
      </c>
      <c r="BD62" s="75" t="str">
        <f t="shared" si="196"/>
        <v/>
      </c>
      <c r="BE62" s="75" t="str">
        <f t="shared" si="197"/>
        <v/>
      </c>
      <c r="BF62" s="75" t="str">
        <f t="shared" si="198"/>
        <v/>
      </c>
      <c r="BG62" s="75" t="str">
        <f t="shared" si="199"/>
        <v/>
      </c>
      <c r="BH62" s="75" t="str">
        <f t="shared" si="200"/>
        <v/>
      </c>
      <c r="BI62" s="251" t="str">
        <f t="shared" si="201"/>
        <v/>
      </c>
      <c r="BJ62" s="75" t="str">
        <f t="shared" si="202"/>
        <v/>
      </c>
      <c r="BK62" s="75" t="str">
        <f>IF(OR(B62=0,AND(H62&gt;=2, H62&lt;=4, M62="")), "",
 IF(COUNTIF(エラー32シート!$B$5:$J$46,M62)=0,32,""))</f>
        <v/>
      </c>
      <c r="BL62" s="75" t="str">
        <f t="shared" si="203"/>
        <v/>
      </c>
      <c r="BM62" s="75" t="str">
        <f t="shared" si="204"/>
        <v/>
      </c>
      <c r="BN62" s="75" t="str">
        <f t="shared" si="205"/>
        <v/>
      </c>
      <c r="BO62" s="75" t="str">
        <f t="shared" si="206"/>
        <v/>
      </c>
      <c r="BP62" s="75" t="str">
        <f t="shared" si="75"/>
        <v/>
      </c>
      <c r="BQ62" s="75" t="str">
        <f t="shared" si="207"/>
        <v/>
      </c>
      <c r="BR62" s="75" t="str">
        <f t="shared" si="208"/>
        <v/>
      </c>
      <c r="BS62" s="75" t="str">
        <f t="shared" si="209"/>
        <v/>
      </c>
      <c r="BT62" s="75" t="str">
        <f t="shared" si="210"/>
        <v/>
      </c>
      <c r="BU62" s="75" t="str">
        <f t="shared" si="211"/>
        <v/>
      </c>
      <c r="BV62" s="75" t="str">
        <f t="shared" si="212"/>
        <v/>
      </c>
      <c r="BW62" s="75" t="str">
        <f t="shared" si="213"/>
        <v/>
      </c>
      <c r="BX62" s="75" t="str">
        <f t="shared" si="214"/>
        <v/>
      </c>
      <c r="BY62" s="75" t="str">
        <f t="shared" si="215"/>
        <v/>
      </c>
      <c r="BZ62" s="75" t="str">
        <f t="shared" si="216"/>
        <v/>
      </c>
      <c r="CA62" s="252" t="str">
        <f t="shared" si="217"/>
        <v/>
      </c>
      <c r="CB62" s="75" t="str">
        <f t="shared" si="218"/>
        <v/>
      </c>
      <c r="CC62" s="75" t="str">
        <f t="shared" si="219"/>
        <v/>
      </c>
      <c r="CD62" s="75" t="str">
        <f t="shared" ca="1" si="220"/>
        <v/>
      </c>
      <c r="CE62" s="75" t="str">
        <f t="shared" si="221"/>
        <v/>
      </c>
      <c r="CF62" s="75" t="str">
        <f t="shared" si="222"/>
        <v/>
      </c>
      <c r="CG62" s="75" t="str">
        <f t="shared" si="223"/>
        <v/>
      </c>
      <c r="CH62" s="75" t="str">
        <f t="shared" si="224"/>
        <v/>
      </c>
      <c r="CI62" s="75" t="str">
        <f t="shared" si="225"/>
        <v/>
      </c>
      <c r="CJ62" s="75" t="str">
        <f t="shared" si="226"/>
        <v/>
      </c>
      <c r="CK62" s="253">
        <f t="shared" si="227"/>
        <v>0</v>
      </c>
      <c r="CL62" s="75" t="str">
        <f t="shared" si="97"/>
        <v/>
      </c>
      <c r="CM62" s="75" t="str">
        <f t="shared" si="228"/>
        <v/>
      </c>
      <c r="CN62" s="75" t="str">
        <f t="shared" si="229"/>
        <v/>
      </c>
      <c r="CO62" s="75" t="str">
        <f t="shared" si="230"/>
        <v/>
      </c>
      <c r="CP62" s="75" t="str">
        <f t="shared" si="101"/>
        <v/>
      </c>
      <c r="CQ62" s="75" t="str">
        <f t="shared" si="102"/>
        <v/>
      </c>
      <c r="CR62" s="75" t="str">
        <f t="shared" si="103"/>
        <v/>
      </c>
      <c r="CS62" s="75" t="str">
        <f t="shared" si="104"/>
        <v/>
      </c>
      <c r="CT62" s="75" t="str">
        <f t="shared" si="105"/>
        <v/>
      </c>
      <c r="CU62" s="75" t="str">
        <f t="shared" si="106"/>
        <v/>
      </c>
      <c r="CV62" s="75" t="str">
        <f t="shared" si="231"/>
        <v/>
      </c>
      <c r="CW62" s="75" t="str">
        <f t="shared" si="232"/>
        <v/>
      </c>
      <c r="CX62" s="75" t="str">
        <f t="shared" si="233"/>
        <v/>
      </c>
      <c r="CY62" s="75" t="str">
        <f t="shared" si="234"/>
        <v/>
      </c>
      <c r="CZ62" s="75" t="str">
        <f t="shared" si="235"/>
        <v/>
      </c>
      <c r="DA62" s="75" t="str">
        <f t="shared" si="236"/>
        <v/>
      </c>
      <c r="DB62" s="75" t="str">
        <f t="shared" si="237"/>
        <v/>
      </c>
      <c r="DC62" s="75" t="str">
        <f t="shared" si="114"/>
        <v/>
      </c>
      <c r="DD62" s="75" t="str">
        <f t="shared" si="238"/>
        <v/>
      </c>
      <c r="DE62" s="75" t="str">
        <f t="shared" si="239"/>
        <v/>
      </c>
      <c r="DF62" s="75" t="str">
        <f t="shared" si="240"/>
        <v/>
      </c>
      <c r="DG62" s="75" t="str">
        <f t="shared" si="241"/>
        <v/>
      </c>
      <c r="DH62" s="75" t="str">
        <f t="shared" si="242"/>
        <v/>
      </c>
      <c r="DI62" s="75" t="str">
        <f t="shared" si="243"/>
        <v/>
      </c>
      <c r="DJ62" s="75" t="str">
        <f t="shared" si="121"/>
        <v/>
      </c>
      <c r="DK62" s="75" t="str">
        <f t="shared" si="122"/>
        <v/>
      </c>
      <c r="DL62" s="75" t="str">
        <f t="shared" si="123"/>
        <v/>
      </c>
      <c r="DM62" s="75" t="str">
        <f t="shared" si="244"/>
        <v/>
      </c>
      <c r="DN62" s="75" t="str">
        <f t="shared" si="245"/>
        <v/>
      </c>
      <c r="DO62" s="75" t="str">
        <f t="shared" si="246"/>
        <v/>
      </c>
      <c r="DP62" s="75" t="str">
        <f t="shared" si="247"/>
        <v/>
      </c>
      <c r="DQ62" s="75" t="str">
        <f t="shared" si="248"/>
        <v/>
      </c>
      <c r="DR62" s="75" t="str">
        <f t="shared" si="249"/>
        <v/>
      </c>
      <c r="DS62" s="75" t="str">
        <f t="shared" si="250"/>
        <v/>
      </c>
      <c r="DT62" s="75" t="str">
        <f t="shared" si="251"/>
        <v/>
      </c>
      <c r="DU62" s="75" t="str">
        <f t="shared" si="252"/>
        <v/>
      </c>
      <c r="DV62" s="75" t="str">
        <f t="shared" si="253"/>
        <v/>
      </c>
      <c r="DW62" s="75" t="str">
        <f t="shared" si="254"/>
        <v/>
      </c>
      <c r="DX62" s="75" t="str">
        <f t="shared" si="255"/>
        <v/>
      </c>
      <c r="DY62" s="75" t="str">
        <f t="shared" si="256"/>
        <v/>
      </c>
      <c r="DZ62" s="75" t="str">
        <f t="shared" si="257"/>
        <v/>
      </c>
      <c r="EA62" s="75" t="str">
        <f t="shared" si="258"/>
        <v/>
      </c>
      <c r="EB62" s="75" t="str">
        <f t="shared" si="259"/>
        <v/>
      </c>
      <c r="EC62" s="75" t="str">
        <f t="shared" si="260"/>
        <v/>
      </c>
      <c r="ED62" s="75" t="str">
        <f t="shared" si="261"/>
        <v/>
      </c>
      <c r="EE62" s="75" t="str">
        <f t="shared" si="262"/>
        <v/>
      </c>
      <c r="EF62" s="253" t="str">
        <f t="shared" ca="1" si="263"/>
        <v/>
      </c>
      <c r="EG62" s="253" t="str">
        <f t="shared" ca="1" si="264"/>
        <v/>
      </c>
      <c r="EH62" s="75" t="str">
        <f t="shared" ca="1" si="265"/>
        <v/>
      </c>
      <c r="EI62" s="75" t="str">
        <f t="shared" ca="1" si="266"/>
        <v/>
      </c>
      <c r="EJ62" s="75" t="str">
        <f t="shared" ca="1" si="267"/>
        <v/>
      </c>
      <c r="EK62" s="75" t="str">
        <f t="shared" ca="1" si="282"/>
        <v/>
      </c>
      <c r="EL62" s="75" t="str">
        <f t="shared" ca="1" si="268"/>
        <v/>
      </c>
      <c r="EM62" s="75" t="str">
        <f t="shared" ca="1" si="269"/>
        <v/>
      </c>
      <c r="EN62" s="75" t="str">
        <f t="shared" ca="1" si="270"/>
        <v/>
      </c>
      <c r="EO62" s="75" t="str">
        <f t="shared" ca="1" si="271"/>
        <v/>
      </c>
      <c r="EP62" s="75" t="str">
        <f t="shared" ca="1" si="272"/>
        <v/>
      </c>
      <c r="EQ62" s="75" t="str">
        <f t="shared" ca="1" si="273"/>
        <v/>
      </c>
      <c r="ER62" s="75" t="str">
        <f t="shared" ca="1" si="274"/>
        <v/>
      </c>
      <c r="ES62" s="253">
        <f t="shared" si="275"/>
        <v>1</v>
      </c>
      <c r="ET62" s="75" t="str">
        <f t="shared" si="276"/>
        <v/>
      </c>
      <c r="EU62" s="75" t="str">
        <f>""</f>
        <v/>
      </c>
      <c r="EV62" s="75" t="str">
        <f>IF(AND(G62=1,COUNT(#REF!)=0), 70, "")</f>
        <v/>
      </c>
      <c r="EW62" s="75" t="str">
        <f t="shared" si="277"/>
        <v/>
      </c>
      <c r="EX62" s="253" t="str">
        <f>IF(B62=0,"",COUNTIF(ES$6:ES62,ES62))</f>
        <v/>
      </c>
      <c r="EY62" s="75" t="str">
        <f t="shared" si="278"/>
        <v/>
      </c>
      <c r="EZ62" s="254" t="str">
        <f t="shared" si="279"/>
        <v/>
      </c>
      <c r="FA62" s="75" t="str">
        <f t="shared" si="280"/>
        <v/>
      </c>
      <c r="FB62" s="75" t="str">
        <f t="shared" si="163"/>
        <v/>
      </c>
    </row>
    <row r="63" spans="1:158" ht="19.2">
      <c r="A63" s="27">
        <v>58</v>
      </c>
      <c r="B63" s="27">
        <f>COUNTIF('中間シート (2)'!M:M,行政集計シート※記入不要です!A63)</f>
        <v>0</v>
      </c>
      <c r="C63" s="249" t="str">
        <f>IF(OR(G63&lt;&gt;"",H63&lt;&gt;""),C62,"")</f>
        <v/>
      </c>
      <c r="D63" s="249" t="str">
        <f t="shared" si="176"/>
        <v/>
      </c>
      <c r="E63" s="249" t="str">
        <f t="shared" si="177"/>
        <v/>
      </c>
      <c r="F63" s="250"/>
      <c r="G63" s="17" t="str">
        <f>IFERROR(VLOOKUP($A63,'中間シート (2)'!$M$6:$AQ$65,G$1,FALSE),"")</f>
        <v/>
      </c>
      <c r="H63" s="17" t="str">
        <f>IFERROR(VLOOKUP($A63,'中間シート (2)'!$M$6:$AQ$65,H$1,FALSE),"")</f>
        <v/>
      </c>
      <c r="I63" s="17" t="str">
        <f>IFERROR(VLOOKUP($A63,'中間シート (2)'!$M$6:$AQ$65,I$1,FALSE),"")</f>
        <v/>
      </c>
      <c r="J63" s="17" t="str">
        <f>IFERROR(VLOOKUP($A63,'中間シート (2)'!$M$6:$AQ$65,J$1,FALSE),"")</f>
        <v/>
      </c>
      <c r="K63" s="17" t="str">
        <f>IFERROR(VLOOKUP($A63,'中間シート (2)'!$M$6:$AQ$65,K$1,FALSE),"")</f>
        <v/>
      </c>
      <c r="L63" s="17" t="str">
        <f>IFERROR(VLOOKUP($A63,'中間シート (2)'!$M$6:$AQ$65,L$1,FALSE),"")</f>
        <v/>
      </c>
      <c r="M63" s="17" t="str">
        <f>IFERROR(VLOOKUP($A63,'中間シート (2)'!$M$6:$AQ$65,M$1,FALSE),"")</f>
        <v/>
      </c>
      <c r="N63" s="17" t="str">
        <f>IFERROR(VLOOKUP($A63,'中間シート (2)'!$M$6:$AQ$65,N$1,FALSE),"")</f>
        <v/>
      </c>
      <c r="O63" s="17" t="str">
        <f>IFERROR(VLOOKUP($A63,'中間シート (2)'!$M$6:$AQ$65,O$1,FALSE),"")</f>
        <v/>
      </c>
      <c r="P63" s="17" t="str">
        <f>IFERROR(VLOOKUP($A63,'中間シート (2)'!$M$6:$AQ$65,P$1,FALSE),"")</f>
        <v/>
      </c>
      <c r="Q63" s="17" t="str">
        <f>IFERROR(VLOOKUP($A63,'中間シート (2)'!$M$6:$AQ$65,Q$1,FALSE),"")</f>
        <v/>
      </c>
      <c r="R63" s="17" t="str">
        <f>IFERROR(VLOOKUP($A63,'中間シート (2)'!$M$6:$AQ$65,R$1,FALSE),"")</f>
        <v/>
      </c>
      <c r="S63" s="17" t="str">
        <f>IFERROR(VLOOKUP($A63,'中間シート (2)'!$M$6:$AQ$65,S$1,FALSE),"")</f>
        <v/>
      </c>
      <c r="T63" s="17" t="str">
        <f>IFERROR(VLOOKUP($A63,'中間シート (2)'!$M$6:$AQ$65,T$1,FALSE),"")</f>
        <v/>
      </c>
      <c r="U63" s="17"/>
      <c r="V63" s="17" t="str">
        <f>IFERROR(VLOOKUP($A63,'中間シート (2)'!$M$6:$AQ$65,V$1,FALSE),"")</f>
        <v/>
      </c>
      <c r="W63" s="17" t="str">
        <f>IFERROR(VLOOKUP($A63,'中間シート (2)'!$M$6:$AQ$65,W$1,FALSE),"")</f>
        <v/>
      </c>
      <c r="X63" s="17" t="str">
        <f>IFERROR(VLOOKUP($A63,'中間シート (2)'!$M$6:$AQ$65,X$1,FALSE),"")</f>
        <v/>
      </c>
      <c r="Y63" s="17" t="str">
        <f>IFERROR(VLOOKUP($A63,'中間シート (2)'!$M$6:$AQ$65,Y$1,FALSE),"")</f>
        <v/>
      </c>
      <c r="Z63" s="17" t="str">
        <f>IFERROR(VLOOKUP($A63,'中間シート (2)'!$M$6:$AQ$65,Z$1,FALSE),"")</f>
        <v/>
      </c>
      <c r="AA63" s="17" t="str">
        <f>IFERROR(VLOOKUP($A63,'中間シート (2)'!$M$6:$AQ$65,AA$1,FALSE),"")</f>
        <v/>
      </c>
      <c r="AB63" s="17" t="str">
        <f>IFERROR(VLOOKUP($A63,'中間シート (2)'!$M$6:$AQ$65,AB$1,FALSE),"")</f>
        <v/>
      </c>
      <c r="AC63" s="17" t="str">
        <f>IFERROR(VLOOKUP($A63,'中間シート (2)'!$M$6:$AQ$65,AC$1,FALSE),"")</f>
        <v/>
      </c>
      <c r="AD63" s="17"/>
      <c r="AE63" s="17"/>
      <c r="AF63" s="45"/>
      <c r="AG63" s="45"/>
      <c r="AH63" s="30"/>
      <c r="AI63" s="30"/>
      <c r="AJ63" s="30"/>
      <c r="AK63" s="75">
        <f t="shared" si="178"/>
        <v>41</v>
      </c>
      <c r="AL63" s="75">
        <f t="shared" si="179"/>
        <v>41</v>
      </c>
      <c r="AM63" s="75" t="str">
        <f t="shared" si="180"/>
        <v/>
      </c>
      <c r="AN63" s="75" t="str">
        <f t="shared" si="181"/>
        <v/>
      </c>
      <c r="AO63" s="75" t="str">
        <f t="shared" si="182"/>
        <v/>
      </c>
      <c r="AP63" s="75" t="str">
        <f t="shared" si="183"/>
        <v/>
      </c>
      <c r="AQ63" s="75" t="str">
        <f t="shared" si="184"/>
        <v/>
      </c>
      <c r="AR63" s="75" t="str">
        <f ca="1">IF(AA63="","",IF(COUNTIF(エラー23シート!$G$5:$G$79, OFFSET(I63,IF(H63="",0,-H63+1),0)*100+OFFSET(W63,IF(H63="",0,-H63+1),0)*10+AA63)&gt;0,23,""))</f>
        <v/>
      </c>
      <c r="AS63" s="75" t="str">
        <f t="shared" si="185"/>
        <v/>
      </c>
      <c r="AT63" s="75" t="str">
        <f t="shared" si="186"/>
        <v/>
      </c>
      <c r="AU63" s="75" t="str">
        <f t="shared" si="187"/>
        <v/>
      </c>
      <c r="AV63" s="75" t="str">
        <f t="shared" si="188"/>
        <v/>
      </c>
      <c r="AW63" s="75" t="str">
        <f t="shared" si="189"/>
        <v/>
      </c>
      <c r="AX63" s="75" t="str">
        <f t="shared" si="190"/>
        <v/>
      </c>
      <c r="AY63" s="75" t="str">
        <f t="shared" si="191"/>
        <v/>
      </c>
      <c r="AZ63" s="75" t="str">
        <f t="shared" si="192"/>
        <v/>
      </c>
      <c r="BA63" s="75" t="str">
        <f t="shared" si="193"/>
        <v/>
      </c>
      <c r="BB63" s="75" t="str">
        <f t="shared" si="194"/>
        <v/>
      </c>
      <c r="BC63" s="75" t="str">
        <f t="shared" si="195"/>
        <v/>
      </c>
      <c r="BD63" s="75" t="str">
        <f t="shared" si="196"/>
        <v/>
      </c>
      <c r="BE63" s="75" t="str">
        <f t="shared" si="197"/>
        <v/>
      </c>
      <c r="BF63" s="75" t="str">
        <f t="shared" si="198"/>
        <v/>
      </c>
      <c r="BG63" s="75" t="str">
        <f t="shared" si="199"/>
        <v/>
      </c>
      <c r="BH63" s="75" t="str">
        <f t="shared" si="200"/>
        <v/>
      </c>
      <c r="BI63" s="251" t="str">
        <f t="shared" si="201"/>
        <v/>
      </c>
      <c r="BJ63" s="75" t="str">
        <f t="shared" si="202"/>
        <v/>
      </c>
      <c r="BK63" s="75" t="str">
        <f>IF(OR(B63=0,AND(H63&gt;=2, H63&lt;=4, M63="")), "",
 IF(COUNTIF(エラー32シート!$B$5:$J$46,M63)=0,32,""))</f>
        <v/>
      </c>
      <c r="BL63" s="75" t="str">
        <f t="shared" si="203"/>
        <v/>
      </c>
      <c r="BM63" s="75" t="str">
        <f t="shared" si="204"/>
        <v/>
      </c>
      <c r="BN63" s="75" t="str">
        <f t="shared" si="205"/>
        <v/>
      </c>
      <c r="BO63" s="75" t="str">
        <f t="shared" si="206"/>
        <v/>
      </c>
      <c r="BP63" s="75" t="str">
        <f t="shared" si="75"/>
        <v/>
      </c>
      <c r="BQ63" s="75" t="str">
        <f t="shared" si="207"/>
        <v/>
      </c>
      <c r="BR63" s="75" t="str">
        <f t="shared" si="208"/>
        <v/>
      </c>
      <c r="BS63" s="75" t="str">
        <f t="shared" si="209"/>
        <v/>
      </c>
      <c r="BT63" s="75" t="str">
        <f t="shared" si="210"/>
        <v/>
      </c>
      <c r="BU63" s="75" t="str">
        <f t="shared" si="211"/>
        <v/>
      </c>
      <c r="BV63" s="75" t="str">
        <f t="shared" si="212"/>
        <v/>
      </c>
      <c r="BW63" s="75" t="str">
        <f t="shared" si="213"/>
        <v/>
      </c>
      <c r="BX63" s="75" t="str">
        <f t="shared" si="214"/>
        <v/>
      </c>
      <c r="BY63" s="75" t="str">
        <f t="shared" si="215"/>
        <v/>
      </c>
      <c r="BZ63" s="75" t="str">
        <f t="shared" si="216"/>
        <v/>
      </c>
      <c r="CA63" s="252" t="str">
        <f t="shared" si="217"/>
        <v/>
      </c>
      <c r="CB63" s="75" t="str">
        <f t="shared" si="218"/>
        <v/>
      </c>
      <c r="CC63" s="75" t="str">
        <f t="shared" si="219"/>
        <v/>
      </c>
      <c r="CD63" s="75" t="str">
        <f t="shared" ca="1" si="220"/>
        <v/>
      </c>
      <c r="CE63" s="75" t="str">
        <f t="shared" si="221"/>
        <v/>
      </c>
      <c r="CF63" s="75" t="str">
        <f t="shared" si="222"/>
        <v/>
      </c>
      <c r="CG63" s="75" t="str">
        <f t="shared" si="223"/>
        <v/>
      </c>
      <c r="CH63" s="75" t="str">
        <f t="shared" si="224"/>
        <v/>
      </c>
      <c r="CI63" s="75" t="str">
        <f t="shared" si="225"/>
        <v/>
      </c>
      <c r="CJ63" s="75" t="str">
        <f t="shared" si="226"/>
        <v/>
      </c>
      <c r="CK63" s="253">
        <f t="shared" si="227"/>
        <v>0</v>
      </c>
      <c r="CL63" s="75" t="str">
        <f t="shared" si="97"/>
        <v/>
      </c>
      <c r="CM63" s="75" t="str">
        <f t="shared" si="228"/>
        <v/>
      </c>
      <c r="CN63" s="75" t="str">
        <f t="shared" si="229"/>
        <v/>
      </c>
      <c r="CO63" s="75" t="str">
        <f t="shared" si="230"/>
        <v/>
      </c>
      <c r="CP63" s="75" t="str">
        <f t="shared" si="101"/>
        <v/>
      </c>
      <c r="CQ63" s="75" t="str">
        <f t="shared" si="102"/>
        <v/>
      </c>
      <c r="CR63" s="75" t="str">
        <f t="shared" si="103"/>
        <v/>
      </c>
      <c r="CS63" s="75" t="str">
        <f t="shared" si="104"/>
        <v/>
      </c>
      <c r="CT63" s="75" t="str">
        <f t="shared" si="105"/>
        <v/>
      </c>
      <c r="CU63" s="75" t="str">
        <f t="shared" si="106"/>
        <v/>
      </c>
      <c r="CV63" s="75" t="str">
        <f t="shared" si="231"/>
        <v/>
      </c>
      <c r="CW63" s="75" t="str">
        <f t="shared" si="232"/>
        <v/>
      </c>
      <c r="CX63" s="75" t="str">
        <f t="shared" si="233"/>
        <v/>
      </c>
      <c r="CY63" s="75" t="str">
        <f t="shared" si="234"/>
        <v/>
      </c>
      <c r="CZ63" s="75" t="str">
        <f t="shared" si="235"/>
        <v/>
      </c>
      <c r="DA63" s="75" t="str">
        <f t="shared" si="236"/>
        <v/>
      </c>
      <c r="DB63" s="75" t="str">
        <f t="shared" si="237"/>
        <v/>
      </c>
      <c r="DC63" s="75" t="str">
        <f t="shared" si="114"/>
        <v/>
      </c>
      <c r="DD63" s="75" t="str">
        <f t="shared" si="238"/>
        <v/>
      </c>
      <c r="DE63" s="75" t="str">
        <f t="shared" si="239"/>
        <v/>
      </c>
      <c r="DF63" s="75" t="str">
        <f t="shared" si="240"/>
        <v/>
      </c>
      <c r="DG63" s="75" t="str">
        <f t="shared" si="241"/>
        <v/>
      </c>
      <c r="DH63" s="75" t="str">
        <f t="shared" si="242"/>
        <v/>
      </c>
      <c r="DI63" s="75" t="str">
        <f t="shared" si="243"/>
        <v/>
      </c>
      <c r="DJ63" s="75" t="str">
        <f t="shared" si="121"/>
        <v/>
      </c>
      <c r="DK63" s="75" t="str">
        <f t="shared" si="122"/>
        <v/>
      </c>
      <c r="DL63" s="75" t="str">
        <f t="shared" si="123"/>
        <v/>
      </c>
      <c r="DM63" s="75" t="str">
        <f t="shared" si="244"/>
        <v/>
      </c>
      <c r="DN63" s="75" t="str">
        <f t="shared" si="245"/>
        <v/>
      </c>
      <c r="DO63" s="75" t="str">
        <f t="shared" si="246"/>
        <v/>
      </c>
      <c r="DP63" s="75" t="str">
        <f t="shared" si="247"/>
        <v/>
      </c>
      <c r="DQ63" s="75" t="str">
        <f t="shared" si="248"/>
        <v/>
      </c>
      <c r="DR63" s="75" t="str">
        <f t="shared" si="249"/>
        <v/>
      </c>
      <c r="DS63" s="75" t="str">
        <f t="shared" si="250"/>
        <v/>
      </c>
      <c r="DT63" s="75" t="str">
        <f t="shared" si="251"/>
        <v/>
      </c>
      <c r="DU63" s="75" t="str">
        <f t="shared" si="252"/>
        <v/>
      </c>
      <c r="DV63" s="75" t="str">
        <f t="shared" si="253"/>
        <v/>
      </c>
      <c r="DW63" s="75" t="str">
        <f t="shared" si="254"/>
        <v/>
      </c>
      <c r="DX63" s="75" t="str">
        <f t="shared" si="255"/>
        <v/>
      </c>
      <c r="DY63" s="75" t="str">
        <f t="shared" si="256"/>
        <v/>
      </c>
      <c r="DZ63" s="75" t="str">
        <f t="shared" si="257"/>
        <v/>
      </c>
      <c r="EA63" s="75" t="str">
        <f t="shared" si="258"/>
        <v/>
      </c>
      <c r="EB63" s="75" t="str">
        <f t="shared" si="259"/>
        <v/>
      </c>
      <c r="EC63" s="75" t="str">
        <f t="shared" si="260"/>
        <v/>
      </c>
      <c r="ED63" s="75" t="str">
        <f t="shared" si="261"/>
        <v/>
      </c>
      <c r="EE63" s="75" t="str">
        <f t="shared" si="262"/>
        <v/>
      </c>
      <c r="EF63" s="253" t="str">
        <f t="shared" ca="1" si="263"/>
        <v/>
      </c>
      <c r="EG63" s="253" t="str">
        <f t="shared" ca="1" si="264"/>
        <v/>
      </c>
      <c r="EH63" s="75" t="str">
        <f t="shared" ca="1" si="265"/>
        <v/>
      </c>
      <c r="EI63" s="75" t="str">
        <f t="shared" ca="1" si="266"/>
        <v/>
      </c>
      <c r="EJ63" s="75" t="str">
        <f t="shared" ca="1" si="267"/>
        <v/>
      </c>
      <c r="EK63" s="75" t="str">
        <f t="shared" ca="1" si="282"/>
        <v/>
      </c>
      <c r="EL63" s="75" t="str">
        <f t="shared" ca="1" si="268"/>
        <v/>
      </c>
      <c r="EM63" s="75" t="str">
        <f t="shared" ca="1" si="269"/>
        <v/>
      </c>
      <c r="EN63" s="75" t="str">
        <f t="shared" ca="1" si="270"/>
        <v/>
      </c>
      <c r="EO63" s="75" t="str">
        <f t="shared" ca="1" si="271"/>
        <v/>
      </c>
      <c r="EP63" s="75" t="str">
        <f t="shared" ca="1" si="272"/>
        <v/>
      </c>
      <c r="EQ63" s="75" t="str">
        <f t="shared" ca="1" si="273"/>
        <v/>
      </c>
      <c r="ER63" s="75" t="str">
        <f t="shared" ca="1" si="274"/>
        <v/>
      </c>
      <c r="ES63" s="253">
        <f t="shared" si="275"/>
        <v>1</v>
      </c>
      <c r="ET63" s="75" t="str">
        <f t="shared" si="276"/>
        <v/>
      </c>
      <c r="EU63" s="75" t="str">
        <f>""</f>
        <v/>
      </c>
      <c r="EV63" s="75" t="str">
        <f>IF(AND(G63=1,COUNT(#REF!)=0), 70, "")</f>
        <v/>
      </c>
      <c r="EW63" s="75" t="str">
        <f t="shared" si="277"/>
        <v/>
      </c>
      <c r="EX63" s="253" t="str">
        <f>IF(B63=0,"",COUNTIF(ES$6:ES63,ES63))</f>
        <v/>
      </c>
      <c r="EY63" s="75" t="str">
        <f t="shared" si="278"/>
        <v/>
      </c>
      <c r="EZ63" s="254" t="str">
        <f t="shared" si="279"/>
        <v/>
      </c>
      <c r="FA63" s="75" t="str">
        <f t="shared" si="280"/>
        <v/>
      </c>
      <c r="FB63" s="75" t="str">
        <f>(IF(AND(G63=1,G64="",AA63&lt;&gt;""),IF(AA63=AA64,18,IF(G65="",IF(OR(AA64=AA65,AA65=AA63),18,IF(#REF!="",IF(OR(AA63=#REF!,AA64=#REF!,AA65=#REF!),18,""),"")),"")),""))</f>
        <v/>
      </c>
    </row>
    <row r="64" spans="1:158" ht="19.2">
      <c r="A64" s="27">
        <v>59</v>
      </c>
      <c r="B64" s="27">
        <f>COUNTIF('中間シート (2)'!M:M,行政集計シート※記入不要です!A64)</f>
        <v>0</v>
      </c>
      <c r="C64" s="249" t="str">
        <f t="shared" si="281"/>
        <v/>
      </c>
      <c r="D64" s="249" t="str">
        <f t="shared" si="176"/>
        <v/>
      </c>
      <c r="E64" s="249" t="str">
        <f t="shared" si="177"/>
        <v/>
      </c>
      <c r="F64" s="250"/>
      <c r="G64" s="17" t="str">
        <f>IFERROR(VLOOKUP($A64,'中間シート (2)'!$M$6:$AQ$65,G$1,FALSE),"")</f>
        <v/>
      </c>
      <c r="H64" s="17" t="str">
        <f>IFERROR(VLOOKUP($A64,'中間シート (2)'!$M$6:$AQ$65,H$1,FALSE),"")</f>
        <v/>
      </c>
      <c r="I64" s="17" t="str">
        <f>IFERROR(VLOOKUP($A64,'中間シート (2)'!$M$6:$AQ$65,I$1,FALSE),"")</f>
        <v/>
      </c>
      <c r="J64" s="17" t="str">
        <f>IFERROR(VLOOKUP($A64,'中間シート (2)'!$M$6:$AQ$65,J$1,FALSE),"")</f>
        <v/>
      </c>
      <c r="K64" s="17" t="str">
        <f>IFERROR(VLOOKUP($A64,'中間シート (2)'!$M$6:$AQ$65,K$1,FALSE),"")</f>
        <v/>
      </c>
      <c r="L64" s="17" t="str">
        <f>IFERROR(VLOOKUP($A64,'中間シート (2)'!$M$6:$AQ$65,L$1,FALSE),"")</f>
        <v/>
      </c>
      <c r="M64" s="17" t="str">
        <f>IFERROR(VLOOKUP($A64,'中間シート (2)'!$M$6:$AQ$65,M$1,FALSE),"")</f>
        <v/>
      </c>
      <c r="N64" s="17" t="str">
        <f>IFERROR(VLOOKUP($A64,'中間シート (2)'!$M$6:$AQ$65,N$1,FALSE),"")</f>
        <v/>
      </c>
      <c r="O64" s="17" t="str">
        <f>IFERROR(VLOOKUP($A64,'中間シート (2)'!$M$6:$AQ$65,O$1,FALSE),"")</f>
        <v/>
      </c>
      <c r="P64" s="17" t="str">
        <f>IFERROR(VLOOKUP($A64,'中間シート (2)'!$M$6:$AQ$65,P$1,FALSE),"")</f>
        <v/>
      </c>
      <c r="Q64" s="17" t="str">
        <f>IFERROR(VLOOKUP($A64,'中間シート (2)'!$M$6:$AQ$65,Q$1,FALSE),"")</f>
        <v/>
      </c>
      <c r="R64" s="17" t="str">
        <f>IFERROR(VLOOKUP($A64,'中間シート (2)'!$M$6:$AQ$65,R$1,FALSE),"")</f>
        <v/>
      </c>
      <c r="S64" s="17" t="str">
        <f>IFERROR(VLOOKUP($A64,'中間シート (2)'!$M$6:$AQ$65,S$1,FALSE),"")</f>
        <v/>
      </c>
      <c r="T64" s="17" t="str">
        <f>IFERROR(VLOOKUP($A64,'中間シート (2)'!$M$6:$AQ$65,T$1,FALSE),"")</f>
        <v/>
      </c>
      <c r="U64" s="17"/>
      <c r="V64" s="17" t="str">
        <f>IFERROR(VLOOKUP($A64,'中間シート (2)'!$M$6:$AQ$65,V$1,FALSE),"")</f>
        <v/>
      </c>
      <c r="W64" s="17" t="str">
        <f>IFERROR(VLOOKUP($A64,'中間シート (2)'!$M$6:$AQ$65,W$1,FALSE),"")</f>
        <v/>
      </c>
      <c r="X64" s="17" t="str">
        <f>IFERROR(VLOOKUP($A64,'中間シート (2)'!$M$6:$AQ$65,X$1,FALSE),"")</f>
        <v/>
      </c>
      <c r="Y64" s="17" t="str">
        <f>IFERROR(VLOOKUP($A64,'中間シート (2)'!$M$6:$AQ$65,Y$1,FALSE),"")</f>
        <v/>
      </c>
      <c r="Z64" s="17" t="str">
        <f>IFERROR(VLOOKUP($A64,'中間シート (2)'!$M$6:$AQ$65,Z$1,FALSE),"")</f>
        <v/>
      </c>
      <c r="AA64" s="17" t="str">
        <f>IFERROR(VLOOKUP($A64,'中間シート (2)'!$M$6:$AQ$65,AA$1,FALSE),"")</f>
        <v/>
      </c>
      <c r="AB64" s="17" t="str">
        <f>IFERROR(VLOOKUP($A64,'中間シート (2)'!$M$6:$AQ$65,AB$1,FALSE),"")</f>
        <v/>
      </c>
      <c r="AC64" s="17" t="str">
        <f>IFERROR(VLOOKUP($A64,'中間シート (2)'!$M$6:$AQ$65,AC$1,FALSE),"")</f>
        <v/>
      </c>
      <c r="AD64" s="17"/>
      <c r="AE64" s="17"/>
      <c r="AF64" s="45"/>
      <c r="AG64" s="45"/>
      <c r="AH64" s="30"/>
      <c r="AI64" s="30"/>
      <c r="AJ64" s="30"/>
      <c r="AK64" s="75">
        <f t="shared" si="178"/>
        <v>41</v>
      </c>
      <c r="AL64" s="75">
        <f t="shared" si="179"/>
        <v>41</v>
      </c>
      <c r="AM64" s="75" t="str">
        <f t="shared" si="180"/>
        <v/>
      </c>
      <c r="AN64" s="75" t="str">
        <f t="shared" si="181"/>
        <v/>
      </c>
      <c r="AO64" s="75" t="str">
        <f t="shared" si="182"/>
        <v/>
      </c>
      <c r="AP64" s="75" t="str">
        <f t="shared" si="183"/>
        <v/>
      </c>
      <c r="AQ64" s="75" t="str">
        <f t="shared" si="184"/>
        <v/>
      </c>
      <c r="AR64" s="75" t="str">
        <f ca="1">IF(AA64="","",IF(COUNTIF(エラー23シート!$G$5:$G$79, OFFSET(I64,IF(H64="",0,-H64+1),0)*100+OFFSET(W64,IF(H64="",0,-H64+1),0)*10+AA64)&gt;0,23,""))</f>
        <v/>
      </c>
      <c r="AS64" s="75" t="str">
        <f t="shared" si="185"/>
        <v/>
      </c>
      <c r="AT64" s="75" t="str">
        <f t="shared" si="186"/>
        <v/>
      </c>
      <c r="AU64" s="75" t="str">
        <f t="shared" si="187"/>
        <v/>
      </c>
      <c r="AV64" s="75" t="str">
        <f t="shared" si="188"/>
        <v/>
      </c>
      <c r="AW64" s="75" t="str">
        <f t="shared" si="189"/>
        <v/>
      </c>
      <c r="AX64" s="75" t="str">
        <f t="shared" si="190"/>
        <v/>
      </c>
      <c r="AY64" s="75" t="str">
        <f t="shared" si="191"/>
        <v/>
      </c>
      <c r="AZ64" s="75" t="str">
        <f t="shared" si="192"/>
        <v/>
      </c>
      <c r="BA64" s="75" t="str">
        <f t="shared" si="193"/>
        <v/>
      </c>
      <c r="BB64" s="75" t="str">
        <f t="shared" si="194"/>
        <v/>
      </c>
      <c r="BC64" s="75" t="str">
        <f t="shared" si="195"/>
        <v/>
      </c>
      <c r="BD64" s="75" t="str">
        <f t="shared" si="196"/>
        <v/>
      </c>
      <c r="BE64" s="75" t="str">
        <f t="shared" si="197"/>
        <v/>
      </c>
      <c r="BF64" s="75" t="str">
        <f t="shared" si="198"/>
        <v/>
      </c>
      <c r="BG64" s="75" t="str">
        <f t="shared" si="199"/>
        <v/>
      </c>
      <c r="BH64" s="75" t="str">
        <f t="shared" si="200"/>
        <v/>
      </c>
      <c r="BI64" s="251" t="str">
        <f t="shared" si="201"/>
        <v/>
      </c>
      <c r="BJ64" s="75" t="str">
        <f t="shared" si="202"/>
        <v/>
      </c>
      <c r="BK64" s="75" t="str">
        <f>IF(OR(B64=0,AND(H64&gt;=2, H64&lt;=4, M64="")), "",
 IF(COUNTIF(エラー32シート!$B$5:$J$46,M64)=0,32,""))</f>
        <v/>
      </c>
      <c r="BL64" s="75" t="str">
        <f t="shared" si="203"/>
        <v/>
      </c>
      <c r="BM64" s="75" t="str">
        <f t="shared" si="204"/>
        <v/>
      </c>
      <c r="BN64" s="75" t="str">
        <f t="shared" si="205"/>
        <v/>
      </c>
      <c r="BO64" s="75" t="str">
        <f t="shared" si="206"/>
        <v/>
      </c>
      <c r="BP64" s="75" t="str">
        <f t="shared" si="75"/>
        <v/>
      </c>
      <c r="BQ64" s="75" t="str">
        <f t="shared" si="207"/>
        <v/>
      </c>
      <c r="BR64" s="75" t="str">
        <f t="shared" si="208"/>
        <v/>
      </c>
      <c r="BS64" s="75" t="str">
        <f t="shared" si="209"/>
        <v/>
      </c>
      <c r="BT64" s="75" t="str">
        <f t="shared" si="210"/>
        <v/>
      </c>
      <c r="BU64" s="75" t="str">
        <f t="shared" si="211"/>
        <v/>
      </c>
      <c r="BV64" s="75" t="str">
        <f t="shared" si="212"/>
        <v/>
      </c>
      <c r="BW64" s="75" t="str">
        <f t="shared" si="213"/>
        <v/>
      </c>
      <c r="BX64" s="75" t="str">
        <f t="shared" si="214"/>
        <v/>
      </c>
      <c r="BY64" s="75" t="str">
        <f t="shared" si="215"/>
        <v/>
      </c>
      <c r="BZ64" s="75" t="str">
        <f t="shared" si="216"/>
        <v/>
      </c>
      <c r="CA64" s="252" t="str">
        <f t="shared" si="217"/>
        <v/>
      </c>
      <c r="CB64" s="75" t="str">
        <f t="shared" si="218"/>
        <v/>
      </c>
      <c r="CC64" s="75" t="str">
        <f t="shared" si="219"/>
        <v/>
      </c>
      <c r="CD64" s="75" t="str">
        <f t="shared" ca="1" si="220"/>
        <v/>
      </c>
      <c r="CE64" s="75" t="str">
        <f t="shared" si="221"/>
        <v/>
      </c>
      <c r="CF64" s="75" t="str">
        <f t="shared" si="222"/>
        <v/>
      </c>
      <c r="CG64" s="75" t="str">
        <f t="shared" si="223"/>
        <v/>
      </c>
      <c r="CH64" s="75" t="str">
        <f t="shared" si="224"/>
        <v/>
      </c>
      <c r="CI64" s="75" t="str">
        <f t="shared" si="225"/>
        <v/>
      </c>
      <c r="CJ64" s="75" t="str">
        <f t="shared" si="226"/>
        <v/>
      </c>
      <c r="CK64" s="253">
        <f t="shared" si="227"/>
        <v>0</v>
      </c>
      <c r="CL64" s="75" t="str">
        <f t="shared" si="97"/>
        <v/>
      </c>
      <c r="CM64" s="75" t="str">
        <f t="shared" si="228"/>
        <v/>
      </c>
      <c r="CN64" s="75" t="str">
        <f t="shared" si="229"/>
        <v/>
      </c>
      <c r="CO64" s="75" t="str">
        <f t="shared" si="230"/>
        <v/>
      </c>
      <c r="CP64" s="75" t="str">
        <f t="shared" si="101"/>
        <v/>
      </c>
      <c r="CQ64" s="75" t="str">
        <f t="shared" si="102"/>
        <v/>
      </c>
      <c r="CR64" s="75" t="str">
        <f t="shared" si="103"/>
        <v/>
      </c>
      <c r="CS64" s="75" t="str">
        <f t="shared" si="104"/>
        <v/>
      </c>
      <c r="CT64" s="75" t="str">
        <f t="shared" si="105"/>
        <v/>
      </c>
      <c r="CU64" s="75" t="str">
        <f t="shared" si="106"/>
        <v/>
      </c>
      <c r="CV64" s="75" t="str">
        <f t="shared" si="231"/>
        <v/>
      </c>
      <c r="CW64" s="75" t="str">
        <f t="shared" si="232"/>
        <v/>
      </c>
      <c r="CX64" s="75" t="str">
        <f t="shared" si="233"/>
        <v/>
      </c>
      <c r="CY64" s="75" t="str">
        <f t="shared" si="234"/>
        <v/>
      </c>
      <c r="CZ64" s="75" t="str">
        <f t="shared" si="235"/>
        <v/>
      </c>
      <c r="DA64" s="75" t="str">
        <f t="shared" si="236"/>
        <v/>
      </c>
      <c r="DB64" s="75" t="str">
        <f t="shared" si="237"/>
        <v/>
      </c>
      <c r="DC64" s="75" t="str">
        <f t="shared" si="114"/>
        <v/>
      </c>
      <c r="DD64" s="75" t="str">
        <f t="shared" si="238"/>
        <v/>
      </c>
      <c r="DE64" s="75" t="str">
        <f t="shared" si="239"/>
        <v/>
      </c>
      <c r="DF64" s="75" t="str">
        <f t="shared" si="240"/>
        <v/>
      </c>
      <c r="DG64" s="75" t="str">
        <f t="shared" si="241"/>
        <v/>
      </c>
      <c r="DH64" s="75" t="str">
        <f t="shared" si="242"/>
        <v/>
      </c>
      <c r="DI64" s="75" t="str">
        <f t="shared" si="243"/>
        <v/>
      </c>
      <c r="DJ64" s="75" t="str">
        <f t="shared" si="121"/>
        <v/>
      </c>
      <c r="DK64" s="75" t="str">
        <f t="shared" si="122"/>
        <v/>
      </c>
      <c r="DL64" s="75" t="str">
        <f t="shared" si="123"/>
        <v/>
      </c>
      <c r="DM64" s="75" t="str">
        <f t="shared" si="244"/>
        <v/>
      </c>
      <c r="DN64" s="75" t="str">
        <f t="shared" si="245"/>
        <v/>
      </c>
      <c r="DO64" s="75" t="str">
        <f t="shared" si="246"/>
        <v/>
      </c>
      <c r="DP64" s="75" t="str">
        <f t="shared" si="247"/>
        <v/>
      </c>
      <c r="DQ64" s="75" t="str">
        <f t="shared" si="248"/>
        <v/>
      </c>
      <c r="DR64" s="75" t="str">
        <f t="shared" si="249"/>
        <v/>
      </c>
      <c r="DS64" s="75" t="str">
        <f t="shared" si="250"/>
        <v/>
      </c>
      <c r="DT64" s="75" t="str">
        <f t="shared" si="251"/>
        <v/>
      </c>
      <c r="DU64" s="75" t="str">
        <f t="shared" si="252"/>
        <v/>
      </c>
      <c r="DV64" s="75" t="str">
        <f t="shared" si="253"/>
        <v/>
      </c>
      <c r="DW64" s="75" t="str">
        <f t="shared" si="254"/>
        <v/>
      </c>
      <c r="DX64" s="75" t="str">
        <f t="shared" si="255"/>
        <v/>
      </c>
      <c r="DY64" s="75" t="str">
        <f t="shared" si="256"/>
        <v/>
      </c>
      <c r="DZ64" s="75" t="str">
        <f t="shared" si="257"/>
        <v/>
      </c>
      <c r="EA64" s="75" t="str">
        <f t="shared" si="258"/>
        <v/>
      </c>
      <c r="EB64" s="75" t="str">
        <f t="shared" si="259"/>
        <v/>
      </c>
      <c r="EC64" s="75" t="str">
        <f t="shared" si="260"/>
        <v/>
      </c>
      <c r="ED64" s="75" t="str">
        <f t="shared" si="261"/>
        <v/>
      </c>
      <c r="EE64" s="75" t="str">
        <f t="shared" si="262"/>
        <v/>
      </c>
      <c r="EF64" s="253" t="str">
        <f t="shared" ca="1" si="263"/>
        <v/>
      </c>
      <c r="EG64" s="253" t="str">
        <f t="shared" ca="1" si="264"/>
        <v/>
      </c>
      <c r="EH64" s="75" t="str">
        <f t="shared" ca="1" si="265"/>
        <v/>
      </c>
      <c r="EI64" s="75" t="str">
        <f t="shared" ca="1" si="266"/>
        <v/>
      </c>
      <c r="EJ64" s="75" t="str">
        <f t="shared" ca="1" si="267"/>
        <v/>
      </c>
      <c r="EK64" s="75" t="str">
        <f t="shared" ca="1" si="282"/>
        <v/>
      </c>
      <c r="EL64" s="75" t="str">
        <f t="shared" ca="1" si="268"/>
        <v/>
      </c>
      <c r="EM64" s="75" t="str">
        <f t="shared" ca="1" si="269"/>
        <v/>
      </c>
      <c r="EN64" s="75" t="str">
        <f t="shared" ca="1" si="270"/>
        <v/>
      </c>
      <c r="EO64" s="75" t="str">
        <f t="shared" ca="1" si="271"/>
        <v/>
      </c>
      <c r="EP64" s="75" t="str">
        <f t="shared" ca="1" si="272"/>
        <v/>
      </c>
      <c r="EQ64" s="75" t="str">
        <f t="shared" ca="1" si="273"/>
        <v/>
      </c>
      <c r="ER64" s="75" t="str">
        <f t="shared" ca="1" si="274"/>
        <v/>
      </c>
      <c r="ES64" s="253">
        <f t="shared" si="275"/>
        <v>1</v>
      </c>
      <c r="ET64" s="75" t="str">
        <f t="shared" si="276"/>
        <v/>
      </c>
      <c r="EU64" s="75" t="str">
        <f>""</f>
        <v/>
      </c>
      <c r="EV64" s="75" t="str">
        <f>IF(AND(G64=1,COUNT(#REF!)=0), 70, "")</f>
        <v/>
      </c>
      <c r="EW64" s="75" t="str">
        <f t="shared" si="277"/>
        <v/>
      </c>
      <c r="EX64" s="253" t="str">
        <f>IF(B64=0,"",COUNTIF(ES$6:ES64,ES64))</f>
        <v/>
      </c>
      <c r="EY64" s="75" t="str">
        <f t="shared" si="278"/>
        <v/>
      </c>
      <c r="EZ64" s="254" t="str">
        <f t="shared" si="279"/>
        <v/>
      </c>
      <c r="FA64" s="75" t="str">
        <f t="shared" si="280"/>
        <v/>
      </c>
      <c r="FB64" s="75" t="str">
        <f>(IF(AND(G64=1,G65="",AA64&lt;&gt;""),IF(AA64=AA65,18,IF(#REF!="",IF(OR(AA65=#REF!,#REF!=AA64),18,IF(#REF!="",IF(OR(AA64=#REF!,AA65=#REF!,#REF!=#REF!),18,""),"")),"")),""))</f>
        <v/>
      </c>
    </row>
    <row r="65" spans="1:158" ht="19.2">
      <c r="A65" s="27">
        <v>60</v>
      </c>
      <c r="B65" s="27">
        <f>COUNTIF('中間シート (2)'!M:M,行政集計シート※記入不要です!A65)</f>
        <v>0</v>
      </c>
      <c r="C65" s="249" t="str">
        <f>IF(OR(G65&lt;&gt;"",H65&lt;&gt;""),C64,"")</f>
        <v/>
      </c>
      <c r="D65" s="249" t="str">
        <f t="shared" si="176"/>
        <v/>
      </c>
      <c r="E65" s="249" t="str">
        <f t="shared" si="177"/>
        <v/>
      </c>
      <c r="F65" s="250"/>
      <c r="G65" s="17" t="str">
        <f>IFERROR(VLOOKUP($A65,'中間シート (2)'!$M$6:$AQ$65,G$1,FALSE),"")</f>
        <v/>
      </c>
      <c r="H65" s="17" t="str">
        <f>IFERROR(VLOOKUP($A65,'中間シート (2)'!$M$6:$AQ$65,H$1,FALSE),"")</f>
        <v/>
      </c>
      <c r="I65" s="17" t="str">
        <f>IFERROR(VLOOKUP($A65,'中間シート (2)'!$M$6:$AQ$65,I$1,FALSE),"")</f>
        <v/>
      </c>
      <c r="J65" s="17" t="str">
        <f>IFERROR(VLOOKUP($A65,'中間シート (2)'!$M$6:$AQ$65,J$1,FALSE),"")</f>
        <v/>
      </c>
      <c r="K65" s="17" t="str">
        <f>IFERROR(VLOOKUP($A65,'中間シート (2)'!$M$6:$AQ$65,K$1,FALSE),"")</f>
        <v/>
      </c>
      <c r="L65" s="17" t="str">
        <f>IFERROR(VLOOKUP($A65,'中間シート (2)'!$M$6:$AQ$65,L$1,FALSE),"")</f>
        <v/>
      </c>
      <c r="M65" s="17" t="str">
        <f>IFERROR(VLOOKUP($A65,'中間シート (2)'!$M$6:$AQ$65,M$1,FALSE),"")</f>
        <v/>
      </c>
      <c r="N65" s="17" t="str">
        <f>IFERROR(VLOOKUP($A65,'中間シート (2)'!$M$6:$AQ$65,N$1,FALSE),"")</f>
        <v/>
      </c>
      <c r="O65" s="17" t="str">
        <f>IFERROR(VLOOKUP($A65,'中間シート (2)'!$M$6:$AQ$65,O$1,FALSE),"")</f>
        <v/>
      </c>
      <c r="P65" s="17" t="str">
        <f>IFERROR(VLOOKUP($A65,'中間シート (2)'!$M$6:$AQ$65,P$1,FALSE),"")</f>
        <v/>
      </c>
      <c r="Q65" s="17" t="str">
        <f>IFERROR(VLOOKUP($A65,'中間シート (2)'!$M$6:$AQ$65,Q$1,FALSE),"")</f>
        <v/>
      </c>
      <c r="R65" s="17" t="str">
        <f>IFERROR(VLOOKUP($A65,'中間シート (2)'!$M$6:$AQ$65,R$1,FALSE),"")</f>
        <v/>
      </c>
      <c r="S65" s="17" t="str">
        <f>IFERROR(VLOOKUP($A65,'中間シート (2)'!$M$6:$AQ$65,S$1,FALSE),"")</f>
        <v/>
      </c>
      <c r="T65" s="17" t="str">
        <f>IFERROR(VLOOKUP($A65,'中間シート (2)'!$M$6:$AQ$65,T$1,FALSE),"")</f>
        <v/>
      </c>
      <c r="U65" s="17"/>
      <c r="V65" s="17" t="str">
        <f>IFERROR(VLOOKUP($A65,'中間シート (2)'!$M$6:$AQ$65,V$1,FALSE),"")</f>
        <v/>
      </c>
      <c r="W65" s="17" t="str">
        <f>IFERROR(VLOOKUP($A65,'中間シート (2)'!$M$6:$AQ$65,W$1,FALSE),"")</f>
        <v/>
      </c>
      <c r="X65" s="17" t="str">
        <f>IFERROR(VLOOKUP($A65,'中間シート (2)'!$M$6:$AQ$65,X$1,FALSE),"")</f>
        <v/>
      </c>
      <c r="Y65" s="17" t="str">
        <f>IFERROR(VLOOKUP($A65,'中間シート (2)'!$M$6:$AQ$65,Y$1,FALSE),"")</f>
        <v/>
      </c>
      <c r="Z65" s="17" t="str">
        <f>IFERROR(VLOOKUP($A65,'中間シート (2)'!$M$6:$AQ$65,Z$1,FALSE),"")</f>
        <v/>
      </c>
      <c r="AA65" s="17" t="str">
        <f>IFERROR(VLOOKUP($A65,'中間シート (2)'!$M$6:$AQ$65,AA$1,FALSE),"")</f>
        <v/>
      </c>
      <c r="AB65" s="17" t="str">
        <f>IFERROR(VLOOKUP($A65,'中間シート (2)'!$M$6:$AQ$65,AB$1,FALSE),"")</f>
        <v/>
      </c>
      <c r="AC65" s="17" t="str">
        <f>IFERROR(VLOOKUP($A65,'中間シート (2)'!$M$6:$AQ$65,AC$1,FALSE),"")</f>
        <v/>
      </c>
      <c r="AD65" s="17"/>
      <c r="AE65" s="17"/>
      <c r="AF65" s="45"/>
      <c r="AG65" s="45"/>
      <c r="AH65" s="30"/>
      <c r="AI65" s="30"/>
      <c r="AJ65" s="30"/>
      <c r="AK65" s="75">
        <f t="shared" si="178"/>
        <v>41</v>
      </c>
      <c r="AL65" s="75">
        <f t="shared" si="179"/>
        <v>41</v>
      </c>
      <c r="AM65" s="75" t="str">
        <f t="shared" si="180"/>
        <v/>
      </c>
      <c r="AN65" s="75" t="str">
        <f t="shared" si="181"/>
        <v/>
      </c>
      <c r="AO65" s="75" t="str">
        <f t="shared" si="182"/>
        <v/>
      </c>
      <c r="AP65" s="75" t="str">
        <f t="shared" si="183"/>
        <v/>
      </c>
      <c r="AQ65" s="75" t="str">
        <f t="shared" si="184"/>
        <v/>
      </c>
      <c r="AR65" s="75" t="str">
        <f ca="1">IF(AA65="","",IF(COUNTIF(エラー23シート!$G$5:$G$79, OFFSET(I65,IF(H65="",0,-H65+1),0)*100+OFFSET(W65,IF(H65="",0,-H65+1),0)*10+AA65)&gt;0,23,""))</f>
        <v/>
      </c>
      <c r="AS65" s="75" t="str">
        <f t="shared" si="185"/>
        <v/>
      </c>
      <c r="AT65" s="75" t="str">
        <f t="shared" si="186"/>
        <v/>
      </c>
      <c r="AU65" s="75" t="str">
        <f t="shared" si="187"/>
        <v/>
      </c>
      <c r="AV65" s="75" t="str">
        <f t="shared" si="188"/>
        <v/>
      </c>
      <c r="AW65" s="75" t="str">
        <f t="shared" si="189"/>
        <v/>
      </c>
      <c r="AX65" s="75" t="str">
        <f t="shared" si="190"/>
        <v/>
      </c>
      <c r="AY65" s="75" t="str">
        <f t="shared" si="191"/>
        <v/>
      </c>
      <c r="AZ65" s="75" t="str">
        <f t="shared" si="192"/>
        <v/>
      </c>
      <c r="BA65" s="75" t="str">
        <f t="shared" si="193"/>
        <v/>
      </c>
      <c r="BB65" s="75" t="str">
        <f t="shared" si="194"/>
        <v/>
      </c>
      <c r="BC65" s="75" t="str">
        <f t="shared" si="195"/>
        <v/>
      </c>
      <c r="BD65" s="75" t="str">
        <f t="shared" si="196"/>
        <v/>
      </c>
      <c r="BE65" s="75" t="str">
        <f t="shared" si="197"/>
        <v/>
      </c>
      <c r="BF65" s="75" t="str">
        <f t="shared" si="198"/>
        <v/>
      </c>
      <c r="BG65" s="75" t="str">
        <f t="shared" si="199"/>
        <v/>
      </c>
      <c r="BH65" s="75" t="str">
        <f t="shared" si="200"/>
        <v/>
      </c>
      <c r="BI65" s="251" t="str">
        <f t="shared" si="201"/>
        <v/>
      </c>
      <c r="BJ65" s="75" t="str">
        <f t="shared" si="202"/>
        <v/>
      </c>
      <c r="BK65" s="75" t="str">
        <f>IF(OR(B65=0,AND(H65&gt;=2, H65&lt;=4, M65="")), "",
 IF(COUNTIF(エラー32シート!$B$5:$J$46,M65)=0,32,""))</f>
        <v/>
      </c>
      <c r="BL65" s="75" t="str">
        <f t="shared" si="203"/>
        <v/>
      </c>
      <c r="BM65" s="75" t="str">
        <f t="shared" si="204"/>
        <v/>
      </c>
      <c r="BN65" s="75" t="str">
        <f t="shared" si="205"/>
        <v/>
      </c>
      <c r="BO65" s="75" t="str">
        <f t="shared" si="206"/>
        <v/>
      </c>
      <c r="BP65" s="75" t="str">
        <f t="shared" si="75"/>
        <v/>
      </c>
      <c r="BQ65" s="75" t="str">
        <f t="shared" si="207"/>
        <v/>
      </c>
      <c r="BR65" s="75" t="str">
        <f t="shared" si="208"/>
        <v/>
      </c>
      <c r="BS65" s="75" t="str">
        <f t="shared" si="209"/>
        <v/>
      </c>
      <c r="BT65" s="75" t="str">
        <f t="shared" si="210"/>
        <v/>
      </c>
      <c r="BU65" s="75" t="str">
        <f t="shared" si="211"/>
        <v/>
      </c>
      <c r="BV65" s="75" t="str">
        <f t="shared" si="212"/>
        <v/>
      </c>
      <c r="BW65" s="75" t="str">
        <f t="shared" si="213"/>
        <v/>
      </c>
      <c r="BX65" s="75" t="str">
        <f t="shared" si="214"/>
        <v/>
      </c>
      <c r="BY65" s="75" t="str">
        <f t="shared" si="215"/>
        <v/>
      </c>
      <c r="BZ65" s="75" t="str">
        <f t="shared" si="216"/>
        <v/>
      </c>
      <c r="CA65" s="252" t="str">
        <f t="shared" si="217"/>
        <v/>
      </c>
      <c r="CB65" s="75" t="str">
        <f t="shared" si="218"/>
        <v/>
      </c>
      <c r="CC65" s="75" t="str">
        <f t="shared" si="219"/>
        <v/>
      </c>
      <c r="CD65" s="75" t="str">
        <f t="shared" ca="1" si="220"/>
        <v/>
      </c>
      <c r="CE65" s="75" t="str">
        <f t="shared" si="221"/>
        <v/>
      </c>
      <c r="CF65" s="75" t="str">
        <f t="shared" si="222"/>
        <v/>
      </c>
      <c r="CG65" s="75" t="str">
        <f t="shared" si="223"/>
        <v/>
      </c>
      <c r="CH65" s="75" t="str">
        <f t="shared" si="224"/>
        <v/>
      </c>
      <c r="CI65" s="75" t="str">
        <f t="shared" si="225"/>
        <v/>
      </c>
      <c r="CJ65" s="75" t="str">
        <f t="shared" si="226"/>
        <v/>
      </c>
      <c r="CK65" s="253">
        <f t="shared" si="227"/>
        <v>0</v>
      </c>
      <c r="CL65" s="75" t="str">
        <f t="shared" si="97"/>
        <v/>
      </c>
      <c r="CM65" s="75" t="str">
        <f t="shared" si="228"/>
        <v/>
      </c>
      <c r="CN65" s="75" t="str">
        <f t="shared" si="229"/>
        <v/>
      </c>
      <c r="CO65" s="75" t="str">
        <f t="shared" si="230"/>
        <v/>
      </c>
      <c r="CP65" s="75" t="str">
        <f t="shared" si="101"/>
        <v/>
      </c>
      <c r="CQ65" s="75" t="str">
        <f t="shared" si="102"/>
        <v/>
      </c>
      <c r="CR65" s="75" t="str">
        <f t="shared" si="103"/>
        <v/>
      </c>
      <c r="CS65" s="75" t="str">
        <f t="shared" si="104"/>
        <v/>
      </c>
      <c r="CT65" s="75" t="str">
        <f t="shared" si="105"/>
        <v/>
      </c>
      <c r="CU65" s="75" t="str">
        <f t="shared" si="106"/>
        <v/>
      </c>
      <c r="CV65" s="75" t="str">
        <f t="shared" si="231"/>
        <v/>
      </c>
      <c r="CW65" s="75" t="str">
        <f t="shared" si="232"/>
        <v/>
      </c>
      <c r="CX65" s="75" t="str">
        <f t="shared" si="233"/>
        <v/>
      </c>
      <c r="CY65" s="75" t="str">
        <f t="shared" si="234"/>
        <v/>
      </c>
      <c r="CZ65" s="75" t="str">
        <f t="shared" si="235"/>
        <v/>
      </c>
      <c r="DA65" s="75" t="str">
        <f t="shared" si="236"/>
        <v/>
      </c>
      <c r="DB65" s="75" t="str">
        <f t="shared" si="237"/>
        <v/>
      </c>
      <c r="DC65" s="75" t="str">
        <f t="shared" si="114"/>
        <v/>
      </c>
      <c r="DD65" s="75" t="str">
        <f t="shared" si="238"/>
        <v/>
      </c>
      <c r="DE65" s="75" t="str">
        <f t="shared" si="239"/>
        <v/>
      </c>
      <c r="DF65" s="75" t="str">
        <f t="shared" si="240"/>
        <v/>
      </c>
      <c r="DG65" s="75" t="str">
        <f t="shared" si="241"/>
        <v/>
      </c>
      <c r="DH65" s="75" t="str">
        <f t="shared" si="242"/>
        <v/>
      </c>
      <c r="DI65" s="75" t="str">
        <f t="shared" si="243"/>
        <v/>
      </c>
      <c r="DJ65" s="75" t="str">
        <f t="shared" si="121"/>
        <v/>
      </c>
      <c r="DK65" s="75" t="str">
        <f t="shared" si="122"/>
        <v/>
      </c>
      <c r="DL65" s="75" t="str">
        <f t="shared" si="123"/>
        <v/>
      </c>
      <c r="DM65" s="75" t="str">
        <f t="shared" si="244"/>
        <v/>
      </c>
      <c r="DN65" s="75" t="str">
        <f t="shared" si="245"/>
        <v/>
      </c>
      <c r="DO65" s="75" t="str">
        <f t="shared" si="246"/>
        <v/>
      </c>
      <c r="DP65" s="75" t="str">
        <f t="shared" si="247"/>
        <v/>
      </c>
      <c r="DQ65" s="75" t="str">
        <f t="shared" si="248"/>
        <v/>
      </c>
      <c r="DR65" s="75" t="str">
        <f t="shared" si="249"/>
        <v/>
      </c>
      <c r="DS65" s="75" t="str">
        <f t="shared" si="250"/>
        <v/>
      </c>
      <c r="DT65" s="75" t="str">
        <f t="shared" si="251"/>
        <v/>
      </c>
      <c r="DU65" s="75" t="str">
        <f t="shared" si="252"/>
        <v/>
      </c>
      <c r="DV65" s="75" t="str">
        <f t="shared" si="253"/>
        <v/>
      </c>
      <c r="DW65" s="75" t="str">
        <f t="shared" si="254"/>
        <v/>
      </c>
      <c r="DX65" s="75" t="str">
        <f t="shared" si="255"/>
        <v/>
      </c>
      <c r="DY65" s="75" t="str">
        <f t="shared" si="256"/>
        <v/>
      </c>
      <c r="DZ65" s="75" t="str">
        <f t="shared" si="257"/>
        <v/>
      </c>
      <c r="EA65" s="75" t="str">
        <f t="shared" si="258"/>
        <v/>
      </c>
      <c r="EB65" s="75" t="str">
        <f t="shared" si="259"/>
        <v/>
      </c>
      <c r="EC65" s="75" t="str">
        <f t="shared" si="260"/>
        <v/>
      </c>
      <c r="ED65" s="75" t="str">
        <f t="shared" si="261"/>
        <v/>
      </c>
      <c r="EE65" s="75" t="str">
        <f t="shared" si="262"/>
        <v/>
      </c>
      <c r="EF65" s="253" t="str">
        <f t="shared" ca="1" si="263"/>
        <v/>
      </c>
      <c r="EG65" s="253" t="str">
        <f t="shared" ca="1" si="264"/>
        <v/>
      </c>
      <c r="EH65" s="75" t="str">
        <f t="shared" ca="1" si="265"/>
        <v/>
      </c>
      <c r="EI65" s="75" t="str">
        <f t="shared" ca="1" si="266"/>
        <v/>
      </c>
      <c r="EJ65" s="75" t="str">
        <f t="shared" ca="1" si="267"/>
        <v/>
      </c>
      <c r="EK65" s="75" t="str">
        <f t="shared" ca="1" si="282"/>
        <v/>
      </c>
      <c r="EL65" s="75" t="str">
        <f t="shared" ca="1" si="268"/>
        <v/>
      </c>
      <c r="EM65" s="75" t="str">
        <f t="shared" ca="1" si="269"/>
        <v/>
      </c>
      <c r="EN65" s="75" t="str">
        <f t="shared" ca="1" si="270"/>
        <v/>
      </c>
      <c r="EO65" s="75" t="str">
        <f t="shared" ca="1" si="271"/>
        <v/>
      </c>
      <c r="EP65" s="75" t="str">
        <f t="shared" ca="1" si="272"/>
        <v/>
      </c>
      <c r="EQ65" s="75" t="str">
        <f t="shared" ca="1" si="273"/>
        <v/>
      </c>
      <c r="ER65" s="75" t="str">
        <f t="shared" ca="1" si="274"/>
        <v/>
      </c>
      <c r="ES65" s="253">
        <f t="shared" si="275"/>
        <v>1</v>
      </c>
      <c r="ET65" s="75" t="str">
        <f t="shared" si="276"/>
        <v/>
      </c>
      <c r="EU65" s="75" t="str">
        <f>""</f>
        <v/>
      </c>
      <c r="EV65" s="75" t="str">
        <f>IF(AND(G65=1,COUNT(#REF!)=0), 70, "")</f>
        <v/>
      </c>
      <c r="EW65" s="75" t="str">
        <f t="shared" si="277"/>
        <v/>
      </c>
      <c r="EX65" s="253" t="str">
        <f>IF(B65=0,"",COUNTIF(ES$6:ES65,ES65))</f>
        <v/>
      </c>
      <c r="EY65" s="75" t="str">
        <f t="shared" si="278"/>
        <v/>
      </c>
      <c r="EZ65" s="254" t="str">
        <f t="shared" si="279"/>
        <v/>
      </c>
      <c r="FA65" s="75" t="str">
        <f t="shared" si="280"/>
        <v/>
      </c>
      <c r="FB65" s="75" t="e">
        <f>(IF(AND(G65=1,#REF!="",AA65&lt;&gt;""),IF(AA65=#REF!,18,IF(#REF!="",IF(OR(#REF!=#REF!,#REF!=AA65),18,IF(#REF!="",IF(OR(AA65=#REF!,#REF!=#REF!,#REF!=#REF!),18,""),"")),"")),""))</f>
        <v>#REF!</v>
      </c>
    </row>
  </sheetData>
  <sheetProtection password="B1A2" sheet="1" insertRows="0"/>
  <mergeCells count="31">
    <mergeCell ref="EY4:FB4"/>
    <mergeCell ref="DZ4:EE4"/>
    <mergeCell ref="EH4:EJ4"/>
    <mergeCell ref="EK4:EL4"/>
    <mergeCell ref="EN4:ER4"/>
    <mergeCell ref="ET4:EW4"/>
    <mergeCell ref="DM4:DO4"/>
    <mergeCell ref="DP4:DR4"/>
    <mergeCell ref="DS4:DT4"/>
    <mergeCell ref="DU4:DW4"/>
    <mergeCell ref="DX4:DY4"/>
    <mergeCell ref="AK4:AL4"/>
    <mergeCell ref="AO4:AR4"/>
    <mergeCell ref="AS4:AV4"/>
    <mergeCell ref="AW4:AY4"/>
    <mergeCell ref="AZ4:BD4"/>
    <mergeCell ref="BE4:BH4"/>
    <mergeCell ref="BI4:BK4"/>
    <mergeCell ref="BM4:BN4"/>
    <mergeCell ref="BO4:BP4"/>
    <mergeCell ref="DF4:DK4"/>
    <mergeCell ref="BQ4:BX4"/>
    <mergeCell ref="CF4:CH4"/>
    <mergeCell ref="CI4:CJ4"/>
    <mergeCell ref="CL4:CP4"/>
    <mergeCell ref="CQ4:CT4"/>
    <mergeCell ref="CU4:CV4"/>
    <mergeCell ref="CW4:CX4"/>
    <mergeCell ref="CY4:DC4"/>
    <mergeCell ref="DD4:DE4"/>
    <mergeCell ref="BY4:CE4"/>
  </mergeCells>
  <phoneticPr fontId="1"/>
  <conditionalFormatting sqref="AK6:AV65">
    <cfRule type="expression" dxfId="14" priority="127">
      <formula>ISBLANK(AK6)=TRUE</formula>
    </cfRule>
  </conditionalFormatting>
  <conditionalFormatting sqref="EZ6:FA65 CG6:CH65 DU6:EE65 EH6:ER65 ET6:EW65 CL6:CZ65 AW6:CE65 DM6:DR65 DB6:DK65">
    <cfRule type="expression" dxfId="13" priority="114">
      <formula>ISBLANK(AW6)=TRUE</formula>
    </cfRule>
  </conditionalFormatting>
  <conditionalFormatting sqref="CD6:CD65">
    <cfRule type="expression" dxfId="12" priority="105">
      <formula>ISBLANK(CD6)=TRUE</formula>
    </cfRule>
  </conditionalFormatting>
  <conditionalFormatting sqref="EY6:EY65">
    <cfRule type="expression" dxfId="11" priority="62">
      <formula>ISBLANK(EY6)=TRUE</formula>
    </cfRule>
  </conditionalFormatting>
  <conditionalFormatting sqref="DT6:DT65">
    <cfRule type="expression" dxfId="10" priority="39">
      <formula>ISBLANK(DT6)=TRUE</formula>
    </cfRule>
  </conditionalFormatting>
  <conditionalFormatting sqref="DV6:DV65">
    <cfRule type="expression" dxfId="9" priority="38">
      <formula>ISBLANK(DV6)=TRUE</formula>
    </cfRule>
  </conditionalFormatting>
  <conditionalFormatting sqref="CF6:CF65">
    <cfRule type="expression" dxfId="8" priority="25">
      <formula>ISBLANK(CF6)=TRUE</formula>
    </cfRule>
  </conditionalFormatting>
  <conditionalFormatting sqref="DA6:DA65">
    <cfRule type="expression" dxfId="7" priority="22">
      <formula>ISBLANK(DA6)=TRUE</formula>
    </cfRule>
  </conditionalFormatting>
  <conditionalFormatting sqref="DS6:DS65">
    <cfRule type="expression" dxfId="6" priority="16">
      <formula>ISBLANK(DS6)=TRUE</formula>
    </cfRule>
  </conditionalFormatting>
  <conditionalFormatting sqref="CI6:CJ65">
    <cfRule type="expression" dxfId="5" priority="7">
      <formula>ISBLANK(CI6)=TRUE</formula>
    </cfRule>
  </conditionalFormatting>
  <conditionalFormatting sqref="EH6:ER65 ET6:EW65 EY6:FA65 AK6:CJ65 DM6:EE65 CL6:DK65">
    <cfRule type="expression" dxfId="4" priority="6">
      <formula>AK6&lt;&gt;""</formula>
    </cfRule>
  </conditionalFormatting>
  <conditionalFormatting sqref="FB6:FB65">
    <cfRule type="expression" dxfId="3" priority="4">
      <formula>ISBLANK(FB6)=TRUE</formula>
    </cfRule>
  </conditionalFormatting>
  <conditionalFormatting sqref="FB6:FB65">
    <cfRule type="expression" dxfId="2" priority="3">
      <formula>FB6&lt;&gt;""</formula>
    </cfRule>
  </conditionalFormatting>
  <conditionalFormatting sqref="DL6:DL65">
    <cfRule type="expression" dxfId="1" priority="2">
      <formula>ISBLANK(DL6)=TRUE</formula>
    </cfRule>
  </conditionalFormatting>
  <conditionalFormatting sqref="DL6:DL65">
    <cfRule type="expression" dxfId="0" priority="1">
      <formula>DL6&lt;&gt;""</formula>
    </cfRule>
  </conditionalFormatting>
  <dataValidations count="1">
    <dataValidation allowBlank="1" showErrorMessage="1" sqref="C7:E65 AH6:AJ65" xr:uid="{00000000-0002-0000-0400-000000000000}"/>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98" min="1" max="64"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499984740745262"/>
  </sheetPr>
  <dimension ref="A2:AX1769"/>
  <sheetViews>
    <sheetView topLeftCell="A22" zoomScale="85" zoomScaleNormal="85" workbookViewId="0">
      <selection activeCell="B78" sqref="B78"/>
    </sheetView>
  </sheetViews>
  <sheetFormatPr defaultColWidth="9" defaultRowHeight="13.2"/>
  <cols>
    <col min="1" max="16384" width="9" style="2"/>
  </cols>
  <sheetData>
    <row r="2" spans="1:50" s="65" customFormat="1">
      <c r="A2" s="2"/>
      <c r="B2" s="64" t="s">
        <v>269</v>
      </c>
      <c r="C2" s="64" t="s">
        <v>462</v>
      </c>
      <c r="D2" s="64" t="s">
        <v>503</v>
      </c>
      <c r="E2" s="64" t="s">
        <v>537</v>
      </c>
      <c r="F2" s="64" t="s">
        <v>577</v>
      </c>
      <c r="G2" s="64" t="s">
        <v>603</v>
      </c>
      <c r="H2" s="64" t="s">
        <v>639</v>
      </c>
      <c r="I2" s="64" t="s">
        <v>2207</v>
      </c>
      <c r="J2" s="64" t="s">
        <v>2208</v>
      </c>
      <c r="K2" s="64" t="s">
        <v>2209</v>
      </c>
      <c r="L2" s="64" t="s">
        <v>2210</v>
      </c>
      <c r="M2" s="64" t="s">
        <v>875</v>
      </c>
      <c r="N2" s="64" t="s">
        <v>2211</v>
      </c>
      <c r="O2" s="64" t="s">
        <v>2212</v>
      </c>
      <c r="P2" s="64" t="s">
        <v>2213</v>
      </c>
      <c r="Q2" s="64" t="s">
        <v>2214</v>
      </c>
      <c r="R2" s="64" t="s">
        <v>2215</v>
      </c>
      <c r="S2" s="64" t="s">
        <v>2216</v>
      </c>
      <c r="T2" s="64" t="s">
        <v>2217</v>
      </c>
      <c r="U2" s="64" t="s">
        <v>1174</v>
      </c>
      <c r="V2" s="64" t="s">
        <v>2218</v>
      </c>
      <c r="W2" s="64" t="s">
        <v>2219</v>
      </c>
      <c r="X2" s="64" t="s">
        <v>2220</v>
      </c>
      <c r="Y2" s="64" t="s">
        <v>2221</v>
      </c>
      <c r="Z2" s="64" t="s">
        <v>2222</v>
      </c>
      <c r="AA2" s="64" t="s">
        <v>2223</v>
      </c>
      <c r="AB2" s="64" t="s">
        <v>2224</v>
      </c>
      <c r="AC2" s="64" t="s">
        <v>2225</v>
      </c>
      <c r="AD2" s="64" t="s">
        <v>2226</v>
      </c>
      <c r="AE2" s="64" t="s">
        <v>2227</v>
      </c>
      <c r="AF2" s="64" t="s">
        <v>2228</v>
      </c>
      <c r="AG2" s="64" t="s">
        <v>2229</v>
      </c>
      <c r="AH2" s="64" t="s">
        <v>2230</v>
      </c>
      <c r="AI2" s="64" t="s">
        <v>2231</v>
      </c>
      <c r="AJ2" s="64" t="s">
        <v>2232</v>
      </c>
      <c r="AK2" s="64" t="s">
        <v>2233</v>
      </c>
      <c r="AL2" s="64" t="s">
        <v>2234</v>
      </c>
      <c r="AM2" s="64" t="s">
        <v>2235</v>
      </c>
      <c r="AN2" s="64" t="s">
        <v>2236</v>
      </c>
      <c r="AO2" s="64" t="s">
        <v>2237</v>
      </c>
      <c r="AP2" s="64" t="s">
        <v>2238</v>
      </c>
      <c r="AQ2" s="64" t="s">
        <v>2239</v>
      </c>
      <c r="AR2" s="64" t="s">
        <v>2240</v>
      </c>
      <c r="AS2" s="64" t="s">
        <v>2241</v>
      </c>
      <c r="AT2" s="64" t="s">
        <v>2242</v>
      </c>
      <c r="AU2" s="64" t="s">
        <v>2243</v>
      </c>
      <c r="AV2" s="64" t="s">
        <v>2244</v>
      </c>
      <c r="AW2" s="2"/>
      <c r="AX2" s="28"/>
    </row>
    <row r="3" spans="1:50">
      <c r="A3" s="64" t="s">
        <v>269</v>
      </c>
      <c r="B3" s="28" t="s">
        <v>270</v>
      </c>
      <c r="C3" s="28" t="s">
        <v>463</v>
      </c>
      <c r="D3" s="28" t="s">
        <v>504</v>
      </c>
      <c r="E3" s="28" t="s">
        <v>538</v>
      </c>
      <c r="F3" s="28" t="s">
        <v>578</v>
      </c>
      <c r="G3" s="28" t="s">
        <v>604</v>
      </c>
      <c r="H3" s="28" t="s">
        <v>640</v>
      </c>
      <c r="I3" s="28" t="s">
        <v>698</v>
      </c>
      <c r="J3" s="28" t="s">
        <v>743</v>
      </c>
      <c r="K3" s="28" t="s">
        <v>769</v>
      </c>
      <c r="L3" s="28" t="s">
        <v>804</v>
      </c>
      <c r="M3" s="28" t="s">
        <v>876</v>
      </c>
      <c r="N3" s="28" t="s">
        <v>936</v>
      </c>
      <c r="O3" s="28" t="s">
        <v>999</v>
      </c>
      <c r="P3" s="28" t="s">
        <v>1058</v>
      </c>
      <c r="Q3" s="28" t="s">
        <v>1096</v>
      </c>
      <c r="R3" s="28" t="s">
        <v>1111</v>
      </c>
      <c r="S3" s="28" t="s">
        <v>1131</v>
      </c>
      <c r="T3" s="28" t="s">
        <v>1148</v>
      </c>
      <c r="U3" s="28" t="s">
        <v>1175</v>
      </c>
      <c r="V3" s="28" t="s">
        <v>1250</v>
      </c>
      <c r="W3" s="28" t="s">
        <v>1292</v>
      </c>
      <c r="X3" s="28" t="s">
        <v>1334</v>
      </c>
      <c r="Y3" s="28" t="s">
        <v>1403</v>
      </c>
      <c r="Z3" s="28" t="s">
        <v>1431</v>
      </c>
      <c r="AA3" s="28" t="s">
        <v>1451</v>
      </c>
      <c r="AB3" s="28" t="s">
        <v>1488</v>
      </c>
      <c r="AC3" s="28" t="s">
        <v>1561</v>
      </c>
      <c r="AD3" s="28" t="s">
        <v>1610</v>
      </c>
      <c r="AE3" s="28" t="s">
        <v>1648</v>
      </c>
      <c r="AF3" s="28" t="s">
        <v>1677</v>
      </c>
      <c r="AG3" s="28" t="s">
        <v>1695</v>
      </c>
      <c r="AH3" s="28" t="s">
        <v>1714</v>
      </c>
      <c r="AI3" s="28" t="s">
        <v>1745</v>
      </c>
      <c r="AJ3" s="28" t="s">
        <v>1775</v>
      </c>
      <c r="AK3" s="28" t="s">
        <v>1795</v>
      </c>
      <c r="AL3" s="28" t="s">
        <v>1820</v>
      </c>
      <c r="AM3" s="28" t="s">
        <v>1838</v>
      </c>
      <c r="AN3" s="28" t="s">
        <v>1858</v>
      </c>
      <c r="AO3" s="28" t="s">
        <v>1893</v>
      </c>
      <c r="AP3" s="28" t="s">
        <v>1964</v>
      </c>
      <c r="AQ3" s="28" t="s">
        <v>1985</v>
      </c>
      <c r="AR3" s="28" t="s">
        <v>2007</v>
      </c>
      <c r="AS3" s="28" t="s">
        <v>2054</v>
      </c>
      <c r="AT3" s="28" t="s">
        <v>2073</v>
      </c>
      <c r="AU3" s="28" t="s">
        <v>2099</v>
      </c>
      <c r="AV3" s="28" t="s">
        <v>2143</v>
      </c>
    </row>
    <row r="4" spans="1:50">
      <c r="A4" s="64" t="s">
        <v>462</v>
      </c>
      <c r="B4" s="28" t="s">
        <v>271</v>
      </c>
      <c r="C4" s="28" t="s">
        <v>464</v>
      </c>
      <c r="D4" s="28" t="s">
        <v>505</v>
      </c>
      <c r="E4" s="28" t="s">
        <v>539</v>
      </c>
      <c r="F4" s="28" t="s">
        <v>579</v>
      </c>
      <c r="G4" s="28" t="s">
        <v>605</v>
      </c>
      <c r="H4" s="28" t="s">
        <v>641</v>
      </c>
      <c r="I4" s="28" t="s">
        <v>699</v>
      </c>
      <c r="J4" s="28" t="s">
        <v>744</v>
      </c>
      <c r="K4" s="28" t="s">
        <v>770</v>
      </c>
      <c r="L4" s="28" t="s">
        <v>805</v>
      </c>
      <c r="M4" s="28" t="s">
        <v>877</v>
      </c>
      <c r="N4" s="28" t="s">
        <v>937</v>
      </c>
      <c r="O4" s="28" t="s">
        <v>1000</v>
      </c>
      <c r="P4" s="28" t="s">
        <v>1059</v>
      </c>
      <c r="Q4" s="28" t="s">
        <v>1097</v>
      </c>
      <c r="R4" s="28" t="s">
        <v>1112</v>
      </c>
      <c r="S4" s="28" t="s">
        <v>1132</v>
      </c>
      <c r="T4" s="28" t="s">
        <v>1149</v>
      </c>
      <c r="U4" s="28" t="s">
        <v>1176</v>
      </c>
      <c r="V4" s="28" t="s">
        <v>1251</v>
      </c>
      <c r="W4" s="28" t="s">
        <v>1293</v>
      </c>
      <c r="X4" s="28" t="s">
        <v>1335</v>
      </c>
      <c r="Y4" s="28" t="s">
        <v>1404</v>
      </c>
      <c r="Z4" s="28" t="s">
        <v>1432</v>
      </c>
      <c r="AA4" s="28" t="s">
        <v>1452</v>
      </c>
      <c r="AB4" s="28" t="s">
        <v>1489</v>
      </c>
      <c r="AC4" s="28" t="s">
        <v>1562</v>
      </c>
      <c r="AD4" s="28" t="s">
        <v>1611</v>
      </c>
      <c r="AE4" s="28" t="s">
        <v>1649</v>
      </c>
      <c r="AF4" s="28" t="s">
        <v>1678</v>
      </c>
      <c r="AG4" s="28" t="s">
        <v>1696</v>
      </c>
      <c r="AH4" s="28" t="s">
        <v>1715</v>
      </c>
      <c r="AI4" s="28" t="s">
        <v>1746</v>
      </c>
      <c r="AJ4" s="28" t="s">
        <v>1776</v>
      </c>
      <c r="AK4" s="28" t="s">
        <v>1796</v>
      </c>
      <c r="AL4" s="28" t="s">
        <v>1821</v>
      </c>
      <c r="AM4" s="28" t="s">
        <v>1839</v>
      </c>
      <c r="AN4" s="28" t="s">
        <v>1859</v>
      </c>
      <c r="AO4" s="28" t="s">
        <v>1894</v>
      </c>
      <c r="AP4" s="28" t="s">
        <v>1965</v>
      </c>
      <c r="AQ4" s="28" t="s">
        <v>1986</v>
      </c>
      <c r="AR4" s="28" t="s">
        <v>2008</v>
      </c>
      <c r="AS4" s="28" t="s">
        <v>2055</v>
      </c>
      <c r="AT4" s="28" t="s">
        <v>2074</v>
      </c>
      <c r="AU4" s="28" t="s">
        <v>2100</v>
      </c>
      <c r="AV4" s="28" t="s">
        <v>2144</v>
      </c>
    </row>
    <row r="5" spans="1:50">
      <c r="A5" s="64" t="s">
        <v>503</v>
      </c>
      <c r="B5" s="28" t="s">
        <v>272</v>
      </c>
      <c r="C5" s="28" t="s">
        <v>465</v>
      </c>
      <c r="D5" s="28" t="s">
        <v>506</v>
      </c>
      <c r="E5" s="28" t="s">
        <v>540</v>
      </c>
      <c r="F5" s="28" t="s">
        <v>580</v>
      </c>
      <c r="G5" s="28" t="s">
        <v>606</v>
      </c>
      <c r="H5" s="28" t="s">
        <v>642</v>
      </c>
      <c r="I5" s="28" t="s">
        <v>700</v>
      </c>
      <c r="J5" s="28" t="s">
        <v>745</v>
      </c>
      <c r="K5" s="28" t="s">
        <v>771</v>
      </c>
      <c r="L5" s="28" t="s">
        <v>806</v>
      </c>
      <c r="M5" s="28" t="s">
        <v>878</v>
      </c>
      <c r="N5" s="28" t="s">
        <v>938</v>
      </c>
      <c r="O5" s="28" t="s">
        <v>1001</v>
      </c>
      <c r="P5" s="28" t="s">
        <v>1060</v>
      </c>
      <c r="Q5" s="28" t="s">
        <v>1098</v>
      </c>
      <c r="R5" s="28" t="s">
        <v>1113</v>
      </c>
      <c r="S5" s="28" t="s">
        <v>1133</v>
      </c>
      <c r="T5" s="28" t="s">
        <v>1150</v>
      </c>
      <c r="U5" s="28" t="s">
        <v>1177</v>
      </c>
      <c r="V5" s="28" t="s">
        <v>1252</v>
      </c>
      <c r="W5" s="28" t="s">
        <v>1294</v>
      </c>
      <c r="X5" s="28" t="s">
        <v>1336</v>
      </c>
      <c r="Y5" s="28" t="s">
        <v>1405</v>
      </c>
      <c r="Z5" s="28" t="s">
        <v>1433</v>
      </c>
      <c r="AA5" s="28" t="s">
        <v>1453</v>
      </c>
      <c r="AB5" s="28" t="s">
        <v>1490</v>
      </c>
      <c r="AC5" s="28" t="s">
        <v>1563</v>
      </c>
      <c r="AD5" s="28" t="s">
        <v>1612</v>
      </c>
      <c r="AE5" s="28" t="s">
        <v>1650</v>
      </c>
      <c r="AF5" s="28" t="s">
        <v>1679</v>
      </c>
      <c r="AG5" s="28" t="s">
        <v>1697</v>
      </c>
      <c r="AH5" s="28" t="s">
        <v>1716</v>
      </c>
      <c r="AI5" s="28" t="s">
        <v>1747</v>
      </c>
      <c r="AJ5" s="28" t="s">
        <v>1777</v>
      </c>
      <c r="AK5" s="28" t="s">
        <v>1797</v>
      </c>
      <c r="AL5" s="28" t="s">
        <v>1822</v>
      </c>
      <c r="AM5" s="28" t="s">
        <v>1840</v>
      </c>
      <c r="AN5" s="28" t="s">
        <v>1860</v>
      </c>
      <c r="AO5" s="28" t="s">
        <v>1895</v>
      </c>
      <c r="AP5" s="28" t="s">
        <v>1966</v>
      </c>
      <c r="AQ5" s="28" t="s">
        <v>1987</v>
      </c>
      <c r="AR5" s="28" t="s">
        <v>2009</v>
      </c>
      <c r="AS5" s="28" t="s">
        <v>2056</v>
      </c>
      <c r="AT5" s="28" t="s">
        <v>2075</v>
      </c>
      <c r="AU5" s="28" t="s">
        <v>2101</v>
      </c>
      <c r="AV5" s="28" t="s">
        <v>2145</v>
      </c>
    </row>
    <row r="6" spans="1:50">
      <c r="A6" s="64" t="s">
        <v>537</v>
      </c>
      <c r="B6" s="28" t="s">
        <v>273</v>
      </c>
      <c r="C6" s="28" t="s">
        <v>466</v>
      </c>
      <c r="D6" s="28" t="s">
        <v>507</v>
      </c>
      <c r="E6" s="28" t="s">
        <v>541</v>
      </c>
      <c r="F6" s="28" t="s">
        <v>581</v>
      </c>
      <c r="G6" s="28" t="s">
        <v>607</v>
      </c>
      <c r="H6" s="28" t="s">
        <v>643</v>
      </c>
      <c r="I6" s="28" t="s">
        <v>701</v>
      </c>
      <c r="J6" s="28" t="s">
        <v>746</v>
      </c>
      <c r="K6" s="28" t="s">
        <v>772</v>
      </c>
      <c r="L6" s="28" t="s">
        <v>807</v>
      </c>
      <c r="M6" s="28" t="s">
        <v>879</v>
      </c>
      <c r="N6" s="28" t="s">
        <v>939</v>
      </c>
      <c r="O6" s="28" t="s">
        <v>1002</v>
      </c>
      <c r="P6" s="28" t="s">
        <v>1061</v>
      </c>
      <c r="Q6" s="28" t="s">
        <v>1099</v>
      </c>
      <c r="R6" s="28" t="s">
        <v>1114</v>
      </c>
      <c r="S6" s="28" t="s">
        <v>1134</v>
      </c>
      <c r="T6" s="28" t="s">
        <v>1151</v>
      </c>
      <c r="U6" s="28" t="s">
        <v>1178</v>
      </c>
      <c r="V6" s="28" t="s">
        <v>1253</v>
      </c>
      <c r="W6" s="28" t="s">
        <v>1295</v>
      </c>
      <c r="X6" s="28" t="s">
        <v>1337</v>
      </c>
      <c r="Y6" s="28" t="s">
        <v>1406</v>
      </c>
      <c r="Z6" s="28" t="s">
        <v>1434</v>
      </c>
      <c r="AA6" s="28" t="s">
        <v>1454</v>
      </c>
      <c r="AB6" s="28" t="s">
        <v>1491</v>
      </c>
      <c r="AC6" s="28" t="s">
        <v>1564</v>
      </c>
      <c r="AD6" s="28" t="s">
        <v>1613</v>
      </c>
      <c r="AE6" s="28" t="s">
        <v>1651</v>
      </c>
      <c r="AF6" s="28" t="s">
        <v>1680</v>
      </c>
      <c r="AG6" s="28" t="s">
        <v>1698</v>
      </c>
      <c r="AH6" s="28" t="s">
        <v>1717</v>
      </c>
      <c r="AI6" s="28" t="s">
        <v>1748</v>
      </c>
      <c r="AJ6" s="28" t="s">
        <v>1778</v>
      </c>
      <c r="AK6" s="28" t="s">
        <v>1798</v>
      </c>
      <c r="AL6" s="28" t="s">
        <v>1823</v>
      </c>
      <c r="AM6" s="28" t="s">
        <v>1841</v>
      </c>
      <c r="AN6" s="28" t="s">
        <v>1861</v>
      </c>
      <c r="AO6" s="28" t="s">
        <v>1896</v>
      </c>
      <c r="AP6" s="28" t="s">
        <v>1967</v>
      </c>
      <c r="AQ6" s="28" t="s">
        <v>1988</v>
      </c>
      <c r="AR6" s="28" t="s">
        <v>2010</v>
      </c>
      <c r="AS6" s="28" t="s">
        <v>2057</v>
      </c>
      <c r="AT6" s="28" t="s">
        <v>2076</v>
      </c>
      <c r="AU6" s="28" t="s">
        <v>2102</v>
      </c>
      <c r="AV6" s="28" t="s">
        <v>2146</v>
      </c>
    </row>
    <row r="7" spans="1:50">
      <c r="A7" s="64" t="s">
        <v>577</v>
      </c>
      <c r="B7" s="28" t="s">
        <v>274</v>
      </c>
      <c r="C7" s="28" t="s">
        <v>467</v>
      </c>
      <c r="D7" s="28" t="s">
        <v>508</v>
      </c>
      <c r="E7" s="28" t="s">
        <v>542</v>
      </c>
      <c r="F7" s="28" t="s">
        <v>582</v>
      </c>
      <c r="G7" s="28" t="s">
        <v>608</v>
      </c>
      <c r="H7" s="28" t="s">
        <v>644</v>
      </c>
      <c r="I7" s="28" t="s">
        <v>702</v>
      </c>
      <c r="J7" s="28" t="s">
        <v>747</v>
      </c>
      <c r="K7" s="28" t="s">
        <v>773</v>
      </c>
      <c r="L7" s="28" t="s">
        <v>808</v>
      </c>
      <c r="M7" s="28" t="s">
        <v>880</v>
      </c>
      <c r="N7" s="28" t="s">
        <v>940</v>
      </c>
      <c r="O7" s="28" t="s">
        <v>1003</v>
      </c>
      <c r="P7" s="28" t="s">
        <v>1062</v>
      </c>
      <c r="Q7" s="28" t="s">
        <v>1100</v>
      </c>
      <c r="R7" s="28" t="s">
        <v>1115</v>
      </c>
      <c r="S7" s="28" t="s">
        <v>1135</v>
      </c>
      <c r="T7" s="28" t="s">
        <v>1152</v>
      </c>
      <c r="U7" s="28" t="s">
        <v>1179</v>
      </c>
      <c r="V7" s="28" t="s">
        <v>1254</v>
      </c>
      <c r="W7" s="28" t="s">
        <v>1296</v>
      </c>
      <c r="X7" s="28" t="s">
        <v>1338</v>
      </c>
      <c r="Y7" s="28" t="s">
        <v>1407</v>
      </c>
      <c r="Z7" s="28" t="s">
        <v>1435</v>
      </c>
      <c r="AA7" s="28" t="s">
        <v>1455</v>
      </c>
      <c r="AB7" s="28" t="s">
        <v>1492</v>
      </c>
      <c r="AC7" s="28" t="s">
        <v>1565</v>
      </c>
      <c r="AD7" s="28" t="s">
        <v>1614</v>
      </c>
      <c r="AE7" s="28" t="s">
        <v>1652</v>
      </c>
      <c r="AF7" s="28" t="s">
        <v>1681</v>
      </c>
      <c r="AG7" s="28" t="s">
        <v>1699</v>
      </c>
      <c r="AH7" s="28" t="s">
        <v>1718</v>
      </c>
      <c r="AI7" s="28" t="s">
        <v>1749</v>
      </c>
      <c r="AJ7" s="28" t="s">
        <v>1779</v>
      </c>
      <c r="AK7" s="28" t="s">
        <v>1799</v>
      </c>
      <c r="AL7" s="28" t="s">
        <v>1824</v>
      </c>
      <c r="AM7" s="28" t="s">
        <v>1842</v>
      </c>
      <c r="AN7" s="28" t="s">
        <v>1862</v>
      </c>
      <c r="AO7" s="28" t="s">
        <v>1897</v>
      </c>
      <c r="AP7" s="28" t="s">
        <v>1968</v>
      </c>
      <c r="AQ7" s="28" t="s">
        <v>1989</v>
      </c>
      <c r="AR7" s="28" t="s">
        <v>2011</v>
      </c>
      <c r="AS7" s="28" t="s">
        <v>2058</v>
      </c>
      <c r="AT7" s="28" t="s">
        <v>2077</v>
      </c>
      <c r="AU7" s="28" t="s">
        <v>2103</v>
      </c>
      <c r="AV7" s="28" t="s">
        <v>2147</v>
      </c>
    </row>
    <row r="8" spans="1:50">
      <c r="A8" s="64" t="s">
        <v>603</v>
      </c>
      <c r="B8" s="28" t="s">
        <v>275</v>
      </c>
      <c r="C8" s="28" t="s">
        <v>468</v>
      </c>
      <c r="D8" s="28" t="s">
        <v>509</v>
      </c>
      <c r="E8" s="28" t="s">
        <v>543</v>
      </c>
      <c r="F8" s="28" t="s">
        <v>583</v>
      </c>
      <c r="G8" s="28" t="s">
        <v>609</v>
      </c>
      <c r="H8" s="28" t="s">
        <v>645</v>
      </c>
      <c r="I8" s="28" t="s">
        <v>703</v>
      </c>
      <c r="J8" s="28" t="s">
        <v>748</v>
      </c>
      <c r="K8" s="28" t="s">
        <v>774</v>
      </c>
      <c r="L8" s="28" t="s">
        <v>809</v>
      </c>
      <c r="M8" s="28" t="s">
        <v>881</v>
      </c>
      <c r="N8" s="28" t="s">
        <v>941</v>
      </c>
      <c r="O8" s="28" t="s">
        <v>1004</v>
      </c>
      <c r="P8" s="28" t="s">
        <v>1063</v>
      </c>
      <c r="Q8" s="28" t="s">
        <v>1101</v>
      </c>
      <c r="R8" s="28" t="s">
        <v>1116</v>
      </c>
      <c r="S8" s="28" t="s">
        <v>1136</v>
      </c>
      <c r="T8" s="28" t="s">
        <v>1153</v>
      </c>
      <c r="U8" s="28" t="s">
        <v>1180</v>
      </c>
      <c r="V8" s="28" t="s">
        <v>1255</v>
      </c>
      <c r="W8" s="28" t="s">
        <v>1297</v>
      </c>
      <c r="X8" s="28" t="s">
        <v>1339</v>
      </c>
      <c r="Y8" s="28" t="s">
        <v>1408</v>
      </c>
      <c r="Z8" s="28" t="s">
        <v>1436</v>
      </c>
      <c r="AA8" s="28" t="s">
        <v>1456</v>
      </c>
      <c r="AB8" s="28" t="s">
        <v>1493</v>
      </c>
      <c r="AC8" s="28" t="s">
        <v>1566</v>
      </c>
      <c r="AD8" s="28" t="s">
        <v>1615</v>
      </c>
      <c r="AE8" s="28" t="s">
        <v>1653</v>
      </c>
      <c r="AF8" s="28" t="s">
        <v>1682</v>
      </c>
      <c r="AG8" s="28" t="s">
        <v>1700</v>
      </c>
      <c r="AH8" s="28" t="s">
        <v>1719</v>
      </c>
      <c r="AI8" s="28" t="s">
        <v>1750</v>
      </c>
      <c r="AJ8" s="28" t="s">
        <v>1780</v>
      </c>
      <c r="AK8" s="28" t="s">
        <v>1800</v>
      </c>
      <c r="AL8" s="28" t="s">
        <v>1825</v>
      </c>
      <c r="AM8" s="28" t="s">
        <v>1843</v>
      </c>
      <c r="AN8" s="28" t="s">
        <v>1863</v>
      </c>
      <c r="AO8" s="28" t="s">
        <v>1898</v>
      </c>
      <c r="AP8" s="28" t="s">
        <v>1969</v>
      </c>
      <c r="AQ8" s="28" t="s">
        <v>1990</v>
      </c>
      <c r="AR8" s="28" t="s">
        <v>2012</v>
      </c>
      <c r="AS8" s="28" t="s">
        <v>2059</v>
      </c>
      <c r="AT8" s="28" t="s">
        <v>2078</v>
      </c>
      <c r="AU8" s="28" t="s">
        <v>2104</v>
      </c>
      <c r="AV8" s="28" t="s">
        <v>2148</v>
      </c>
    </row>
    <row r="9" spans="1:50">
      <c r="A9" s="64" t="s">
        <v>639</v>
      </c>
      <c r="B9" s="28" t="s">
        <v>276</v>
      </c>
      <c r="C9" s="28" t="s">
        <v>469</v>
      </c>
      <c r="D9" s="28" t="s">
        <v>510</v>
      </c>
      <c r="E9" s="28" t="s">
        <v>544</v>
      </c>
      <c r="F9" s="28" t="s">
        <v>584</v>
      </c>
      <c r="G9" s="28" t="s">
        <v>610</v>
      </c>
      <c r="H9" s="28" t="s">
        <v>646</v>
      </c>
      <c r="I9" s="28" t="s">
        <v>704</v>
      </c>
      <c r="J9" s="28" t="s">
        <v>749</v>
      </c>
      <c r="K9" s="28" t="s">
        <v>775</v>
      </c>
      <c r="L9" s="28" t="s">
        <v>810</v>
      </c>
      <c r="M9" s="28" t="s">
        <v>882</v>
      </c>
      <c r="N9" s="28" t="s">
        <v>942</v>
      </c>
      <c r="O9" s="28" t="s">
        <v>1005</v>
      </c>
      <c r="P9" s="28" t="s">
        <v>1064</v>
      </c>
      <c r="Q9" s="28" t="s">
        <v>1102</v>
      </c>
      <c r="R9" s="28" t="s">
        <v>1117</v>
      </c>
      <c r="S9" s="28" t="s">
        <v>1137</v>
      </c>
      <c r="T9" s="28" t="s">
        <v>1154</v>
      </c>
      <c r="U9" s="28" t="s">
        <v>1181</v>
      </c>
      <c r="V9" s="28" t="s">
        <v>1256</v>
      </c>
      <c r="W9" s="28" t="s">
        <v>1298</v>
      </c>
      <c r="X9" s="28" t="s">
        <v>1340</v>
      </c>
      <c r="Y9" s="28" t="s">
        <v>1409</v>
      </c>
      <c r="Z9" s="28" t="s">
        <v>1437</v>
      </c>
      <c r="AA9" s="28" t="s">
        <v>1457</v>
      </c>
      <c r="AB9" s="28" t="s">
        <v>1494</v>
      </c>
      <c r="AC9" s="28" t="s">
        <v>1567</v>
      </c>
      <c r="AD9" s="28" t="s">
        <v>1616</v>
      </c>
      <c r="AE9" s="28" t="s">
        <v>1654</v>
      </c>
      <c r="AF9" s="28" t="s">
        <v>1683</v>
      </c>
      <c r="AG9" s="28" t="s">
        <v>1701</v>
      </c>
      <c r="AH9" s="28" t="s">
        <v>1720</v>
      </c>
      <c r="AI9" s="28" t="s">
        <v>1751</v>
      </c>
      <c r="AJ9" s="28" t="s">
        <v>1781</v>
      </c>
      <c r="AK9" s="28" t="s">
        <v>1801</v>
      </c>
      <c r="AL9" s="28" t="s">
        <v>1826</v>
      </c>
      <c r="AM9" s="28" t="s">
        <v>1844</v>
      </c>
      <c r="AN9" s="28" t="s">
        <v>1864</v>
      </c>
      <c r="AO9" s="28" t="s">
        <v>1899</v>
      </c>
      <c r="AP9" s="28" t="s">
        <v>1970</v>
      </c>
      <c r="AQ9" s="28" t="s">
        <v>1991</v>
      </c>
      <c r="AR9" s="28" t="s">
        <v>2013</v>
      </c>
      <c r="AS9" s="28" t="s">
        <v>2060</v>
      </c>
      <c r="AT9" s="28" t="s">
        <v>2079</v>
      </c>
      <c r="AU9" s="28" t="s">
        <v>2105</v>
      </c>
      <c r="AV9" s="28" t="s">
        <v>2149</v>
      </c>
    </row>
    <row r="10" spans="1:50">
      <c r="A10" s="64" t="s">
        <v>2207</v>
      </c>
      <c r="B10" s="28" t="s">
        <v>277</v>
      </c>
      <c r="C10" s="28" t="s">
        <v>470</v>
      </c>
      <c r="D10" s="28" t="s">
        <v>511</v>
      </c>
      <c r="E10" s="28" t="s">
        <v>545</v>
      </c>
      <c r="F10" s="28" t="s">
        <v>585</v>
      </c>
      <c r="G10" s="28" t="s">
        <v>611</v>
      </c>
      <c r="H10" s="28" t="s">
        <v>647</v>
      </c>
      <c r="I10" s="28" t="s">
        <v>705</v>
      </c>
      <c r="J10" s="28" t="s">
        <v>750</v>
      </c>
      <c r="K10" s="28" t="s">
        <v>776</v>
      </c>
      <c r="L10" s="28" t="s">
        <v>811</v>
      </c>
      <c r="M10" s="28" t="s">
        <v>883</v>
      </c>
      <c r="N10" s="28" t="s">
        <v>943</v>
      </c>
      <c r="O10" s="28" t="s">
        <v>1006</v>
      </c>
      <c r="P10" s="28" t="s">
        <v>1065</v>
      </c>
      <c r="Q10" s="28" t="s">
        <v>1103</v>
      </c>
      <c r="R10" s="28" t="s">
        <v>1118</v>
      </c>
      <c r="S10" s="28" t="s">
        <v>1138</v>
      </c>
      <c r="T10" s="28" t="s">
        <v>1155</v>
      </c>
      <c r="U10" s="28" t="s">
        <v>1182</v>
      </c>
      <c r="V10" s="28" t="s">
        <v>1257</v>
      </c>
      <c r="W10" s="28" t="s">
        <v>1299</v>
      </c>
      <c r="X10" s="28" t="s">
        <v>1341</v>
      </c>
      <c r="Y10" s="28" t="s">
        <v>1410</v>
      </c>
      <c r="Z10" s="28" t="s">
        <v>1438</v>
      </c>
      <c r="AA10" s="28" t="s">
        <v>1458</v>
      </c>
      <c r="AB10" s="28" t="s">
        <v>1495</v>
      </c>
      <c r="AC10" s="28" t="s">
        <v>1568</v>
      </c>
      <c r="AD10" s="28" t="s">
        <v>1617</v>
      </c>
      <c r="AE10" s="28" t="s">
        <v>1655</v>
      </c>
      <c r="AF10" s="28" t="s">
        <v>1684</v>
      </c>
      <c r="AG10" s="28" t="s">
        <v>1702</v>
      </c>
      <c r="AH10" s="28" t="s">
        <v>1721</v>
      </c>
      <c r="AI10" s="28" t="s">
        <v>1752</v>
      </c>
      <c r="AJ10" s="28" t="s">
        <v>1782</v>
      </c>
      <c r="AK10" s="28" t="s">
        <v>1802</v>
      </c>
      <c r="AL10" s="28" t="s">
        <v>1827</v>
      </c>
      <c r="AM10" s="28" t="s">
        <v>1845</v>
      </c>
      <c r="AN10" s="28" t="s">
        <v>1865</v>
      </c>
      <c r="AO10" s="28" t="s">
        <v>1900</v>
      </c>
      <c r="AP10" s="28" t="s">
        <v>1971</v>
      </c>
      <c r="AQ10" s="28" t="s">
        <v>1992</v>
      </c>
      <c r="AR10" s="28" t="s">
        <v>2014</v>
      </c>
      <c r="AS10" s="28" t="s">
        <v>2061</v>
      </c>
      <c r="AT10" s="28" t="s">
        <v>2080</v>
      </c>
      <c r="AU10" s="28" t="s">
        <v>2106</v>
      </c>
      <c r="AV10" s="28" t="s">
        <v>2150</v>
      </c>
    </row>
    <row r="11" spans="1:50">
      <c r="A11" s="64" t="s">
        <v>2208</v>
      </c>
      <c r="B11" s="28" t="s">
        <v>278</v>
      </c>
      <c r="C11" s="28" t="s">
        <v>471</v>
      </c>
      <c r="D11" s="28" t="s">
        <v>512</v>
      </c>
      <c r="E11" s="28" t="s">
        <v>546</v>
      </c>
      <c r="F11" s="28" t="s">
        <v>586</v>
      </c>
      <c r="G11" s="28" t="s">
        <v>612</v>
      </c>
      <c r="H11" s="28" t="s">
        <v>648</v>
      </c>
      <c r="I11" s="28" t="s">
        <v>706</v>
      </c>
      <c r="J11" s="28" t="s">
        <v>751</v>
      </c>
      <c r="K11" s="28" t="s">
        <v>777</v>
      </c>
      <c r="L11" s="28" t="s">
        <v>812</v>
      </c>
      <c r="M11" s="28" t="s">
        <v>884</v>
      </c>
      <c r="N11" s="28" t="s">
        <v>944</v>
      </c>
      <c r="O11" s="28" t="s">
        <v>1007</v>
      </c>
      <c r="P11" s="28" t="s">
        <v>1066</v>
      </c>
      <c r="Q11" s="28" t="s">
        <v>1104</v>
      </c>
      <c r="R11" s="28" t="s">
        <v>1119</v>
      </c>
      <c r="S11" s="28" t="s">
        <v>1139</v>
      </c>
      <c r="T11" s="28" t="s">
        <v>1156</v>
      </c>
      <c r="U11" s="28" t="s">
        <v>1183</v>
      </c>
      <c r="V11" s="28" t="s">
        <v>1258</v>
      </c>
      <c r="W11" s="28" t="s">
        <v>1300</v>
      </c>
      <c r="X11" s="28" t="s">
        <v>1342</v>
      </c>
      <c r="Y11" s="28" t="s">
        <v>1411</v>
      </c>
      <c r="Z11" s="28" t="s">
        <v>1439</v>
      </c>
      <c r="AA11" s="28" t="s">
        <v>1459</v>
      </c>
      <c r="AB11" s="28" t="s">
        <v>1496</v>
      </c>
      <c r="AC11" s="28" t="s">
        <v>1569</v>
      </c>
      <c r="AD11" s="28" t="s">
        <v>1618</v>
      </c>
      <c r="AE11" s="28" t="s">
        <v>1656</v>
      </c>
      <c r="AF11" s="28" t="s">
        <v>1685</v>
      </c>
      <c r="AG11" s="28" t="s">
        <v>1703</v>
      </c>
      <c r="AH11" s="28" t="s">
        <v>1722</v>
      </c>
      <c r="AI11" s="28" t="s">
        <v>1753</v>
      </c>
      <c r="AJ11" s="28" t="s">
        <v>1783</v>
      </c>
      <c r="AK11" s="28" t="s">
        <v>1803</v>
      </c>
      <c r="AL11" s="28" t="s">
        <v>1828</v>
      </c>
      <c r="AM11" s="28" t="s">
        <v>1846</v>
      </c>
      <c r="AN11" s="28" t="s">
        <v>1866</v>
      </c>
      <c r="AO11" s="28" t="s">
        <v>1901</v>
      </c>
      <c r="AP11" s="28" t="s">
        <v>1972</v>
      </c>
      <c r="AQ11" s="28" t="s">
        <v>1993</v>
      </c>
      <c r="AR11" s="28" t="s">
        <v>2015</v>
      </c>
      <c r="AS11" s="28" t="s">
        <v>2062</v>
      </c>
      <c r="AT11" s="28" t="s">
        <v>2081</v>
      </c>
      <c r="AU11" s="28" t="s">
        <v>2107</v>
      </c>
      <c r="AV11" s="28" t="s">
        <v>2151</v>
      </c>
    </row>
    <row r="12" spans="1:50">
      <c r="A12" s="64" t="s">
        <v>2209</v>
      </c>
      <c r="B12" s="28" t="s">
        <v>279</v>
      </c>
      <c r="C12" s="28" t="s">
        <v>472</v>
      </c>
      <c r="D12" s="28" t="s">
        <v>513</v>
      </c>
      <c r="E12" s="28" t="s">
        <v>547</v>
      </c>
      <c r="F12" s="28" t="s">
        <v>587</v>
      </c>
      <c r="G12" s="28" t="s">
        <v>613</v>
      </c>
      <c r="H12" s="28" t="s">
        <v>649</v>
      </c>
      <c r="I12" s="28" t="s">
        <v>707</v>
      </c>
      <c r="J12" s="28" t="s">
        <v>752</v>
      </c>
      <c r="K12" s="28" t="s">
        <v>778</v>
      </c>
      <c r="L12" s="28" t="s">
        <v>813</v>
      </c>
      <c r="M12" s="28" t="s">
        <v>885</v>
      </c>
      <c r="N12" s="28" t="s">
        <v>945</v>
      </c>
      <c r="O12" s="28" t="s">
        <v>1008</v>
      </c>
      <c r="P12" s="28" t="s">
        <v>1067</v>
      </c>
      <c r="Q12" s="28" t="s">
        <v>1105</v>
      </c>
      <c r="R12" s="28" t="s">
        <v>1120</v>
      </c>
      <c r="S12" s="28" t="s">
        <v>1140</v>
      </c>
      <c r="T12" s="28" t="s">
        <v>1157</v>
      </c>
      <c r="U12" s="28" t="s">
        <v>1184</v>
      </c>
      <c r="V12" s="28" t="s">
        <v>1259</v>
      </c>
      <c r="W12" s="28" t="s">
        <v>1301</v>
      </c>
      <c r="X12" s="28" t="s">
        <v>1343</v>
      </c>
      <c r="Y12" s="28" t="s">
        <v>1412</v>
      </c>
      <c r="Z12" s="28" t="s">
        <v>1440</v>
      </c>
      <c r="AA12" s="28" t="s">
        <v>1460</v>
      </c>
      <c r="AB12" s="28" t="s">
        <v>1497</v>
      </c>
      <c r="AC12" s="28" t="s">
        <v>1570</v>
      </c>
      <c r="AD12" s="28" t="s">
        <v>1619</v>
      </c>
      <c r="AE12" s="28" t="s">
        <v>1657</v>
      </c>
      <c r="AF12" s="28" t="s">
        <v>1686</v>
      </c>
      <c r="AG12" s="28" t="s">
        <v>1704</v>
      </c>
      <c r="AH12" s="28" t="s">
        <v>1723</v>
      </c>
      <c r="AI12" s="28" t="s">
        <v>1754</v>
      </c>
      <c r="AJ12" s="28" t="s">
        <v>1784</v>
      </c>
      <c r="AK12" s="28" t="s">
        <v>1804</v>
      </c>
      <c r="AL12" s="28" t="s">
        <v>1829</v>
      </c>
      <c r="AM12" s="28" t="s">
        <v>1847</v>
      </c>
      <c r="AN12" s="28" t="s">
        <v>1867</v>
      </c>
      <c r="AO12" s="28" t="s">
        <v>1902</v>
      </c>
      <c r="AP12" s="28" t="s">
        <v>1973</v>
      </c>
      <c r="AQ12" s="28" t="s">
        <v>1994</v>
      </c>
      <c r="AR12" s="28" t="s">
        <v>2016</v>
      </c>
      <c r="AS12" s="28" t="s">
        <v>2063</v>
      </c>
      <c r="AT12" s="28" t="s">
        <v>2082</v>
      </c>
      <c r="AU12" s="28" t="s">
        <v>2108</v>
      </c>
      <c r="AV12" s="28" t="s">
        <v>2152</v>
      </c>
    </row>
    <row r="13" spans="1:50">
      <c r="A13" s="64" t="s">
        <v>2210</v>
      </c>
      <c r="B13" s="28" t="s">
        <v>280</v>
      </c>
      <c r="C13" s="28" t="s">
        <v>473</v>
      </c>
      <c r="D13" s="28" t="s">
        <v>514</v>
      </c>
      <c r="E13" s="28" t="s">
        <v>548</v>
      </c>
      <c r="F13" s="28" t="s">
        <v>588</v>
      </c>
      <c r="G13" s="28" t="s">
        <v>614</v>
      </c>
      <c r="H13" s="28" t="s">
        <v>650</v>
      </c>
      <c r="I13" s="28" t="s">
        <v>708</v>
      </c>
      <c r="J13" s="28" t="s">
        <v>753</v>
      </c>
      <c r="K13" s="28" t="s">
        <v>779</v>
      </c>
      <c r="L13" s="28" t="s">
        <v>814</v>
      </c>
      <c r="M13" s="28" t="s">
        <v>886</v>
      </c>
      <c r="N13" s="28" t="s">
        <v>946</v>
      </c>
      <c r="O13" s="28" t="s">
        <v>1009</v>
      </c>
      <c r="P13" s="28" t="s">
        <v>1068</v>
      </c>
      <c r="Q13" s="28" t="s">
        <v>1106</v>
      </c>
      <c r="R13" s="28" t="s">
        <v>1121</v>
      </c>
      <c r="S13" s="28" t="s">
        <v>440</v>
      </c>
      <c r="T13" s="28" t="s">
        <v>1158</v>
      </c>
      <c r="U13" s="28" t="s">
        <v>1185</v>
      </c>
      <c r="V13" s="28" t="s">
        <v>1260</v>
      </c>
      <c r="W13" s="28" t="s">
        <v>1302</v>
      </c>
      <c r="X13" s="28" t="s">
        <v>1344</v>
      </c>
      <c r="Y13" s="28" t="s">
        <v>1413</v>
      </c>
      <c r="Z13" s="28" t="s">
        <v>1441</v>
      </c>
      <c r="AA13" s="28" t="s">
        <v>1461</v>
      </c>
      <c r="AB13" s="28" t="s">
        <v>1498</v>
      </c>
      <c r="AC13" s="28" t="s">
        <v>1571</v>
      </c>
      <c r="AD13" s="28" t="s">
        <v>1620</v>
      </c>
      <c r="AE13" s="28" t="s">
        <v>1658</v>
      </c>
      <c r="AF13" s="28" t="s">
        <v>1687</v>
      </c>
      <c r="AG13" s="28" t="s">
        <v>1705</v>
      </c>
      <c r="AH13" s="28" t="s">
        <v>1724</v>
      </c>
      <c r="AI13" s="28" t="s">
        <v>1755</v>
      </c>
      <c r="AJ13" s="28" t="s">
        <v>1785</v>
      </c>
      <c r="AK13" s="28" t="s">
        <v>1805</v>
      </c>
      <c r="AL13" s="28" t="s">
        <v>1830</v>
      </c>
      <c r="AM13" s="28" t="s">
        <v>1848</v>
      </c>
      <c r="AN13" s="28" t="s">
        <v>1868</v>
      </c>
      <c r="AO13" s="28" t="s">
        <v>1903</v>
      </c>
      <c r="AP13" s="28" t="s">
        <v>1974</v>
      </c>
      <c r="AQ13" s="28" t="s">
        <v>1995</v>
      </c>
      <c r="AR13" s="28" t="s">
        <v>2017</v>
      </c>
      <c r="AS13" s="28" t="s">
        <v>2064</v>
      </c>
      <c r="AT13" s="28" t="s">
        <v>2083</v>
      </c>
      <c r="AU13" s="28" t="s">
        <v>2109</v>
      </c>
      <c r="AV13" s="28" t="s">
        <v>2153</v>
      </c>
    </row>
    <row r="14" spans="1:50">
      <c r="A14" s="64" t="s">
        <v>875</v>
      </c>
      <c r="B14" s="28" t="s">
        <v>281</v>
      </c>
      <c r="C14" s="28" t="s">
        <v>474</v>
      </c>
      <c r="D14" s="28" t="s">
        <v>515</v>
      </c>
      <c r="E14" s="28" t="s">
        <v>549</v>
      </c>
      <c r="F14" s="28" t="s">
        <v>589</v>
      </c>
      <c r="G14" s="28" t="s">
        <v>615</v>
      </c>
      <c r="H14" s="28" t="s">
        <v>310</v>
      </c>
      <c r="I14" s="28" t="s">
        <v>709</v>
      </c>
      <c r="J14" s="28" t="s">
        <v>754</v>
      </c>
      <c r="K14" s="28" t="s">
        <v>780</v>
      </c>
      <c r="L14" s="28" t="s">
        <v>815</v>
      </c>
      <c r="M14" s="28" t="s">
        <v>887</v>
      </c>
      <c r="N14" s="28" t="s">
        <v>947</v>
      </c>
      <c r="O14" s="28" t="s">
        <v>1010</v>
      </c>
      <c r="P14" s="28" t="s">
        <v>1069</v>
      </c>
      <c r="Q14" s="28" t="s">
        <v>1107</v>
      </c>
      <c r="R14" s="28" t="s">
        <v>1122</v>
      </c>
      <c r="S14" s="28" t="s">
        <v>1141</v>
      </c>
      <c r="T14" s="28" t="s">
        <v>1159</v>
      </c>
      <c r="U14" s="28" t="s">
        <v>1186</v>
      </c>
      <c r="V14" s="28" t="s">
        <v>1261</v>
      </c>
      <c r="W14" s="28" t="s">
        <v>1303</v>
      </c>
      <c r="X14" s="28" t="s">
        <v>1345</v>
      </c>
      <c r="Y14" s="28" t="s">
        <v>1414</v>
      </c>
      <c r="Z14" s="28" t="s">
        <v>1442</v>
      </c>
      <c r="AA14" s="28" t="s">
        <v>1462</v>
      </c>
      <c r="AB14" s="28" t="s">
        <v>1499</v>
      </c>
      <c r="AC14" s="28" t="s">
        <v>1572</v>
      </c>
      <c r="AD14" s="28" t="s">
        <v>1621</v>
      </c>
      <c r="AE14" s="28" t="s">
        <v>1659</v>
      </c>
      <c r="AF14" s="28" t="s">
        <v>1688</v>
      </c>
      <c r="AG14" s="28" t="s">
        <v>600</v>
      </c>
      <c r="AH14" s="28" t="s">
        <v>1725</v>
      </c>
      <c r="AI14" s="28" t="s">
        <v>1756</v>
      </c>
      <c r="AJ14" s="28" t="s">
        <v>1786</v>
      </c>
      <c r="AK14" s="28" t="s">
        <v>1806</v>
      </c>
      <c r="AL14" s="28" t="s">
        <v>1831</v>
      </c>
      <c r="AM14" s="28" t="s">
        <v>1849</v>
      </c>
      <c r="AN14" s="28" t="s">
        <v>1869</v>
      </c>
      <c r="AO14" s="28" t="s">
        <v>1904</v>
      </c>
      <c r="AP14" s="28" t="s">
        <v>1975</v>
      </c>
      <c r="AQ14" s="28" t="s">
        <v>1996</v>
      </c>
      <c r="AR14" s="28" t="s">
        <v>2018</v>
      </c>
      <c r="AS14" s="28" t="s">
        <v>2065</v>
      </c>
      <c r="AT14" s="28" t="s">
        <v>2084</v>
      </c>
      <c r="AU14" s="28" t="s">
        <v>2110</v>
      </c>
      <c r="AV14" s="28" t="s">
        <v>2154</v>
      </c>
    </row>
    <row r="15" spans="1:50">
      <c r="A15" s="64" t="s">
        <v>2211</v>
      </c>
      <c r="B15" s="28" t="s">
        <v>282</v>
      </c>
      <c r="C15" s="28" t="s">
        <v>475</v>
      </c>
      <c r="D15" s="28" t="s">
        <v>516</v>
      </c>
      <c r="E15" s="28" t="s">
        <v>550</v>
      </c>
      <c r="F15" s="28" t="s">
        <v>590</v>
      </c>
      <c r="G15" s="28" t="s">
        <v>616</v>
      </c>
      <c r="H15" s="28" t="s">
        <v>651</v>
      </c>
      <c r="I15" s="28" t="s">
        <v>710</v>
      </c>
      <c r="J15" s="28" t="s">
        <v>755</v>
      </c>
      <c r="K15" s="28" t="s">
        <v>781</v>
      </c>
      <c r="L15" s="28" t="s">
        <v>816</v>
      </c>
      <c r="M15" s="28" t="s">
        <v>888</v>
      </c>
      <c r="N15" s="28" t="s">
        <v>948</v>
      </c>
      <c r="O15" s="28" t="s">
        <v>1011</v>
      </c>
      <c r="P15" s="28" t="s">
        <v>1070</v>
      </c>
      <c r="Q15" s="28" t="s">
        <v>1108</v>
      </c>
      <c r="R15" s="28" t="s">
        <v>1123</v>
      </c>
      <c r="S15" s="28" t="s">
        <v>1142</v>
      </c>
      <c r="T15" s="28" t="s">
        <v>1160</v>
      </c>
      <c r="U15" s="28" t="s">
        <v>1187</v>
      </c>
      <c r="V15" s="28" t="s">
        <v>1262</v>
      </c>
      <c r="W15" s="28" t="s">
        <v>1304</v>
      </c>
      <c r="X15" s="28" t="s">
        <v>1346</v>
      </c>
      <c r="Y15" s="28" t="s">
        <v>1415</v>
      </c>
      <c r="Z15" s="28" t="s">
        <v>1443</v>
      </c>
      <c r="AA15" s="28" t="s">
        <v>1463</v>
      </c>
      <c r="AB15" s="28" t="s">
        <v>1500</v>
      </c>
      <c r="AC15" s="28" t="s">
        <v>1573</v>
      </c>
      <c r="AD15" s="28" t="s">
        <v>1622</v>
      </c>
      <c r="AE15" s="28" t="s">
        <v>1660</v>
      </c>
      <c r="AF15" s="28" t="s">
        <v>1689</v>
      </c>
      <c r="AG15" s="28" t="s">
        <v>1706</v>
      </c>
      <c r="AH15" s="28" t="s">
        <v>1726</v>
      </c>
      <c r="AI15" s="28" t="s">
        <v>1757</v>
      </c>
      <c r="AJ15" s="28" t="s">
        <v>1787</v>
      </c>
      <c r="AK15" s="28" t="s">
        <v>1807</v>
      </c>
      <c r="AL15" s="28" t="s">
        <v>1832</v>
      </c>
      <c r="AM15" s="28" t="s">
        <v>1850</v>
      </c>
      <c r="AN15" s="28" t="s">
        <v>1870</v>
      </c>
      <c r="AO15" s="28" t="s">
        <v>1905</v>
      </c>
      <c r="AP15" s="28" t="s">
        <v>1976</v>
      </c>
      <c r="AQ15" s="28" t="s">
        <v>1997</v>
      </c>
      <c r="AR15" s="28" t="s">
        <v>2019</v>
      </c>
      <c r="AS15" s="28" t="s">
        <v>2066</v>
      </c>
      <c r="AT15" s="28" t="s">
        <v>2085</v>
      </c>
      <c r="AU15" s="28" t="s">
        <v>2111</v>
      </c>
      <c r="AV15" s="28" t="s">
        <v>2155</v>
      </c>
    </row>
    <row r="16" spans="1:50">
      <c r="A16" s="64" t="s">
        <v>2212</v>
      </c>
      <c r="B16" s="28" t="s">
        <v>283</v>
      </c>
      <c r="C16" s="28" t="s">
        <v>476</v>
      </c>
      <c r="D16" s="28" t="s">
        <v>517</v>
      </c>
      <c r="E16" s="28" t="s">
        <v>551</v>
      </c>
      <c r="F16" s="28" t="s">
        <v>591</v>
      </c>
      <c r="G16" s="28" t="s">
        <v>617</v>
      </c>
      <c r="H16" s="28" t="s">
        <v>652</v>
      </c>
      <c r="I16" s="28" t="s">
        <v>711</v>
      </c>
      <c r="J16" s="28" t="s">
        <v>756</v>
      </c>
      <c r="K16" s="28" t="s">
        <v>782</v>
      </c>
      <c r="L16" s="28" t="s">
        <v>817</v>
      </c>
      <c r="M16" s="28" t="s">
        <v>889</v>
      </c>
      <c r="N16" s="28" t="s">
        <v>949</v>
      </c>
      <c r="O16" s="28" t="s">
        <v>1012</v>
      </c>
      <c r="P16" s="28" t="s">
        <v>1071</v>
      </c>
      <c r="Q16" s="28" t="s">
        <v>1109</v>
      </c>
      <c r="R16" s="28" t="s">
        <v>1124</v>
      </c>
      <c r="S16" s="28" t="s">
        <v>1143</v>
      </c>
      <c r="T16" s="28" t="s">
        <v>1161</v>
      </c>
      <c r="U16" s="28" t="s">
        <v>1188</v>
      </c>
      <c r="V16" s="28" t="s">
        <v>1263</v>
      </c>
      <c r="W16" s="28" t="s">
        <v>1305</v>
      </c>
      <c r="X16" s="28" t="s">
        <v>1347</v>
      </c>
      <c r="Y16" s="28" t="s">
        <v>1416</v>
      </c>
      <c r="Z16" s="28" t="s">
        <v>1444</v>
      </c>
      <c r="AA16" s="28" t="s">
        <v>1464</v>
      </c>
      <c r="AB16" s="28" t="s">
        <v>1501</v>
      </c>
      <c r="AC16" s="28" t="s">
        <v>1574</v>
      </c>
      <c r="AD16" s="28" t="s">
        <v>1623</v>
      </c>
      <c r="AE16" s="28" t="s">
        <v>1661</v>
      </c>
      <c r="AF16" s="28" t="s">
        <v>1690</v>
      </c>
      <c r="AG16" s="28" t="s">
        <v>1707</v>
      </c>
      <c r="AH16" s="28" t="s">
        <v>1727</v>
      </c>
      <c r="AI16" s="28" t="s">
        <v>964</v>
      </c>
      <c r="AJ16" s="28" t="s">
        <v>1788</v>
      </c>
      <c r="AK16" s="28" t="s">
        <v>1808</v>
      </c>
      <c r="AL16" s="28" t="s">
        <v>1833</v>
      </c>
      <c r="AM16" s="28" t="s">
        <v>316</v>
      </c>
      <c r="AN16" s="28" t="s">
        <v>1871</v>
      </c>
      <c r="AO16" s="28" t="s">
        <v>1906</v>
      </c>
      <c r="AP16" s="28" t="s">
        <v>1977</v>
      </c>
      <c r="AQ16" s="28" t="s">
        <v>1998</v>
      </c>
      <c r="AR16" s="28" t="s">
        <v>2020</v>
      </c>
      <c r="AS16" s="28" t="s">
        <v>2067</v>
      </c>
      <c r="AT16" s="28" t="s">
        <v>2086</v>
      </c>
      <c r="AU16" s="28" t="s">
        <v>2112</v>
      </c>
      <c r="AV16" s="28" t="s">
        <v>2156</v>
      </c>
    </row>
    <row r="17" spans="1:48">
      <c r="A17" s="64" t="s">
        <v>2213</v>
      </c>
      <c r="B17" s="28" t="s">
        <v>284</v>
      </c>
      <c r="C17" s="28" t="s">
        <v>477</v>
      </c>
      <c r="D17" s="28" t="s">
        <v>518</v>
      </c>
      <c r="E17" s="28" t="s">
        <v>552</v>
      </c>
      <c r="F17" s="28" t="s">
        <v>592</v>
      </c>
      <c r="G17" s="28" t="s">
        <v>618</v>
      </c>
      <c r="H17" s="28" t="s">
        <v>653</v>
      </c>
      <c r="I17" s="28" t="s">
        <v>712</v>
      </c>
      <c r="J17" s="28" t="s">
        <v>757</v>
      </c>
      <c r="K17" s="28" t="s">
        <v>783</v>
      </c>
      <c r="L17" s="28" t="s">
        <v>818</v>
      </c>
      <c r="M17" s="28" t="s">
        <v>890</v>
      </c>
      <c r="N17" s="28" t="s">
        <v>950</v>
      </c>
      <c r="O17" s="28" t="s">
        <v>1013</v>
      </c>
      <c r="P17" s="28" t="s">
        <v>1072</v>
      </c>
      <c r="Q17" s="28" t="s">
        <v>621</v>
      </c>
      <c r="R17" s="28" t="s">
        <v>1125</v>
      </c>
      <c r="S17" s="28" t="s">
        <v>1144</v>
      </c>
      <c r="T17" s="28" t="s">
        <v>1162</v>
      </c>
      <c r="U17" s="28" t="s">
        <v>1189</v>
      </c>
      <c r="V17" s="28" t="s">
        <v>1264</v>
      </c>
      <c r="W17" s="28" t="s">
        <v>1306</v>
      </c>
      <c r="X17" s="28" t="s">
        <v>1348</v>
      </c>
      <c r="Y17" s="28" t="s">
        <v>1417</v>
      </c>
      <c r="Z17" s="28" t="s">
        <v>1445</v>
      </c>
      <c r="AA17" s="28" t="s">
        <v>1465</v>
      </c>
      <c r="AB17" s="28" t="s">
        <v>1502</v>
      </c>
      <c r="AC17" s="28" t="s">
        <v>1575</v>
      </c>
      <c r="AD17" s="28" t="s">
        <v>1624</v>
      </c>
      <c r="AE17" s="28" t="s">
        <v>1662</v>
      </c>
      <c r="AF17" s="28" t="s">
        <v>500</v>
      </c>
      <c r="AG17" s="28" t="s">
        <v>1708</v>
      </c>
      <c r="AH17" s="28" t="s">
        <v>1728</v>
      </c>
      <c r="AI17" s="28" t="s">
        <v>1758</v>
      </c>
      <c r="AJ17" s="28" t="s">
        <v>1789</v>
      </c>
      <c r="AK17" s="28" t="s">
        <v>1809</v>
      </c>
      <c r="AL17" s="28" t="s">
        <v>1834</v>
      </c>
      <c r="AM17" s="28" t="s">
        <v>1851</v>
      </c>
      <c r="AN17" s="28" t="s">
        <v>1872</v>
      </c>
      <c r="AO17" s="28" t="s">
        <v>1907</v>
      </c>
      <c r="AP17" s="28" t="s">
        <v>1978</v>
      </c>
      <c r="AQ17" s="28" t="s">
        <v>1999</v>
      </c>
      <c r="AR17" s="28" t="s">
        <v>2021</v>
      </c>
      <c r="AS17" s="28" t="s">
        <v>2068</v>
      </c>
      <c r="AT17" s="28" t="s">
        <v>2087</v>
      </c>
      <c r="AU17" s="28" t="s">
        <v>2113</v>
      </c>
      <c r="AV17" s="28" t="s">
        <v>2157</v>
      </c>
    </row>
    <row r="18" spans="1:48">
      <c r="A18" s="64" t="s">
        <v>2214</v>
      </c>
      <c r="B18" s="28" t="s">
        <v>285</v>
      </c>
      <c r="C18" s="28" t="s">
        <v>478</v>
      </c>
      <c r="D18" s="28" t="s">
        <v>519</v>
      </c>
      <c r="E18" s="28" t="s">
        <v>553</v>
      </c>
      <c r="F18" s="28" t="s">
        <v>593</v>
      </c>
      <c r="G18" s="28" t="s">
        <v>619</v>
      </c>
      <c r="H18" s="28" t="s">
        <v>654</v>
      </c>
      <c r="I18" s="28" t="s">
        <v>713</v>
      </c>
      <c r="J18" s="28" t="s">
        <v>758</v>
      </c>
      <c r="K18" s="28" t="s">
        <v>784</v>
      </c>
      <c r="L18" s="28" t="s">
        <v>819</v>
      </c>
      <c r="M18" s="28" t="s">
        <v>891</v>
      </c>
      <c r="N18" s="28" t="s">
        <v>951</v>
      </c>
      <c r="O18" s="28" t="s">
        <v>1014</v>
      </c>
      <c r="P18" s="28" t="s">
        <v>1073</v>
      </c>
      <c r="R18" s="28" t="s">
        <v>1126</v>
      </c>
      <c r="S18" s="28" t="s">
        <v>1145</v>
      </c>
      <c r="T18" s="28" t="s">
        <v>1163</v>
      </c>
      <c r="U18" s="28" t="s">
        <v>1190</v>
      </c>
      <c r="V18" s="28" t="s">
        <v>1265</v>
      </c>
      <c r="W18" s="28" t="s">
        <v>1307</v>
      </c>
      <c r="X18" s="28" t="s">
        <v>1349</v>
      </c>
      <c r="Y18" s="28" t="s">
        <v>1418</v>
      </c>
      <c r="Z18" s="28" t="s">
        <v>1446</v>
      </c>
      <c r="AA18" s="28" t="s">
        <v>1466</v>
      </c>
      <c r="AB18" s="28" t="s">
        <v>1503</v>
      </c>
      <c r="AC18" s="28" t="s">
        <v>1576</v>
      </c>
      <c r="AD18" s="28" t="s">
        <v>1625</v>
      </c>
      <c r="AE18" s="28" t="s">
        <v>1663</v>
      </c>
      <c r="AF18" s="28" t="s">
        <v>1691</v>
      </c>
      <c r="AG18" s="28" t="s">
        <v>1709</v>
      </c>
      <c r="AH18" s="28" t="s">
        <v>1729</v>
      </c>
      <c r="AI18" s="28" t="s">
        <v>1759</v>
      </c>
      <c r="AJ18" s="28" t="s">
        <v>1790</v>
      </c>
      <c r="AK18" s="28" t="s">
        <v>1810</v>
      </c>
      <c r="AL18" s="28" t="s">
        <v>1835</v>
      </c>
      <c r="AM18" s="28" t="s">
        <v>1852</v>
      </c>
      <c r="AN18" s="28" t="s">
        <v>1873</v>
      </c>
      <c r="AO18" s="28" t="s">
        <v>1908</v>
      </c>
      <c r="AP18" s="28" t="s">
        <v>1979</v>
      </c>
      <c r="AQ18" s="28" t="s">
        <v>2000</v>
      </c>
      <c r="AR18" s="28" t="s">
        <v>2022</v>
      </c>
      <c r="AS18" s="28" t="s">
        <v>2069</v>
      </c>
      <c r="AT18" s="28" t="s">
        <v>2088</v>
      </c>
      <c r="AU18" s="28" t="s">
        <v>2114</v>
      </c>
      <c r="AV18" s="28" t="s">
        <v>2158</v>
      </c>
    </row>
    <row r="19" spans="1:48">
      <c r="A19" s="64" t="s">
        <v>2215</v>
      </c>
      <c r="B19" s="28" t="s">
        <v>286</v>
      </c>
      <c r="C19" s="28" t="s">
        <v>479</v>
      </c>
      <c r="D19" s="28" t="s">
        <v>520</v>
      </c>
      <c r="E19" s="28" t="s">
        <v>554</v>
      </c>
      <c r="F19" s="28" t="s">
        <v>594</v>
      </c>
      <c r="G19" s="28" t="s">
        <v>620</v>
      </c>
      <c r="H19" s="28" t="s">
        <v>655</v>
      </c>
      <c r="I19" s="28" t="s">
        <v>714</v>
      </c>
      <c r="J19" s="28" t="s">
        <v>759</v>
      </c>
      <c r="K19" s="28" t="s">
        <v>785</v>
      </c>
      <c r="L19" s="28" t="s">
        <v>820</v>
      </c>
      <c r="M19" s="28" t="s">
        <v>892</v>
      </c>
      <c r="N19" s="28" t="s">
        <v>952</v>
      </c>
      <c r="O19" s="28" t="s">
        <v>1015</v>
      </c>
      <c r="P19" s="28" t="s">
        <v>1074</v>
      </c>
      <c r="R19" s="28" t="s">
        <v>1127</v>
      </c>
      <c r="S19" s="28" t="s">
        <v>1146</v>
      </c>
      <c r="T19" s="28" t="s">
        <v>500</v>
      </c>
      <c r="U19" s="28" t="s">
        <v>1191</v>
      </c>
      <c r="V19" s="28" t="s">
        <v>1266</v>
      </c>
      <c r="W19" s="28" t="s">
        <v>1308</v>
      </c>
      <c r="X19" s="28" t="s">
        <v>1350</v>
      </c>
      <c r="Y19" s="28" t="s">
        <v>1419</v>
      </c>
      <c r="Z19" s="28" t="s">
        <v>1447</v>
      </c>
      <c r="AA19" s="28" t="s">
        <v>1467</v>
      </c>
      <c r="AB19" s="28" t="s">
        <v>1504</v>
      </c>
      <c r="AC19" s="28" t="s">
        <v>1577</v>
      </c>
      <c r="AD19" s="28" t="s">
        <v>1626</v>
      </c>
      <c r="AE19" s="28" t="s">
        <v>1143</v>
      </c>
      <c r="AF19" s="28" t="s">
        <v>1692</v>
      </c>
      <c r="AG19" s="28" t="s">
        <v>1710</v>
      </c>
      <c r="AH19" s="28" t="s">
        <v>1730</v>
      </c>
      <c r="AI19" s="28" t="s">
        <v>1760</v>
      </c>
      <c r="AJ19" s="28" t="s">
        <v>1791</v>
      </c>
      <c r="AK19" s="28" t="s">
        <v>1811</v>
      </c>
      <c r="AL19" s="28" t="s">
        <v>1836</v>
      </c>
      <c r="AM19" s="28" t="s">
        <v>1853</v>
      </c>
      <c r="AN19" s="28" t="s">
        <v>1874</v>
      </c>
      <c r="AO19" s="28" t="s">
        <v>1909</v>
      </c>
      <c r="AP19" s="28" t="s">
        <v>1980</v>
      </c>
      <c r="AQ19" s="28" t="s">
        <v>2001</v>
      </c>
      <c r="AR19" s="28" t="s">
        <v>2023</v>
      </c>
      <c r="AS19" s="28" t="s">
        <v>2070</v>
      </c>
      <c r="AT19" s="28" t="s">
        <v>2089</v>
      </c>
      <c r="AU19" s="28" t="s">
        <v>2115</v>
      </c>
      <c r="AV19" s="28" t="s">
        <v>2159</v>
      </c>
    </row>
    <row r="20" spans="1:48">
      <c r="A20" s="64" t="s">
        <v>2216</v>
      </c>
      <c r="B20" s="28" t="s">
        <v>287</v>
      </c>
      <c r="C20" s="28" t="s">
        <v>480</v>
      </c>
      <c r="D20" s="28" t="s">
        <v>521</v>
      </c>
      <c r="E20" s="28" t="s">
        <v>555</v>
      </c>
      <c r="F20" s="28" t="s">
        <v>595</v>
      </c>
      <c r="G20" s="28" t="s">
        <v>621</v>
      </c>
      <c r="H20" s="28" t="s">
        <v>656</v>
      </c>
      <c r="I20" s="28" t="s">
        <v>715</v>
      </c>
      <c r="J20" s="28" t="s">
        <v>760</v>
      </c>
      <c r="K20" s="28" t="s">
        <v>786</v>
      </c>
      <c r="L20" s="28" t="s">
        <v>821</v>
      </c>
      <c r="M20" s="28" t="s">
        <v>893</v>
      </c>
      <c r="N20" s="28" t="s">
        <v>953</v>
      </c>
      <c r="O20" s="28" t="s">
        <v>1016</v>
      </c>
      <c r="P20" s="28" t="s">
        <v>1075</v>
      </c>
      <c r="R20" s="28" t="s">
        <v>1128</v>
      </c>
      <c r="T20" s="28" t="s">
        <v>1164</v>
      </c>
      <c r="U20" s="28" t="s">
        <v>1192</v>
      </c>
      <c r="V20" s="28" t="s">
        <v>1267</v>
      </c>
      <c r="W20" s="28" t="s">
        <v>1309</v>
      </c>
      <c r="X20" s="28" t="s">
        <v>1351</v>
      </c>
      <c r="Y20" s="28" t="s">
        <v>621</v>
      </c>
      <c r="Z20" s="28" t="s">
        <v>1448</v>
      </c>
      <c r="AA20" s="28" t="s">
        <v>1468</v>
      </c>
      <c r="AB20" s="28" t="s">
        <v>1505</v>
      </c>
      <c r="AC20" s="28" t="s">
        <v>1578</v>
      </c>
      <c r="AD20" s="28" t="s">
        <v>632</v>
      </c>
      <c r="AE20" s="28" t="s">
        <v>421</v>
      </c>
      <c r="AF20" s="28" t="s">
        <v>1444</v>
      </c>
      <c r="AG20" s="28" t="s">
        <v>1711</v>
      </c>
      <c r="AH20" s="28" t="s">
        <v>1731</v>
      </c>
      <c r="AI20" s="28" t="s">
        <v>1761</v>
      </c>
      <c r="AJ20" s="28" t="s">
        <v>1792</v>
      </c>
      <c r="AK20" s="28" t="s">
        <v>1812</v>
      </c>
      <c r="AM20" s="28" t="s">
        <v>1854</v>
      </c>
      <c r="AN20" s="28" t="s">
        <v>1875</v>
      </c>
      <c r="AO20" s="28" t="s">
        <v>1910</v>
      </c>
      <c r="AP20" s="28" t="s">
        <v>1981</v>
      </c>
      <c r="AQ20" s="28" t="s">
        <v>2002</v>
      </c>
      <c r="AR20" s="28" t="s">
        <v>2024</v>
      </c>
      <c r="AS20" s="28" t="s">
        <v>2071</v>
      </c>
      <c r="AT20" s="28" t="s">
        <v>2090</v>
      </c>
      <c r="AU20" s="28" t="s">
        <v>2116</v>
      </c>
      <c r="AV20" s="28" t="s">
        <v>2160</v>
      </c>
    </row>
    <row r="21" spans="1:48">
      <c r="A21" s="64" t="s">
        <v>2217</v>
      </c>
      <c r="B21" s="28" t="s">
        <v>288</v>
      </c>
      <c r="C21" s="28" t="s">
        <v>481</v>
      </c>
      <c r="D21" s="28" t="s">
        <v>522</v>
      </c>
      <c r="E21" s="28" t="s">
        <v>556</v>
      </c>
      <c r="F21" s="28" t="s">
        <v>596</v>
      </c>
      <c r="G21" s="28" t="s">
        <v>622</v>
      </c>
      <c r="H21" s="28" t="s">
        <v>657</v>
      </c>
      <c r="I21" s="28" t="s">
        <v>716</v>
      </c>
      <c r="J21" s="28" t="s">
        <v>761</v>
      </c>
      <c r="K21" s="28" t="s">
        <v>787</v>
      </c>
      <c r="L21" s="28" t="s">
        <v>822</v>
      </c>
      <c r="M21" s="28" t="s">
        <v>894</v>
      </c>
      <c r="N21" s="28" t="s">
        <v>954</v>
      </c>
      <c r="O21" s="28" t="s">
        <v>1017</v>
      </c>
      <c r="P21" s="28" t="s">
        <v>1076</v>
      </c>
      <c r="R21" s="28" t="s">
        <v>1129</v>
      </c>
      <c r="T21" s="28" t="s">
        <v>1165</v>
      </c>
      <c r="U21" s="28" t="s">
        <v>1193</v>
      </c>
      <c r="V21" s="28" t="s">
        <v>1268</v>
      </c>
      <c r="W21" s="28" t="s">
        <v>1310</v>
      </c>
      <c r="X21" s="28" t="s">
        <v>1352</v>
      </c>
      <c r="Y21" s="28" t="s">
        <v>1420</v>
      </c>
      <c r="Z21" s="28" t="s">
        <v>1449</v>
      </c>
      <c r="AA21" s="28" t="s">
        <v>1469</v>
      </c>
      <c r="AB21" s="28" t="s">
        <v>1506</v>
      </c>
      <c r="AC21" s="28" t="s">
        <v>1579</v>
      </c>
      <c r="AD21" s="28" t="s">
        <v>1627</v>
      </c>
      <c r="AE21" s="28" t="s">
        <v>1664</v>
      </c>
      <c r="AF21" s="28" t="s">
        <v>1693</v>
      </c>
      <c r="AG21" s="28" t="s">
        <v>1712</v>
      </c>
      <c r="AH21" s="28" t="s">
        <v>1732</v>
      </c>
      <c r="AI21" s="28" t="s">
        <v>1762</v>
      </c>
      <c r="AJ21" s="28" t="s">
        <v>1793</v>
      </c>
      <c r="AK21" s="28" t="s">
        <v>1813</v>
      </c>
      <c r="AM21" s="28" t="s">
        <v>1855</v>
      </c>
      <c r="AN21" s="28" t="s">
        <v>1876</v>
      </c>
      <c r="AO21" s="28" t="s">
        <v>1911</v>
      </c>
      <c r="AP21" s="28" t="s">
        <v>1982</v>
      </c>
      <c r="AQ21" s="28" t="s">
        <v>2003</v>
      </c>
      <c r="AR21" s="28" t="s">
        <v>574</v>
      </c>
      <c r="AT21" s="28" t="s">
        <v>2091</v>
      </c>
      <c r="AU21" s="28" t="s">
        <v>2117</v>
      </c>
      <c r="AV21" s="28" t="s">
        <v>2161</v>
      </c>
    </row>
    <row r="22" spans="1:48">
      <c r="A22" s="64" t="s">
        <v>1174</v>
      </c>
      <c r="B22" s="28" t="s">
        <v>289</v>
      </c>
      <c r="C22" s="28" t="s">
        <v>482</v>
      </c>
      <c r="D22" s="28" t="s">
        <v>523</v>
      </c>
      <c r="E22" s="28" t="s">
        <v>557</v>
      </c>
      <c r="F22" s="28" t="s">
        <v>597</v>
      </c>
      <c r="G22" s="28" t="s">
        <v>623</v>
      </c>
      <c r="H22" s="28" t="s">
        <v>658</v>
      </c>
      <c r="I22" s="28" t="s">
        <v>717</v>
      </c>
      <c r="J22" s="28" t="s">
        <v>762</v>
      </c>
      <c r="K22" s="28" t="s">
        <v>788</v>
      </c>
      <c r="L22" s="28" t="s">
        <v>823</v>
      </c>
      <c r="M22" s="28" t="s">
        <v>895</v>
      </c>
      <c r="N22" s="28" t="s">
        <v>955</v>
      </c>
      <c r="O22" s="28" t="s">
        <v>1018</v>
      </c>
      <c r="P22" s="28" t="s">
        <v>1077</v>
      </c>
      <c r="T22" s="28" t="s">
        <v>1166</v>
      </c>
      <c r="U22" s="28" t="s">
        <v>1194</v>
      </c>
      <c r="V22" s="28" t="s">
        <v>1269</v>
      </c>
      <c r="W22" s="28" t="s">
        <v>1311</v>
      </c>
      <c r="X22" s="28" t="s">
        <v>1353</v>
      </c>
      <c r="Y22" s="28" t="s">
        <v>1421</v>
      </c>
      <c r="AA22" s="28" t="s">
        <v>1470</v>
      </c>
      <c r="AB22" s="28" t="s">
        <v>1507</v>
      </c>
      <c r="AC22" s="28" t="s">
        <v>1580</v>
      </c>
      <c r="AD22" s="28" t="s">
        <v>1628</v>
      </c>
      <c r="AE22" s="28" t="s">
        <v>1665</v>
      </c>
      <c r="AH22" s="28" t="s">
        <v>1733</v>
      </c>
      <c r="AI22" s="28" t="s">
        <v>1763</v>
      </c>
      <c r="AK22" s="28" t="s">
        <v>1814</v>
      </c>
      <c r="AM22" s="28" t="s">
        <v>1856</v>
      </c>
      <c r="AN22" s="28" t="s">
        <v>1877</v>
      </c>
      <c r="AO22" s="28" t="s">
        <v>1912</v>
      </c>
      <c r="AP22" s="28" t="s">
        <v>1983</v>
      </c>
      <c r="AQ22" s="28" t="s">
        <v>2004</v>
      </c>
      <c r="AR22" s="28" t="s">
        <v>2025</v>
      </c>
      <c r="AT22" s="28" t="s">
        <v>2092</v>
      </c>
      <c r="AU22" s="28" t="s">
        <v>2118</v>
      </c>
      <c r="AV22" s="28" t="s">
        <v>2162</v>
      </c>
    </row>
    <row r="23" spans="1:48">
      <c r="A23" s="64" t="s">
        <v>2218</v>
      </c>
      <c r="B23" s="28" t="s">
        <v>290</v>
      </c>
      <c r="C23" s="28" t="s">
        <v>483</v>
      </c>
      <c r="D23" s="28" t="s">
        <v>524</v>
      </c>
      <c r="E23" s="28" t="s">
        <v>558</v>
      </c>
      <c r="F23" s="28" t="s">
        <v>598</v>
      </c>
      <c r="G23" s="28" t="s">
        <v>624</v>
      </c>
      <c r="H23" s="28" t="s">
        <v>659</v>
      </c>
      <c r="I23" s="28" t="s">
        <v>718</v>
      </c>
      <c r="J23" s="28" t="s">
        <v>763</v>
      </c>
      <c r="K23" s="28" t="s">
        <v>789</v>
      </c>
      <c r="L23" s="28" t="s">
        <v>824</v>
      </c>
      <c r="M23" s="28" t="s">
        <v>896</v>
      </c>
      <c r="N23" s="28" t="s">
        <v>956</v>
      </c>
      <c r="O23" s="28" t="s">
        <v>1019</v>
      </c>
      <c r="P23" s="28" t="s">
        <v>1078</v>
      </c>
      <c r="T23" s="28" t="s">
        <v>1167</v>
      </c>
      <c r="U23" s="28" t="s">
        <v>1195</v>
      </c>
      <c r="V23" s="28" t="s">
        <v>1270</v>
      </c>
      <c r="W23" s="28" t="s">
        <v>1312</v>
      </c>
      <c r="X23" s="28" t="s">
        <v>1354</v>
      </c>
      <c r="Y23" s="28" t="s">
        <v>799</v>
      </c>
      <c r="AA23" s="28" t="s">
        <v>1471</v>
      </c>
      <c r="AB23" s="28" t="s">
        <v>1508</v>
      </c>
      <c r="AC23" s="28" t="s">
        <v>1581</v>
      </c>
      <c r="AD23" s="28" t="s">
        <v>1629</v>
      </c>
      <c r="AE23" s="28" t="s">
        <v>1666</v>
      </c>
      <c r="AH23" s="28" t="s">
        <v>1734</v>
      </c>
      <c r="AI23" s="28" t="s">
        <v>1764</v>
      </c>
      <c r="AK23" s="28" t="s">
        <v>1815</v>
      </c>
      <c r="AM23" s="28"/>
      <c r="AN23" s="28" t="s">
        <v>1878</v>
      </c>
      <c r="AO23" s="28" t="s">
        <v>1913</v>
      </c>
      <c r="AQ23" s="28" t="s">
        <v>2005</v>
      </c>
      <c r="AR23" s="28" t="s">
        <v>2026</v>
      </c>
      <c r="AT23" s="28" t="s">
        <v>2093</v>
      </c>
      <c r="AU23" s="28" t="s">
        <v>2119</v>
      </c>
      <c r="AV23" s="28" t="s">
        <v>2163</v>
      </c>
    </row>
    <row r="24" spans="1:48">
      <c r="A24" s="64" t="s">
        <v>2219</v>
      </c>
      <c r="B24" s="28" t="s">
        <v>291</v>
      </c>
      <c r="C24" s="28" t="s">
        <v>484</v>
      </c>
      <c r="D24" s="28" t="s">
        <v>525</v>
      </c>
      <c r="E24" s="28" t="s">
        <v>559</v>
      </c>
      <c r="F24" s="28" t="s">
        <v>599</v>
      </c>
      <c r="G24" s="28" t="s">
        <v>625</v>
      </c>
      <c r="H24" s="28" t="s">
        <v>660</v>
      </c>
      <c r="I24" s="28" t="s">
        <v>719</v>
      </c>
      <c r="J24" s="28" t="s">
        <v>764</v>
      </c>
      <c r="K24" s="28" t="s">
        <v>790</v>
      </c>
      <c r="L24" s="28" t="s">
        <v>825</v>
      </c>
      <c r="M24" s="28" t="s">
        <v>897</v>
      </c>
      <c r="N24" s="28" t="s">
        <v>957</v>
      </c>
      <c r="O24" s="28" t="s">
        <v>1020</v>
      </c>
      <c r="P24" s="28" t="s">
        <v>1079</v>
      </c>
      <c r="T24" s="28" t="s">
        <v>1168</v>
      </c>
      <c r="U24" s="28" t="s">
        <v>786</v>
      </c>
      <c r="V24" s="28" t="s">
        <v>1271</v>
      </c>
      <c r="W24" s="28" t="s">
        <v>1313</v>
      </c>
      <c r="X24" s="28" t="s">
        <v>1355</v>
      </c>
      <c r="Y24" s="28" t="s">
        <v>1422</v>
      </c>
      <c r="AA24" s="28" t="s">
        <v>1472</v>
      </c>
      <c r="AB24" s="28" t="s">
        <v>1509</v>
      </c>
      <c r="AC24" s="28" t="s">
        <v>1582</v>
      </c>
      <c r="AD24" s="28" t="s">
        <v>1630</v>
      </c>
      <c r="AE24" s="28" t="s">
        <v>1667</v>
      </c>
      <c r="AH24" s="28" t="s">
        <v>1735</v>
      </c>
      <c r="AI24" s="28" t="s">
        <v>1765</v>
      </c>
      <c r="AK24" s="28" t="s">
        <v>1816</v>
      </c>
      <c r="AM24" s="28"/>
      <c r="AN24" s="28" t="s">
        <v>1879</v>
      </c>
      <c r="AO24" s="28" t="s">
        <v>1914</v>
      </c>
      <c r="AR24" s="28" t="s">
        <v>2027</v>
      </c>
      <c r="AT24" s="28" t="s">
        <v>2094</v>
      </c>
      <c r="AU24" s="28" t="s">
        <v>2120</v>
      </c>
      <c r="AV24" s="28" t="s">
        <v>2164</v>
      </c>
    </row>
    <row r="25" spans="1:48">
      <c r="A25" s="64" t="s">
        <v>2220</v>
      </c>
      <c r="B25" s="28" t="s">
        <v>292</v>
      </c>
      <c r="C25" s="28" t="s">
        <v>485</v>
      </c>
      <c r="D25" s="28" t="s">
        <v>526</v>
      </c>
      <c r="E25" s="28" t="s">
        <v>560</v>
      </c>
      <c r="F25" s="28" t="s">
        <v>600</v>
      </c>
      <c r="G25" s="28" t="s">
        <v>626</v>
      </c>
      <c r="H25" s="28" t="s">
        <v>661</v>
      </c>
      <c r="I25" s="28" t="s">
        <v>720</v>
      </c>
      <c r="J25" s="28" t="s">
        <v>765</v>
      </c>
      <c r="K25" s="28" t="s">
        <v>791</v>
      </c>
      <c r="L25" s="28" t="s">
        <v>826</v>
      </c>
      <c r="M25" s="28" t="s">
        <v>898</v>
      </c>
      <c r="N25" s="28" t="s">
        <v>958</v>
      </c>
      <c r="O25" s="28" t="s">
        <v>1021</v>
      </c>
      <c r="P25" s="28" t="s">
        <v>1080</v>
      </c>
      <c r="T25" s="28" t="s">
        <v>1169</v>
      </c>
      <c r="U25" s="28" t="s">
        <v>1196</v>
      </c>
      <c r="V25" s="28" t="s">
        <v>1272</v>
      </c>
      <c r="W25" s="28" t="s">
        <v>1314</v>
      </c>
      <c r="X25" s="28" t="s">
        <v>1356</v>
      </c>
      <c r="Y25" s="28" t="s">
        <v>1423</v>
      </c>
      <c r="AA25" s="28" t="s">
        <v>1473</v>
      </c>
      <c r="AB25" s="28" t="s">
        <v>1510</v>
      </c>
      <c r="AC25" s="28" t="s">
        <v>1583</v>
      </c>
      <c r="AD25" s="28" t="s">
        <v>1631</v>
      </c>
      <c r="AE25" s="28" t="s">
        <v>1668</v>
      </c>
      <c r="AH25" s="28" t="s">
        <v>1736</v>
      </c>
      <c r="AI25" s="28" t="s">
        <v>1766</v>
      </c>
      <c r="AK25" s="28" t="s">
        <v>1817</v>
      </c>
      <c r="AM25" s="28"/>
      <c r="AN25" s="28" t="s">
        <v>1880</v>
      </c>
      <c r="AO25" s="28" t="s">
        <v>1915</v>
      </c>
      <c r="AR25" s="28" t="s">
        <v>2028</v>
      </c>
      <c r="AT25" s="28" t="s">
        <v>600</v>
      </c>
      <c r="AU25" s="28" t="s">
        <v>2121</v>
      </c>
      <c r="AV25" s="28" t="s">
        <v>2165</v>
      </c>
    </row>
    <row r="26" spans="1:48">
      <c r="A26" s="64" t="s">
        <v>2221</v>
      </c>
      <c r="B26" s="28" t="s">
        <v>293</v>
      </c>
      <c r="C26" s="28" t="s">
        <v>486</v>
      </c>
      <c r="D26" s="28" t="s">
        <v>527</v>
      </c>
      <c r="E26" s="28" t="s">
        <v>561</v>
      </c>
      <c r="F26" s="28" t="s">
        <v>601</v>
      </c>
      <c r="G26" s="28" t="s">
        <v>627</v>
      </c>
      <c r="H26" s="28" t="s">
        <v>662</v>
      </c>
      <c r="I26" s="28" t="s">
        <v>721</v>
      </c>
      <c r="J26" s="28" t="s">
        <v>766</v>
      </c>
      <c r="K26" s="28" t="s">
        <v>792</v>
      </c>
      <c r="L26" s="28" t="s">
        <v>827</v>
      </c>
      <c r="M26" s="28" t="s">
        <v>899</v>
      </c>
      <c r="N26" s="28" t="s">
        <v>959</v>
      </c>
      <c r="O26" s="28" t="s">
        <v>1022</v>
      </c>
      <c r="P26" s="28" t="s">
        <v>1081</v>
      </c>
      <c r="T26" s="28" t="s">
        <v>1170</v>
      </c>
      <c r="U26" s="28" t="s">
        <v>1197</v>
      </c>
      <c r="V26" s="28" t="s">
        <v>1273</v>
      </c>
      <c r="W26" s="28" t="s">
        <v>1315</v>
      </c>
      <c r="X26" s="28" t="s">
        <v>1357</v>
      </c>
      <c r="Y26" s="28" t="s">
        <v>1424</v>
      </c>
      <c r="AA26" s="28" t="s">
        <v>1474</v>
      </c>
      <c r="AB26" s="28" t="s">
        <v>1511</v>
      </c>
      <c r="AC26" s="28" t="s">
        <v>1584</v>
      </c>
      <c r="AD26" s="28" t="s">
        <v>1632</v>
      </c>
      <c r="AE26" s="28" t="s">
        <v>1669</v>
      </c>
      <c r="AH26" s="28" t="s">
        <v>1737</v>
      </c>
      <c r="AI26" s="28" t="s">
        <v>1767</v>
      </c>
      <c r="AK26" s="28" t="s">
        <v>1818</v>
      </c>
      <c r="AM26" s="28"/>
      <c r="AN26" s="28" t="s">
        <v>1881</v>
      </c>
      <c r="AO26" s="28" t="s">
        <v>1916</v>
      </c>
      <c r="AR26" s="28" t="s">
        <v>2029</v>
      </c>
      <c r="AT26" s="28" t="s">
        <v>2095</v>
      </c>
      <c r="AU26" s="28" t="s">
        <v>2122</v>
      </c>
      <c r="AV26" s="28" t="s">
        <v>2166</v>
      </c>
    </row>
    <row r="27" spans="1:48">
      <c r="A27" s="64" t="s">
        <v>2222</v>
      </c>
      <c r="B27" s="28" t="s">
        <v>294</v>
      </c>
      <c r="C27" s="28" t="s">
        <v>487</v>
      </c>
      <c r="D27" s="28" t="s">
        <v>528</v>
      </c>
      <c r="E27" s="28" t="s">
        <v>562</v>
      </c>
      <c r="F27" s="28" t="s">
        <v>602</v>
      </c>
      <c r="G27" s="28" t="s">
        <v>628</v>
      </c>
      <c r="H27" s="28" t="s">
        <v>663</v>
      </c>
      <c r="I27" s="28" t="s">
        <v>722</v>
      </c>
      <c r="J27" s="28" t="s">
        <v>767</v>
      </c>
      <c r="K27" s="28" t="s">
        <v>793</v>
      </c>
      <c r="L27" s="28" t="s">
        <v>828</v>
      </c>
      <c r="M27" s="28" t="s">
        <v>900</v>
      </c>
      <c r="N27" s="28" t="s">
        <v>960</v>
      </c>
      <c r="O27" s="28" t="s">
        <v>1023</v>
      </c>
      <c r="P27" s="28" t="s">
        <v>1082</v>
      </c>
      <c r="T27" s="28" t="s">
        <v>1171</v>
      </c>
      <c r="U27" s="28" t="s">
        <v>1198</v>
      </c>
      <c r="V27" s="28" t="s">
        <v>1274</v>
      </c>
      <c r="W27" s="28" t="s">
        <v>1316</v>
      </c>
      <c r="X27" s="28" t="s">
        <v>1358</v>
      </c>
      <c r="Y27" s="28" t="s">
        <v>1425</v>
      </c>
      <c r="AA27" s="28" t="s">
        <v>1475</v>
      </c>
      <c r="AB27" s="28" t="s">
        <v>1512</v>
      </c>
      <c r="AC27" s="28" t="s">
        <v>1585</v>
      </c>
      <c r="AD27" s="28" t="s">
        <v>1633</v>
      </c>
      <c r="AE27" s="28" t="s">
        <v>1670</v>
      </c>
      <c r="AH27" s="28" t="s">
        <v>1738</v>
      </c>
      <c r="AI27" s="28" t="s">
        <v>1768</v>
      </c>
      <c r="AM27" s="28"/>
      <c r="AN27" s="28" t="s">
        <v>1882</v>
      </c>
      <c r="AO27" s="28" t="s">
        <v>1917</v>
      </c>
      <c r="AR27" s="28" t="s">
        <v>2030</v>
      </c>
      <c r="AT27" s="28" t="s">
        <v>2096</v>
      </c>
      <c r="AU27" s="28" t="s">
        <v>2123</v>
      </c>
      <c r="AV27" s="28" t="s">
        <v>2167</v>
      </c>
    </row>
    <row r="28" spans="1:48">
      <c r="A28" s="64" t="s">
        <v>2223</v>
      </c>
      <c r="B28" s="28" t="s">
        <v>295</v>
      </c>
      <c r="C28" s="28" t="s">
        <v>488</v>
      </c>
      <c r="D28" s="28" t="s">
        <v>529</v>
      </c>
      <c r="E28" s="28" t="s">
        <v>563</v>
      </c>
      <c r="G28" s="28" t="s">
        <v>629</v>
      </c>
      <c r="H28" s="28" t="s">
        <v>664</v>
      </c>
      <c r="I28" s="28" t="s">
        <v>723</v>
      </c>
      <c r="K28" s="28" t="s">
        <v>794</v>
      </c>
      <c r="L28" s="28" t="s">
        <v>829</v>
      </c>
      <c r="M28" s="28" t="s">
        <v>901</v>
      </c>
      <c r="N28" s="28" t="s">
        <v>961</v>
      </c>
      <c r="O28" s="28" t="s">
        <v>1024</v>
      </c>
      <c r="P28" s="28" t="s">
        <v>1083</v>
      </c>
      <c r="T28" s="28" t="s">
        <v>1172</v>
      </c>
      <c r="U28" s="28" t="s">
        <v>1199</v>
      </c>
      <c r="V28" s="28" t="s">
        <v>1275</v>
      </c>
      <c r="W28" s="28" t="s">
        <v>1317</v>
      </c>
      <c r="X28" s="28" t="s">
        <v>1359</v>
      </c>
      <c r="Y28" s="28" t="s">
        <v>1426</v>
      </c>
      <c r="AA28" s="28" t="s">
        <v>1476</v>
      </c>
      <c r="AB28" s="28" t="s">
        <v>1513</v>
      </c>
      <c r="AC28" s="28" t="s">
        <v>1586</v>
      </c>
      <c r="AD28" s="28" t="s">
        <v>1634</v>
      </c>
      <c r="AE28" s="28" t="s">
        <v>1671</v>
      </c>
      <c r="AH28" s="28" t="s">
        <v>1739</v>
      </c>
      <c r="AI28" s="28" t="s">
        <v>1769</v>
      </c>
      <c r="AM28" s="28"/>
      <c r="AN28" s="28" t="s">
        <v>1883</v>
      </c>
      <c r="AO28" s="28" t="s">
        <v>1918</v>
      </c>
      <c r="AR28" s="28" t="s">
        <v>2031</v>
      </c>
      <c r="AT28" s="28" t="s">
        <v>2097</v>
      </c>
      <c r="AU28" s="28" t="s">
        <v>2124</v>
      </c>
      <c r="AV28" s="28" t="s">
        <v>2168</v>
      </c>
    </row>
    <row r="29" spans="1:48">
      <c r="A29" s="64" t="s">
        <v>2224</v>
      </c>
      <c r="B29" s="28" t="s">
        <v>296</v>
      </c>
      <c r="C29" s="28" t="s">
        <v>489</v>
      </c>
      <c r="D29" s="28" t="s">
        <v>530</v>
      </c>
      <c r="E29" s="28" t="s">
        <v>564</v>
      </c>
      <c r="G29" s="28" t="s">
        <v>630</v>
      </c>
      <c r="H29" s="28" t="s">
        <v>665</v>
      </c>
      <c r="I29" s="28" t="s">
        <v>724</v>
      </c>
      <c r="K29" s="28" t="s">
        <v>795</v>
      </c>
      <c r="L29" s="28" t="s">
        <v>830</v>
      </c>
      <c r="M29" s="28" t="s">
        <v>902</v>
      </c>
      <c r="N29" s="28" t="s">
        <v>962</v>
      </c>
      <c r="O29" s="28" t="s">
        <v>1025</v>
      </c>
      <c r="P29" s="28" t="s">
        <v>1084</v>
      </c>
      <c r="T29" s="28" t="s">
        <v>1173</v>
      </c>
      <c r="U29" s="28" t="s">
        <v>1200</v>
      </c>
      <c r="V29" s="28" t="s">
        <v>1276</v>
      </c>
      <c r="W29" s="28" t="s">
        <v>1318</v>
      </c>
      <c r="X29" s="28" t="s">
        <v>1360</v>
      </c>
      <c r="Y29" s="28" t="s">
        <v>1427</v>
      </c>
      <c r="AA29" s="28" t="s">
        <v>1477</v>
      </c>
      <c r="AB29" s="28" t="s">
        <v>1514</v>
      </c>
      <c r="AC29" s="28" t="s">
        <v>1587</v>
      </c>
      <c r="AD29" s="28" t="s">
        <v>1635</v>
      </c>
      <c r="AE29" s="28" t="s">
        <v>1672</v>
      </c>
      <c r="AH29" s="28" t="s">
        <v>1740</v>
      </c>
      <c r="AI29" s="28" t="s">
        <v>1770</v>
      </c>
      <c r="AM29" s="28"/>
      <c r="AN29" s="28" t="s">
        <v>1884</v>
      </c>
      <c r="AO29" s="28" t="s">
        <v>1919</v>
      </c>
      <c r="AR29" s="28" t="s">
        <v>633</v>
      </c>
      <c r="AU29" s="28" t="s">
        <v>2125</v>
      </c>
      <c r="AV29" s="28" t="s">
        <v>2169</v>
      </c>
    </row>
    <row r="30" spans="1:48">
      <c r="A30" s="64" t="s">
        <v>2225</v>
      </c>
      <c r="B30" s="28" t="s">
        <v>297</v>
      </c>
      <c r="C30" s="28" t="s">
        <v>490</v>
      </c>
      <c r="D30" s="28" t="s">
        <v>531</v>
      </c>
      <c r="E30" s="28" t="s">
        <v>565</v>
      </c>
      <c r="G30" s="28" t="s">
        <v>631</v>
      </c>
      <c r="H30" s="28" t="s">
        <v>666</v>
      </c>
      <c r="I30" s="28" t="s">
        <v>725</v>
      </c>
      <c r="K30" s="28" t="s">
        <v>670</v>
      </c>
      <c r="L30" s="28" t="s">
        <v>831</v>
      </c>
      <c r="M30" s="28" t="s">
        <v>903</v>
      </c>
      <c r="N30" s="28" t="s">
        <v>963</v>
      </c>
      <c r="O30" s="28" t="s">
        <v>1026</v>
      </c>
      <c r="P30" s="28" t="s">
        <v>1085</v>
      </c>
      <c r="U30" s="28" t="s">
        <v>1201</v>
      </c>
      <c r="V30" s="28" t="s">
        <v>1277</v>
      </c>
      <c r="W30" s="28" t="s">
        <v>1319</v>
      </c>
      <c r="X30" s="28" t="s">
        <v>1361</v>
      </c>
      <c r="Y30" s="28" t="s">
        <v>1428</v>
      </c>
      <c r="AA30" s="28" t="s">
        <v>1478</v>
      </c>
      <c r="AB30" s="28" t="s">
        <v>1515</v>
      </c>
      <c r="AC30" s="28" t="s">
        <v>1588</v>
      </c>
      <c r="AD30" s="28" t="s">
        <v>1636</v>
      </c>
      <c r="AE30" s="28" t="s">
        <v>1673</v>
      </c>
      <c r="AH30" s="28" t="s">
        <v>1741</v>
      </c>
      <c r="AI30" s="28" t="s">
        <v>1771</v>
      </c>
      <c r="AM30" s="28"/>
      <c r="AN30" s="28" t="s">
        <v>1885</v>
      </c>
      <c r="AO30" s="28" t="s">
        <v>1920</v>
      </c>
      <c r="AR30" s="28" t="s">
        <v>2032</v>
      </c>
      <c r="AU30" s="28" t="s">
        <v>2126</v>
      </c>
      <c r="AV30" s="28" t="s">
        <v>2170</v>
      </c>
    </row>
    <row r="31" spans="1:48">
      <c r="A31" s="64" t="s">
        <v>2226</v>
      </c>
      <c r="B31" s="28" t="s">
        <v>298</v>
      </c>
      <c r="C31" s="28" t="s">
        <v>491</v>
      </c>
      <c r="D31" s="28" t="s">
        <v>532</v>
      </c>
      <c r="E31" s="28" t="s">
        <v>566</v>
      </c>
      <c r="G31" s="28" t="s">
        <v>632</v>
      </c>
      <c r="H31" s="28" t="s">
        <v>667</v>
      </c>
      <c r="I31" s="28" t="s">
        <v>726</v>
      </c>
      <c r="K31" s="28" t="s">
        <v>796</v>
      </c>
      <c r="L31" s="28" t="s">
        <v>832</v>
      </c>
      <c r="M31" s="28" t="s">
        <v>904</v>
      </c>
      <c r="N31" s="28" t="s">
        <v>964</v>
      </c>
      <c r="O31" s="28" t="s">
        <v>1027</v>
      </c>
      <c r="P31" s="28" t="s">
        <v>1086</v>
      </c>
      <c r="U31" s="28" t="s">
        <v>1202</v>
      </c>
      <c r="V31" s="28" t="s">
        <v>1278</v>
      </c>
      <c r="W31" s="28" t="s">
        <v>1320</v>
      </c>
      <c r="X31" s="28" t="s">
        <v>1362</v>
      </c>
      <c r="Y31" s="28" t="s">
        <v>1429</v>
      </c>
      <c r="AA31" s="28" t="s">
        <v>1479</v>
      </c>
      <c r="AB31" s="28" t="s">
        <v>1516</v>
      </c>
      <c r="AC31" s="28" t="s">
        <v>1589</v>
      </c>
      <c r="AD31" s="28" t="s">
        <v>1637</v>
      </c>
      <c r="AE31" s="28" t="s">
        <v>1674</v>
      </c>
      <c r="AH31" s="28" t="s">
        <v>1742</v>
      </c>
      <c r="AI31" s="28" t="s">
        <v>1772</v>
      </c>
      <c r="AM31" s="28"/>
      <c r="AN31" s="28" t="s">
        <v>1886</v>
      </c>
      <c r="AO31" s="28" t="s">
        <v>1921</v>
      </c>
      <c r="AR31" s="28" t="s">
        <v>1214</v>
      </c>
      <c r="AU31" s="28" t="s">
        <v>2127</v>
      </c>
      <c r="AV31" s="28" t="s">
        <v>2171</v>
      </c>
    </row>
    <row r="32" spans="1:48">
      <c r="A32" s="64" t="s">
        <v>2227</v>
      </c>
      <c r="B32" s="28" t="s">
        <v>299</v>
      </c>
      <c r="C32" s="28" t="s">
        <v>492</v>
      </c>
      <c r="D32" s="28" t="s">
        <v>533</v>
      </c>
      <c r="E32" s="28" t="s">
        <v>567</v>
      </c>
      <c r="G32" s="28" t="s">
        <v>633</v>
      </c>
      <c r="H32" s="28" t="s">
        <v>668</v>
      </c>
      <c r="I32" s="28" t="s">
        <v>727</v>
      </c>
      <c r="K32" s="28" t="s">
        <v>797</v>
      </c>
      <c r="L32" s="28" t="s">
        <v>833</v>
      </c>
      <c r="M32" s="28" t="s">
        <v>905</v>
      </c>
      <c r="N32" s="28" t="s">
        <v>965</v>
      </c>
      <c r="O32" s="28" t="s">
        <v>1028</v>
      </c>
      <c r="P32" s="28" t="s">
        <v>1087</v>
      </c>
      <c r="U32" s="28" t="s">
        <v>1203</v>
      </c>
      <c r="V32" s="28" t="s">
        <v>1279</v>
      </c>
      <c r="W32" s="28" t="s">
        <v>1321</v>
      </c>
      <c r="X32" s="28" t="s">
        <v>1363</v>
      </c>
      <c r="AA32" s="28" t="s">
        <v>1480</v>
      </c>
      <c r="AB32" s="28" t="s">
        <v>1517</v>
      </c>
      <c r="AC32" s="28" t="s">
        <v>1590</v>
      </c>
      <c r="AD32" s="28" t="s">
        <v>1638</v>
      </c>
      <c r="AE32" s="28" t="s">
        <v>1675</v>
      </c>
      <c r="AH32" s="28" t="s">
        <v>1743</v>
      </c>
      <c r="AI32" s="28" t="s">
        <v>1773</v>
      </c>
      <c r="AM32" s="28"/>
      <c r="AN32" s="28" t="s">
        <v>1887</v>
      </c>
      <c r="AO32" s="28" t="s">
        <v>1922</v>
      </c>
      <c r="AR32" s="28" t="s">
        <v>2033</v>
      </c>
      <c r="AU32" s="28" t="s">
        <v>2128</v>
      </c>
      <c r="AV32" s="28" t="s">
        <v>2172</v>
      </c>
    </row>
    <row r="33" spans="1:48">
      <c r="A33" s="64" t="s">
        <v>2228</v>
      </c>
      <c r="B33" s="28" t="s">
        <v>300</v>
      </c>
      <c r="C33" s="28" t="s">
        <v>493</v>
      </c>
      <c r="D33" s="28" t="s">
        <v>534</v>
      </c>
      <c r="E33" s="28" t="s">
        <v>568</v>
      </c>
      <c r="G33" s="28" t="s">
        <v>634</v>
      </c>
      <c r="H33" s="28" t="s">
        <v>669</v>
      </c>
      <c r="I33" s="28" t="s">
        <v>728</v>
      </c>
      <c r="K33" s="28" t="s">
        <v>798</v>
      </c>
      <c r="L33" s="28" t="s">
        <v>834</v>
      </c>
      <c r="M33" s="28" t="s">
        <v>906</v>
      </c>
      <c r="N33" s="28" t="s">
        <v>966</v>
      </c>
      <c r="O33" s="28" t="s">
        <v>1029</v>
      </c>
      <c r="P33" s="28" t="s">
        <v>1088</v>
      </c>
      <c r="U33" s="28" t="s">
        <v>1204</v>
      </c>
      <c r="V33" s="28" t="s">
        <v>1280</v>
      </c>
      <c r="W33" s="28" t="s">
        <v>1322</v>
      </c>
      <c r="X33" s="28" t="s">
        <v>1364</v>
      </c>
      <c r="AA33" s="28" t="s">
        <v>1481</v>
      </c>
      <c r="AB33" s="28" t="s">
        <v>1518</v>
      </c>
      <c r="AC33" s="28" t="s">
        <v>1591</v>
      </c>
      <c r="AD33" s="28" t="s">
        <v>1639</v>
      </c>
      <c r="AM33" s="28"/>
      <c r="AN33" s="28" t="s">
        <v>1888</v>
      </c>
      <c r="AO33" s="28" t="s">
        <v>1923</v>
      </c>
      <c r="AR33" s="28" t="s">
        <v>2034</v>
      </c>
      <c r="AU33" s="28" t="s">
        <v>2129</v>
      </c>
      <c r="AV33" s="28" t="s">
        <v>2173</v>
      </c>
    </row>
    <row r="34" spans="1:48">
      <c r="A34" s="64" t="s">
        <v>2229</v>
      </c>
      <c r="B34" s="28" t="s">
        <v>301</v>
      </c>
      <c r="C34" s="28" t="s">
        <v>494</v>
      </c>
      <c r="D34" s="28" t="s">
        <v>535</v>
      </c>
      <c r="E34" s="28" t="s">
        <v>569</v>
      </c>
      <c r="G34" s="28" t="s">
        <v>635</v>
      </c>
      <c r="H34" s="28" t="s">
        <v>624</v>
      </c>
      <c r="I34" s="28" t="s">
        <v>729</v>
      </c>
      <c r="K34" s="28" t="s">
        <v>799</v>
      </c>
      <c r="L34" s="28" t="s">
        <v>835</v>
      </c>
      <c r="M34" s="28" t="s">
        <v>907</v>
      </c>
      <c r="N34" s="28" t="s">
        <v>967</v>
      </c>
      <c r="O34" s="28" t="s">
        <v>1030</v>
      </c>
      <c r="P34" s="28" t="s">
        <v>1089</v>
      </c>
      <c r="U34" s="28" t="s">
        <v>1205</v>
      </c>
      <c r="V34" s="28" t="s">
        <v>440</v>
      </c>
      <c r="W34" s="28" t="s">
        <v>1323</v>
      </c>
      <c r="X34" s="28" t="s">
        <v>1365</v>
      </c>
      <c r="AA34" s="28" t="s">
        <v>1482</v>
      </c>
      <c r="AB34" s="28" t="s">
        <v>1519</v>
      </c>
      <c r="AC34" s="28" t="s">
        <v>1592</v>
      </c>
      <c r="AD34" s="28" t="s">
        <v>1640</v>
      </c>
      <c r="AM34" s="28"/>
      <c r="AN34" s="28" t="s">
        <v>1889</v>
      </c>
      <c r="AO34" s="28" t="s">
        <v>1924</v>
      </c>
      <c r="AR34" s="28" t="s">
        <v>2035</v>
      </c>
      <c r="AU34" s="28" t="s">
        <v>2130</v>
      </c>
      <c r="AV34" s="28" t="s">
        <v>2174</v>
      </c>
    </row>
    <row r="35" spans="1:48">
      <c r="A35" s="64" t="s">
        <v>2230</v>
      </c>
      <c r="B35" s="28" t="s">
        <v>302</v>
      </c>
      <c r="C35" s="28" t="s">
        <v>495</v>
      </c>
      <c r="D35" s="28" t="s">
        <v>536</v>
      </c>
      <c r="E35" s="28" t="s">
        <v>570</v>
      </c>
      <c r="G35" s="28" t="s">
        <v>636</v>
      </c>
      <c r="H35" s="28" t="s">
        <v>670</v>
      </c>
      <c r="I35" s="28" t="s">
        <v>730</v>
      </c>
      <c r="K35" s="28" t="s">
        <v>800</v>
      </c>
      <c r="L35" s="28" t="s">
        <v>836</v>
      </c>
      <c r="M35" s="28" t="s">
        <v>908</v>
      </c>
      <c r="N35" s="28" t="s">
        <v>968</v>
      </c>
      <c r="O35" s="28" t="s">
        <v>1031</v>
      </c>
      <c r="P35" s="28" t="s">
        <v>1090</v>
      </c>
      <c r="U35" s="28" t="s">
        <v>1206</v>
      </c>
      <c r="V35" s="28" t="s">
        <v>1281</v>
      </c>
      <c r="W35" s="28" t="s">
        <v>1324</v>
      </c>
      <c r="X35" s="28" t="s">
        <v>1366</v>
      </c>
      <c r="AA35" s="28" t="s">
        <v>1483</v>
      </c>
      <c r="AB35" s="28" t="s">
        <v>1520</v>
      </c>
      <c r="AC35" s="28" t="s">
        <v>1593</v>
      </c>
      <c r="AD35" s="28" t="s">
        <v>1641</v>
      </c>
      <c r="AM35" s="28"/>
      <c r="AN35" s="28" t="s">
        <v>1890</v>
      </c>
      <c r="AO35" s="28" t="s">
        <v>1925</v>
      </c>
      <c r="AR35" s="28" t="s">
        <v>2036</v>
      </c>
      <c r="AU35" s="28" t="s">
        <v>2131</v>
      </c>
      <c r="AV35" s="28" t="s">
        <v>2175</v>
      </c>
    </row>
    <row r="36" spans="1:48">
      <c r="A36" s="64" t="s">
        <v>2231</v>
      </c>
      <c r="B36" s="28" t="s">
        <v>303</v>
      </c>
      <c r="C36" s="28" t="s">
        <v>496</v>
      </c>
      <c r="E36" s="28" t="s">
        <v>571</v>
      </c>
      <c r="G36" s="28" t="s">
        <v>637</v>
      </c>
      <c r="H36" s="28" t="s">
        <v>671</v>
      </c>
      <c r="I36" s="28" t="s">
        <v>731</v>
      </c>
      <c r="K36" s="28" t="s">
        <v>801</v>
      </c>
      <c r="L36" s="28" t="s">
        <v>837</v>
      </c>
      <c r="M36" s="28" t="s">
        <v>909</v>
      </c>
      <c r="N36" s="28" t="s">
        <v>969</v>
      </c>
      <c r="O36" s="28" t="s">
        <v>1032</v>
      </c>
      <c r="P36" s="28" t="s">
        <v>1091</v>
      </c>
      <c r="U36" s="28" t="s">
        <v>1207</v>
      </c>
      <c r="V36" s="28" t="s">
        <v>1282</v>
      </c>
      <c r="W36" s="28" t="s">
        <v>1325</v>
      </c>
      <c r="X36" s="28" t="s">
        <v>1367</v>
      </c>
      <c r="AA36" s="28" t="s">
        <v>1484</v>
      </c>
      <c r="AB36" s="28" t="s">
        <v>1521</v>
      </c>
      <c r="AC36" s="28" t="s">
        <v>1594</v>
      </c>
      <c r="AD36" s="28" t="s">
        <v>1642</v>
      </c>
      <c r="AM36" s="28"/>
      <c r="AN36" s="28" t="s">
        <v>1891</v>
      </c>
      <c r="AO36" s="28" t="s">
        <v>1926</v>
      </c>
      <c r="AR36" s="28" t="s">
        <v>2037</v>
      </c>
      <c r="AU36" s="28" t="s">
        <v>2132</v>
      </c>
      <c r="AV36" s="28" t="s">
        <v>2176</v>
      </c>
    </row>
    <row r="37" spans="1:48">
      <c r="A37" s="64" t="s">
        <v>2232</v>
      </c>
      <c r="B37" s="28" t="s">
        <v>304</v>
      </c>
      <c r="C37" s="28" t="s">
        <v>497</v>
      </c>
      <c r="E37" s="28" t="s">
        <v>572</v>
      </c>
      <c r="G37" s="28" t="s">
        <v>638</v>
      </c>
      <c r="H37" s="28" t="s">
        <v>672</v>
      </c>
      <c r="I37" s="28" t="s">
        <v>732</v>
      </c>
      <c r="K37" s="28" t="s">
        <v>802</v>
      </c>
      <c r="L37" s="28" t="s">
        <v>838</v>
      </c>
      <c r="M37" s="28" t="s">
        <v>910</v>
      </c>
      <c r="N37" s="28" t="s">
        <v>970</v>
      </c>
      <c r="O37" s="28" t="s">
        <v>1033</v>
      </c>
      <c r="P37" s="28" t="s">
        <v>1092</v>
      </c>
      <c r="U37" s="28" t="s">
        <v>1208</v>
      </c>
      <c r="V37" s="28" t="s">
        <v>1283</v>
      </c>
      <c r="W37" s="28" t="s">
        <v>1326</v>
      </c>
      <c r="X37" s="28" t="s">
        <v>1368</v>
      </c>
      <c r="AA37" s="28" t="s">
        <v>1485</v>
      </c>
      <c r="AB37" s="28" t="s">
        <v>1522</v>
      </c>
      <c r="AC37" s="28" t="s">
        <v>1595</v>
      </c>
      <c r="AD37" s="28" t="s">
        <v>1643</v>
      </c>
      <c r="AM37" s="28"/>
      <c r="AO37" s="28" t="s">
        <v>1927</v>
      </c>
      <c r="AR37" s="28" t="s">
        <v>2038</v>
      </c>
      <c r="AU37" s="28" t="s">
        <v>2133</v>
      </c>
      <c r="AV37" s="28" t="s">
        <v>2177</v>
      </c>
    </row>
    <row r="38" spans="1:48">
      <c r="A38" s="64" t="s">
        <v>2233</v>
      </c>
      <c r="B38" s="28" t="s">
        <v>305</v>
      </c>
      <c r="C38" s="28" t="s">
        <v>498</v>
      </c>
      <c r="E38" s="28" t="s">
        <v>573</v>
      </c>
      <c r="H38" s="28" t="s">
        <v>673</v>
      </c>
      <c r="I38" s="28" t="s">
        <v>733</v>
      </c>
      <c r="L38" s="28" t="s">
        <v>839</v>
      </c>
      <c r="M38" s="28" t="s">
        <v>911</v>
      </c>
      <c r="N38" s="28" t="s">
        <v>971</v>
      </c>
      <c r="O38" s="28" t="s">
        <v>1034</v>
      </c>
      <c r="P38" s="28" t="s">
        <v>1093</v>
      </c>
      <c r="U38" s="28" t="s">
        <v>1209</v>
      </c>
      <c r="V38" s="28" t="s">
        <v>1284</v>
      </c>
      <c r="W38" s="28" t="s">
        <v>1327</v>
      </c>
      <c r="X38" s="28" t="s">
        <v>1369</v>
      </c>
      <c r="AA38" s="28" t="s">
        <v>1486</v>
      </c>
      <c r="AB38" s="28" t="s">
        <v>1523</v>
      </c>
      <c r="AC38" s="28" t="s">
        <v>1596</v>
      </c>
      <c r="AD38" s="28" t="s">
        <v>1644</v>
      </c>
      <c r="AM38" s="28"/>
      <c r="AO38" s="28" t="s">
        <v>1928</v>
      </c>
      <c r="AR38" s="28" t="s">
        <v>2039</v>
      </c>
      <c r="AU38" s="28" t="s">
        <v>2134</v>
      </c>
      <c r="AV38" s="28" t="s">
        <v>2178</v>
      </c>
    </row>
    <row r="39" spans="1:48">
      <c r="A39" s="64" t="s">
        <v>2234</v>
      </c>
      <c r="B39" s="28" t="s">
        <v>306</v>
      </c>
      <c r="C39" s="28" t="s">
        <v>499</v>
      </c>
      <c r="E39" s="28" t="s">
        <v>574</v>
      </c>
      <c r="H39" s="28" t="s">
        <v>674</v>
      </c>
      <c r="I39" s="28" t="s">
        <v>734</v>
      </c>
      <c r="L39" s="28" t="s">
        <v>840</v>
      </c>
      <c r="M39" s="28" t="s">
        <v>912</v>
      </c>
      <c r="N39" s="28" t="s">
        <v>972</v>
      </c>
      <c r="O39" s="28" t="s">
        <v>1035</v>
      </c>
      <c r="P39" s="28" t="s">
        <v>1094</v>
      </c>
      <c r="U39" s="28" t="s">
        <v>1210</v>
      </c>
      <c r="V39" s="28" t="s">
        <v>1285</v>
      </c>
      <c r="W39" s="28" t="s">
        <v>1328</v>
      </c>
      <c r="X39" s="28" t="s">
        <v>1370</v>
      </c>
      <c r="AA39" s="28"/>
      <c r="AB39" s="28" t="s">
        <v>1524</v>
      </c>
      <c r="AC39" s="28" t="s">
        <v>1597</v>
      </c>
      <c r="AD39" s="28" t="s">
        <v>1645</v>
      </c>
      <c r="AM39" s="28"/>
      <c r="AO39" s="28" t="s">
        <v>1929</v>
      </c>
      <c r="AR39" s="28" t="s">
        <v>2040</v>
      </c>
      <c r="AU39" s="28" t="s">
        <v>2135</v>
      </c>
      <c r="AV39" s="28" t="s">
        <v>2179</v>
      </c>
    </row>
    <row r="40" spans="1:48">
      <c r="A40" s="64" t="s">
        <v>2235</v>
      </c>
      <c r="B40" s="28" t="s">
        <v>307</v>
      </c>
      <c r="C40" s="28" t="s">
        <v>500</v>
      </c>
      <c r="E40" s="28" t="s">
        <v>575</v>
      </c>
      <c r="H40" s="28" t="s">
        <v>675</v>
      </c>
      <c r="I40" s="28" t="s">
        <v>735</v>
      </c>
      <c r="L40" s="28" t="s">
        <v>841</v>
      </c>
      <c r="M40" s="28" t="s">
        <v>913</v>
      </c>
      <c r="N40" s="28" t="s">
        <v>973</v>
      </c>
      <c r="O40" s="28" t="s">
        <v>1036</v>
      </c>
      <c r="U40" s="28" t="s">
        <v>1211</v>
      </c>
      <c r="V40" s="28" t="s">
        <v>1286</v>
      </c>
      <c r="W40" s="28" t="s">
        <v>433</v>
      </c>
      <c r="X40" s="28" t="s">
        <v>1371</v>
      </c>
      <c r="AA40" s="28"/>
      <c r="AB40" s="28" t="s">
        <v>1525</v>
      </c>
      <c r="AC40" s="28" t="s">
        <v>1598</v>
      </c>
      <c r="AD40" s="28" t="s">
        <v>1195</v>
      </c>
      <c r="AM40" s="28"/>
      <c r="AO40" s="28" t="s">
        <v>1930</v>
      </c>
      <c r="AR40" s="28" t="s">
        <v>2041</v>
      </c>
      <c r="AU40" s="28" t="s">
        <v>2136</v>
      </c>
      <c r="AV40" s="28" t="s">
        <v>2180</v>
      </c>
    </row>
    <row r="41" spans="1:48">
      <c r="A41" s="64" t="s">
        <v>2236</v>
      </c>
      <c r="B41" s="28" t="s">
        <v>308</v>
      </c>
      <c r="C41" s="28" t="s">
        <v>501</v>
      </c>
      <c r="E41" s="28" t="s">
        <v>576</v>
      </c>
      <c r="H41" s="28" t="s">
        <v>676</v>
      </c>
      <c r="I41" s="28" t="s">
        <v>736</v>
      </c>
      <c r="L41" s="28" t="s">
        <v>842</v>
      </c>
      <c r="M41" s="28" t="s">
        <v>914</v>
      </c>
      <c r="N41" s="28" t="s">
        <v>974</v>
      </c>
      <c r="O41" s="28" t="s">
        <v>1037</v>
      </c>
      <c r="U41" s="28" t="s">
        <v>1212</v>
      </c>
      <c r="V41" s="28" t="s">
        <v>1287</v>
      </c>
      <c r="W41" s="28" t="s">
        <v>1329</v>
      </c>
      <c r="X41" s="28" t="s">
        <v>1372</v>
      </c>
      <c r="AA41" s="28"/>
      <c r="AB41" s="28" t="s">
        <v>1526</v>
      </c>
      <c r="AC41" s="28" t="s">
        <v>1599</v>
      </c>
      <c r="AD41" s="28" t="s">
        <v>1646</v>
      </c>
      <c r="AM41" s="28"/>
      <c r="AO41" s="28" t="s">
        <v>1931</v>
      </c>
      <c r="AR41" s="28" t="s">
        <v>2042</v>
      </c>
      <c r="AU41" s="28" t="s">
        <v>2137</v>
      </c>
      <c r="AV41" s="28" t="s">
        <v>2181</v>
      </c>
    </row>
    <row r="42" spans="1:48">
      <c r="A42" s="64" t="s">
        <v>2237</v>
      </c>
      <c r="B42" s="28" t="s">
        <v>309</v>
      </c>
      <c r="C42" s="28" t="s">
        <v>502</v>
      </c>
      <c r="H42" s="28" t="s">
        <v>677</v>
      </c>
      <c r="I42" s="28" t="s">
        <v>737</v>
      </c>
      <c r="L42" s="28" t="s">
        <v>843</v>
      </c>
      <c r="M42" s="28" t="s">
        <v>915</v>
      </c>
      <c r="N42" s="28" t="s">
        <v>975</v>
      </c>
      <c r="O42" s="28" t="s">
        <v>1038</v>
      </c>
      <c r="U42" s="28" t="s">
        <v>1213</v>
      </c>
      <c r="V42" s="28" t="s">
        <v>1288</v>
      </c>
      <c r="W42" s="28" t="s">
        <v>1330</v>
      </c>
      <c r="X42" s="28" t="s">
        <v>1373</v>
      </c>
      <c r="AA42" s="28"/>
      <c r="AB42" s="28" t="s">
        <v>1527</v>
      </c>
      <c r="AC42" s="28" t="s">
        <v>1600</v>
      </c>
      <c r="AM42" s="28"/>
      <c r="AO42" s="28" t="s">
        <v>1932</v>
      </c>
      <c r="AR42" s="28" t="s">
        <v>2043</v>
      </c>
      <c r="AU42" s="28" t="s">
        <v>2138</v>
      </c>
      <c r="AV42" s="28" t="s">
        <v>2182</v>
      </c>
    </row>
    <row r="43" spans="1:48">
      <c r="A43" s="64" t="s">
        <v>2238</v>
      </c>
      <c r="B43" s="28" t="s">
        <v>310</v>
      </c>
      <c r="H43" s="28" t="s">
        <v>678</v>
      </c>
      <c r="I43" s="28" t="s">
        <v>738</v>
      </c>
      <c r="L43" s="28" t="s">
        <v>844</v>
      </c>
      <c r="M43" s="28" t="s">
        <v>916</v>
      </c>
      <c r="N43" s="28" t="s">
        <v>976</v>
      </c>
      <c r="O43" s="28" t="s">
        <v>1039</v>
      </c>
      <c r="U43" s="28" t="s">
        <v>1214</v>
      </c>
      <c r="V43" s="28" t="s">
        <v>1289</v>
      </c>
      <c r="W43" s="28" t="s">
        <v>1331</v>
      </c>
      <c r="X43" s="28" t="s">
        <v>1374</v>
      </c>
      <c r="AA43" s="28"/>
      <c r="AB43" s="28" t="s">
        <v>1528</v>
      </c>
      <c r="AC43" s="28" t="s">
        <v>1601</v>
      </c>
      <c r="AM43" s="28"/>
      <c r="AO43" s="28" t="s">
        <v>1933</v>
      </c>
      <c r="AR43" s="28" t="s">
        <v>2044</v>
      </c>
      <c r="AU43" s="28" t="s">
        <v>2139</v>
      </c>
      <c r="AV43" s="28" t="s">
        <v>2183</v>
      </c>
    </row>
    <row r="44" spans="1:48">
      <c r="A44" s="64" t="s">
        <v>2239</v>
      </c>
      <c r="B44" s="28" t="s">
        <v>311</v>
      </c>
      <c r="H44" s="28" t="s">
        <v>679</v>
      </c>
      <c r="I44" s="28" t="s">
        <v>739</v>
      </c>
      <c r="L44" s="28" t="s">
        <v>845</v>
      </c>
      <c r="M44" s="28" t="s">
        <v>917</v>
      </c>
      <c r="N44" s="28" t="s">
        <v>977</v>
      </c>
      <c r="O44" s="28" t="s">
        <v>1040</v>
      </c>
      <c r="U44" s="28" t="s">
        <v>1215</v>
      </c>
      <c r="V44" s="28" t="s">
        <v>1290</v>
      </c>
      <c r="W44" s="28" t="s">
        <v>1332</v>
      </c>
      <c r="X44" s="28" t="s">
        <v>1375</v>
      </c>
      <c r="AA44" s="28"/>
      <c r="AB44" s="28" t="s">
        <v>1529</v>
      </c>
      <c r="AC44" s="28" t="s">
        <v>1602</v>
      </c>
      <c r="AM44" s="28"/>
      <c r="AO44" s="28" t="s">
        <v>1934</v>
      </c>
      <c r="AR44" s="28" t="s">
        <v>2045</v>
      </c>
      <c r="AU44" s="28" t="s">
        <v>2140</v>
      </c>
    </row>
    <row r="45" spans="1:48">
      <c r="A45" s="64" t="s">
        <v>2240</v>
      </c>
      <c r="B45" s="28" t="s">
        <v>312</v>
      </c>
      <c r="H45" s="28" t="s">
        <v>680</v>
      </c>
      <c r="I45" s="28" t="s">
        <v>740</v>
      </c>
      <c r="L45" s="28" t="s">
        <v>846</v>
      </c>
      <c r="M45" s="28" t="s">
        <v>918</v>
      </c>
      <c r="N45" s="28" t="s">
        <v>978</v>
      </c>
      <c r="O45" s="28" t="s">
        <v>1041</v>
      </c>
      <c r="U45" s="28" t="s">
        <v>1216</v>
      </c>
      <c r="W45" s="28" t="s">
        <v>322</v>
      </c>
      <c r="X45" s="28" t="s">
        <v>1376</v>
      </c>
      <c r="AA45" s="28"/>
      <c r="AB45" s="28" t="s">
        <v>1530</v>
      </c>
      <c r="AC45" s="28" t="s">
        <v>1603</v>
      </c>
      <c r="AM45" s="28"/>
      <c r="AO45" s="28" t="s">
        <v>1935</v>
      </c>
      <c r="AR45" s="28" t="s">
        <v>2046</v>
      </c>
      <c r="AU45" s="28" t="s">
        <v>2141</v>
      </c>
    </row>
    <row r="46" spans="1:48">
      <c r="A46" s="64" t="s">
        <v>2241</v>
      </c>
      <c r="B46" s="28" t="s">
        <v>313</v>
      </c>
      <c r="H46" s="28" t="s">
        <v>681</v>
      </c>
      <c r="I46" s="28" t="s">
        <v>741</v>
      </c>
      <c r="L46" s="28" t="s">
        <v>847</v>
      </c>
      <c r="M46" s="28" t="s">
        <v>919</v>
      </c>
      <c r="N46" s="28" t="s">
        <v>979</v>
      </c>
      <c r="O46" s="28" t="s">
        <v>1042</v>
      </c>
      <c r="U46" s="28" t="s">
        <v>1217</v>
      </c>
      <c r="X46" s="28" t="s">
        <v>1377</v>
      </c>
      <c r="AA46" s="28"/>
      <c r="AB46" s="28" t="s">
        <v>1531</v>
      </c>
      <c r="AC46" s="28" t="s">
        <v>1604</v>
      </c>
      <c r="AM46" s="28"/>
      <c r="AO46" s="28" t="s">
        <v>1936</v>
      </c>
      <c r="AR46" s="28" t="s">
        <v>2047</v>
      </c>
    </row>
    <row r="47" spans="1:48">
      <c r="A47" s="64" t="s">
        <v>2242</v>
      </c>
      <c r="B47" s="28" t="s">
        <v>314</v>
      </c>
      <c r="H47" s="28" t="s">
        <v>682</v>
      </c>
      <c r="L47" s="28" t="s">
        <v>848</v>
      </c>
      <c r="M47" s="28" t="s">
        <v>920</v>
      </c>
      <c r="N47" s="28" t="s">
        <v>980</v>
      </c>
      <c r="O47" s="28" t="s">
        <v>1043</v>
      </c>
      <c r="U47" s="28" t="s">
        <v>1218</v>
      </c>
      <c r="X47" s="28" t="s">
        <v>1378</v>
      </c>
      <c r="AA47" s="28"/>
      <c r="AB47" s="28" t="s">
        <v>1532</v>
      </c>
      <c r="AC47" s="28" t="s">
        <v>1557</v>
      </c>
      <c r="AM47" s="28"/>
      <c r="AO47" s="28" t="s">
        <v>1937</v>
      </c>
      <c r="AR47" s="28" t="s">
        <v>2048</v>
      </c>
    </row>
    <row r="48" spans="1:48">
      <c r="A48" s="64" t="s">
        <v>2243</v>
      </c>
      <c r="B48" s="28" t="s">
        <v>315</v>
      </c>
      <c r="H48" s="28" t="s">
        <v>683</v>
      </c>
      <c r="L48" s="28" t="s">
        <v>849</v>
      </c>
      <c r="M48" s="28" t="s">
        <v>921</v>
      </c>
      <c r="N48" s="28" t="s">
        <v>981</v>
      </c>
      <c r="O48" s="28" t="s">
        <v>1044</v>
      </c>
      <c r="U48" s="28" t="s">
        <v>1219</v>
      </c>
      <c r="X48" s="28" t="s">
        <v>1379</v>
      </c>
      <c r="AA48" s="28"/>
      <c r="AB48" s="28" t="s">
        <v>1533</v>
      </c>
      <c r="AC48" s="28" t="s">
        <v>1605</v>
      </c>
      <c r="AM48" s="28"/>
      <c r="AO48" s="28" t="s">
        <v>1938</v>
      </c>
      <c r="AR48" s="28" t="s">
        <v>2049</v>
      </c>
    </row>
    <row r="49" spans="1:44">
      <c r="A49" s="64" t="s">
        <v>2244</v>
      </c>
      <c r="B49" s="28" t="s">
        <v>316</v>
      </c>
      <c r="H49" s="28" t="s">
        <v>684</v>
      </c>
      <c r="L49" s="28" t="s">
        <v>850</v>
      </c>
      <c r="M49" s="28" t="s">
        <v>922</v>
      </c>
      <c r="N49" s="28" t="s">
        <v>982</v>
      </c>
      <c r="O49" s="28" t="s">
        <v>1045</v>
      </c>
      <c r="U49" s="28" t="s">
        <v>1220</v>
      </c>
      <c r="X49" s="28" t="s">
        <v>1380</v>
      </c>
      <c r="AA49" s="28"/>
      <c r="AB49" s="28" t="s">
        <v>1534</v>
      </c>
      <c r="AC49" s="28" t="s">
        <v>1606</v>
      </c>
      <c r="AM49" s="28"/>
      <c r="AO49" s="28" t="s">
        <v>1939</v>
      </c>
      <c r="AR49" s="28" t="s">
        <v>2050</v>
      </c>
    </row>
    <row r="50" spans="1:44">
      <c r="B50" s="28" t="s">
        <v>317</v>
      </c>
      <c r="H50" s="28" t="s">
        <v>685</v>
      </c>
      <c r="L50" s="28" t="s">
        <v>851</v>
      </c>
      <c r="M50" s="28" t="s">
        <v>923</v>
      </c>
      <c r="N50" s="28" t="s">
        <v>983</v>
      </c>
      <c r="O50" s="28" t="s">
        <v>1046</v>
      </c>
      <c r="U50" s="28" t="s">
        <v>1221</v>
      </c>
      <c r="X50" s="28" t="s">
        <v>1381</v>
      </c>
      <c r="AA50" s="28"/>
      <c r="AB50" s="28" t="s">
        <v>1535</v>
      </c>
      <c r="AC50" s="28" t="s">
        <v>1607</v>
      </c>
      <c r="AM50" s="28"/>
      <c r="AO50" s="28" t="s">
        <v>1940</v>
      </c>
      <c r="AR50" s="28" t="s">
        <v>2051</v>
      </c>
    </row>
    <row r="51" spans="1:44">
      <c r="B51" s="28" t="s">
        <v>318</v>
      </c>
      <c r="H51" s="28" t="s">
        <v>686</v>
      </c>
      <c r="L51" s="28" t="s">
        <v>852</v>
      </c>
      <c r="M51" s="28" t="s">
        <v>924</v>
      </c>
      <c r="N51" s="28" t="s">
        <v>984</v>
      </c>
      <c r="O51" s="28" t="s">
        <v>1047</v>
      </c>
      <c r="U51" s="28" t="s">
        <v>1222</v>
      </c>
      <c r="X51" s="28" t="s">
        <v>1382</v>
      </c>
      <c r="AA51" s="28"/>
      <c r="AB51" s="28" t="s">
        <v>1536</v>
      </c>
      <c r="AC51" s="28" t="s">
        <v>1608</v>
      </c>
      <c r="AM51" s="28"/>
      <c r="AO51" s="28" t="s">
        <v>1941</v>
      </c>
      <c r="AR51" s="28" t="s">
        <v>2052</v>
      </c>
    </row>
    <row r="52" spans="1:44">
      <c r="B52" s="28" t="s">
        <v>319</v>
      </c>
      <c r="H52" s="28" t="s">
        <v>687</v>
      </c>
      <c r="L52" s="28" t="s">
        <v>853</v>
      </c>
      <c r="M52" s="28" t="s">
        <v>925</v>
      </c>
      <c r="N52" s="28" t="s">
        <v>985</v>
      </c>
      <c r="O52" s="28" t="s">
        <v>1048</v>
      </c>
      <c r="U52" s="28" t="s">
        <v>1223</v>
      </c>
      <c r="X52" s="28" t="s">
        <v>1383</v>
      </c>
      <c r="AA52" s="28"/>
      <c r="AB52" s="28" t="s">
        <v>1537</v>
      </c>
      <c r="AM52" s="28"/>
      <c r="AO52" s="28" t="s">
        <v>1942</v>
      </c>
    </row>
    <row r="53" spans="1:44">
      <c r="B53" s="28" t="s">
        <v>320</v>
      </c>
      <c r="H53" s="28" t="s">
        <v>688</v>
      </c>
      <c r="L53" s="28" t="s">
        <v>854</v>
      </c>
      <c r="M53" s="28" t="s">
        <v>926</v>
      </c>
      <c r="N53" s="28" t="s">
        <v>986</v>
      </c>
      <c r="O53" s="28" t="s">
        <v>1049</v>
      </c>
      <c r="U53" s="28" t="s">
        <v>1224</v>
      </c>
      <c r="X53" s="28" t="s">
        <v>1384</v>
      </c>
      <c r="AA53" s="28"/>
      <c r="AB53" s="28" t="s">
        <v>1538</v>
      </c>
      <c r="AM53" s="28"/>
      <c r="AO53" s="28" t="s">
        <v>1943</v>
      </c>
    </row>
    <row r="54" spans="1:44">
      <c r="B54" s="28" t="s">
        <v>321</v>
      </c>
      <c r="H54" s="28" t="s">
        <v>689</v>
      </c>
      <c r="L54" s="28" t="s">
        <v>855</v>
      </c>
      <c r="M54" s="28" t="s">
        <v>927</v>
      </c>
      <c r="N54" s="28" t="s">
        <v>987</v>
      </c>
      <c r="O54" s="28" t="s">
        <v>1050</v>
      </c>
      <c r="U54" s="28" t="s">
        <v>1225</v>
      </c>
      <c r="X54" s="28" t="s">
        <v>1385</v>
      </c>
      <c r="AA54" s="28"/>
      <c r="AB54" s="28" t="s">
        <v>1539</v>
      </c>
      <c r="AM54" s="28"/>
      <c r="AO54" s="28" t="s">
        <v>1944</v>
      </c>
    </row>
    <row r="55" spans="1:44">
      <c r="B55" s="28" t="s">
        <v>322</v>
      </c>
      <c r="H55" s="28" t="s">
        <v>690</v>
      </c>
      <c r="L55" s="28" t="s">
        <v>856</v>
      </c>
      <c r="M55" s="28" t="s">
        <v>928</v>
      </c>
      <c r="N55" s="28" t="s">
        <v>988</v>
      </c>
      <c r="O55" s="28" t="s">
        <v>1051</v>
      </c>
      <c r="U55" s="28" t="s">
        <v>1226</v>
      </c>
      <c r="X55" s="28" t="s">
        <v>1386</v>
      </c>
      <c r="AA55" s="28"/>
      <c r="AB55" s="28" t="s">
        <v>1540</v>
      </c>
      <c r="AM55" s="28"/>
      <c r="AO55" s="28" t="s">
        <v>1945</v>
      </c>
    </row>
    <row r="56" spans="1:44">
      <c r="B56" s="28" t="s">
        <v>323</v>
      </c>
      <c r="H56" s="28" t="s">
        <v>691</v>
      </c>
      <c r="L56" s="28" t="s">
        <v>857</v>
      </c>
      <c r="M56" s="28" t="s">
        <v>929</v>
      </c>
      <c r="N56" s="28" t="s">
        <v>989</v>
      </c>
      <c r="O56" s="28" t="s">
        <v>1052</v>
      </c>
      <c r="U56" s="28" t="s">
        <v>1227</v>
      </c>
      <c r="X56" s="28" t="s">
        <v>1387</v>
      </c>
      <c r="AA56" s="28"/>
      <c r="AB56" s="28" t="s">
        <v>1541</v>
      </c>
      <c r="AM56" s="28"/>
      <c r="AO56" s="28" t="s">
        <v>1946</v>
      </c>
    </row>
    <row r="57" spans="1:44">
      <c r="B57" s="28" t="s">
        <v>324</v>
      </c>
      <c r="H57" s="28" t="s">
        <v>692</v>
      </c>
      <c r="L57" s="28" t="s">
        <v>858</v>
      </c>
      <c r="M57" s="28" t="s">
        <v>930</v>
      </c>
      <c r="N57" s="28" t="s">
        <v>990</v>
      </c>
      <c r="O57" s="28" t="s">
        <v>1053</v>
      </c>
      <c r="U57" s="28" t="s">
        <v>1228</v>
      </c>
      <c r="X57" s="28" t="s">
        <v>1388</v>
      </c>
      <c r="AA57" s="28"/>
      <c r="AB57" s="28" t="s">
        <v>1542</v>
      </c>
      <c r="AM57" s="28"/>
      <c r="AO57" s="28" t="s">
        <v>1947</v>
      </c>
    </row>
    <row r="58" spans="1:44">
      <c r="B58" s="28" t="s">
        <v>325</v>
      </c>
      <c r="H58" s="28" t="s">
        <v>693</v>
      </c>
      <c r="L58" s="28" t="s">
        <v>859</v>
      </c>
      <c r="M58" s="28" t="s">
        <v>931</v>
      </c>
      <c r="N58" s="28" t="s">
        <v>991</v>
      </c>
      <c r="O58" s="28" t="s">
        <v>1054</v>
      </c>
      <c r="U58" s="28" t="s">
        <v>1229</v>
      </c>
      <c r="X58" s="28" t="s">
        <v>1389</v>
      </c>
      <c r="AA58" s="28"/>
      <c r="AB58" s="28" t="s">
        <v>1543</v>
      </c>
      <c r="AM58" s="28"/>
      <c r="AO58" s="28" t="s">
        <v>1948</v>
      </c>
    </row>
    <row r="59" spans="1:44">
      <c r="B59" s="28" t="s">
        <v>326</v>
      </c>
      <c r="H59" s="28" t="s">
        <v>694</v>
      </c>
      <c r="L59" s="28" t="s">
        <v>860</v>
      </c>
      <c r="M59" s="28" t="s">
        <v>932</v>
      </c>
      <c r="N59" s="28" t="s">
        <v>992</v>
      </c>
      <c r="O59" s="28" t="s">
        <v>1055</v>
      </c>
      <c r="U59" s="28" t="s">
        <v>1230</v>
      </c>
      <c r="X59" s="28" t="s">
        <v>1390</v>
      </c>
      <c r="AA59" s="28"/>
      <c r="AB59" s="28" t="s">
        <v>1544</v>
      </c>
      <c r="AM59" s="28"/>
      <c r="AO59" s="28" t="s">
        <v>1949</v>
      </c>
    </row>
    <row r="60" spans="1:44">
      <c r="B60" s="28" t="s">
        <v>327</v>
      </c>
      <c r="H60" s="28" t="s">
        <v>695</v>
      </c>
      <c r="L60" s="28" t="s">
        <v>861</v>
      </c>
      <c r="M60" s="28" t="s">
        <v>933</v>
      </c>
      <c r="N60" s="28" t="s">
        <v>993</v>
      </c>
      <c r="O60" s="28" t="s">
        <v>1056</v>
      </c>
      <c r="U60" s="28" t="s">
        <v>1231</v>
      </c>
      <c r="X60" s="28" t="s">
        <v>1391</v>
      </c>
      <c r="AA60" s="28"/>
      <c r="AB60" s="28" t="s">
        <v>1545</v>
      </c>
      <c r="AM60" s="28"/>
      <c r="AO60" s="28" t="s">
        <v>1950</v>
      </c>
    </row>
    <row r="61" spans="1:44">
      <c r="B61" s="28" t="s">
        <v>328</v>
      </c>
      <c r="H61" s="28" t="s">
        <v>696</v>
      </c>
      <c r="L61" s="28" t="s">
        <v>862</v>
      </c>
      <c r="M61" s="28" t="s">
        <v>934</v>
      </c>
      <c r="N61" s="28" t="s">
        <v>994</v>
      </c>
      <c r="U61" s="28" t="s">
        <v>1232</v>
      </c>
      <c r="X61" s="28" t="s">
        <v>1392</v>
      </c>
      <c r="AA61" s="28"/>
      <c r="AB61" s="28" t="s">
        <v>1546</v>
      </c>
      <c r="AM61" s="28"/>
      <c r="AO61" s="28" t="s">
        <v>1951</v>
      </c>
    </row>
    <row r="62" spans="1:44">
      <c r="B62" s="28" t="s">
        <v>329</v>
      </c>
      <c r="L62" s="28" t="s">
        <v>863</v>
      </c>
      <c r="N62" s="28" t="s">
        <v>995</v>
      </c>
      <c r="U62" s="28" t="s">
        <v>1233</v>
      </c>
      <c r="X62" s="28" t="s">
        <v>1393</v>
      </c>
      <c r="AA62" s="28"/>
      <c r="AB62" s="28" t="s">
        <v>1547</v>
      </c>
      <c r="AM62" s="28"/>
      <c r="AO62" s="28" t="s">
        <v>1662</v>
      </c>
    </row>
    <row r="63" spans="1:44">
      <c r="B63" s="28" t="s">
        <v>330</v>
      </c>
      <c r="L63" s="28" t="s">
        <v>864</v>
      </c>
      <c r="N63" s="28" t="s">
        <v>996</v>
      </c>
      <c r="U63" s="28" t="s">
        <v>1234</v>
      </c>
      <c r="X63" s="28" t="s">
        <v>1394</v>
      </c>
      <c r="AA63" s="28"/>
      <c r="AB63" s="28" t="s">
        <v>1548</v>
      </c>
      <c r="AM63" s="28"/>
      <c r="AO63" s="28" t="s">
        <v>1952</v>
      </c>
    </row>
    <row r="64" spans="1:44">
      <c r="B64" s="28" t="s">
        <v>331</v>
      </c>
      <c r="L64" s="28" t="s">
        <v>865</v>
      </c>
      <c r="N64" s="28" t="s">
        <v>997</v>
      </c>
      <c r="U64" s="28" t="s">
        <v>1235</v>
      </c>
      <c r="X64" s="28" t="s">
        <v>1395</v>
      </c>
      <c r="AA64" s="28"/>
      <c r="AB64" s="28" t="s">
        <v>1549</v>
      </c>
      <c r="AM64" s="28"/>
      <c r="AO64" s="28" t="s">
        <v>1953</v>
      </c>
    </row>
    <row r="65" spans="2:41">
      <c r="B65" s="28" t="s">
        <v>332</v>
      </c>
      <c r="L65" s="28" t="s">
        <v>866</v>
      </c>
      <c r="U65" s="28" t="s">
        <v>1236</v>
      </c>
      <c r="X65" s="28" t="s">
        <v>1396</v>
      </c>
      <c r="AA65" s="28"/>
      <c r="AB65" s="28" t="s">
        <v>1550</v>
      </c>
      <c r="AM65" s="28"/>
      <c r="AO65" s="28" t="s">
        <v>1954</v>
      </c>
    </row>
    <row r="66" spans="2:41">
      <c r="B66" s="28" t="s">
        <v>333</v>
      </c>
      <c r="L66" s="28" t="s">
        <v>867</v>
      </c>
      <c r="U66" s="28" t="s">
        <v>440</v>
      </c>
      <c r="X66" s="28" t="s">
        <v>1143</v>
      </c>
      <c r="AB66" s="28" t="s">
        <v>1551</v>
      </c>
      <c r="AM66" s="28"/>
      <c r="AO66" s="28" t="s">
        <v>561</v>
      </c>
    </row>
    <row r="67" spans="2:41">
      <c r="B67" s="28" t="s">
        <v>334</v>
      </c>
      <c r="L67" s="28" t="s">
        <v>868</v>
      </c>
      <c r="U67" s="28" t="s">
        <v>1237</v>
      </c>
      <c r="X67" s="28" t="s">
        <v>1397</v>
      </c>
      <c r="AB67" s="28" t="s">
        <v>1552</v>
      </c>
      <c r="AM67" s="28"/>
      <c r="AO67" s="28" t="s">
        <v>1955</v>
      </c>
    </row>
    <row r="68" spans="2:41">
      <c r="B68" s="28" t="s">
        <v>335</v>
      </c>
      <c r="L68" s="28" t="s">
        <v>574</v>
      </c>
      <c r="U68" s="28" t="s">
        <v>1238</v>
      </c>
      <c r="X68" s="28" t="s">
        <v>1398</v>
      </c>
      <c r="AB68" s="28" t="s">
        <v>1553</v>
      </c>
      <c r="AM68" s="28"/>
      <c r="AO68" s="28" t="s">
        <v>1956</v>
      </c>
    </row>
    <row r="69" spans="2:41">
      <c r="B69" s="28" t="s">
        <v>336</v>
      </c>
      <c r="L69" s="28" t="s">
        <v>869</v>
      </c>
      <c r="U69" s="28" t="s">
        <v>1239</v>
      </c>
      <c r="X69" s="28" t="s">
        <v>1399</v>
      </c>
      <c r="AB69" s="28" t="s">
        <v>1554</v>
      </c>
      <c r="AM69" s="28"/>
      <c r="AO69" s="28" t="s">
        <v>1957</v>
      </c>
    </row>
    <row r="70" spans="2:41">
      <c r="B70" s="28" t="s">
        <v>337</v>
      </c>
      <c r="L70" s="28" t="s">
        <v>870</v>
      </c>
      <c r="U70" s="28" t="s">
        <v>1240</v>
      </c>
      <c r="X70" s="28" t="s">
        <v>1400</v>
      </c>
      <c r="AB70" s="28" t="s">
        <v>1555</v>
      </c>
      <c r="AM70" s="28"/>
      <c r="AO70" s="28" t="s">
        <v>1958</v>
      </c>
    </row>
    <row r="71" spans="2:41">
      <c r="B71" s="28" t="s">
        <v>338</v>
      </c>
      <c r="L71" s="28" t="s">
        <v>871</v>
      </c>
      <c r="U71" s="28" t="s">
        <v>1241</v>
      </c>
      <c r="X71" s="28" t="s">
        <v>1401</v>
      </c>
      <c r="AB71" s="28" t="s">
        <v>1556</v>
      </c>
      <c r="AM71" s="28"/>
      <c r="AO71" s="28" t="s">
        <v>1959</v>
      </c>
    </row>
    <row r="72" spans="2:41">
      <c r="B72" s="28" t="s">
        <v>339</v>
      </c>
      <c r="L72" s="28" t="s">
        <v>872</v>
      </c>
      <c r="U72" s="28" t="s">
        <v>792</v>
      </c>
      <c r="AB72" s="28" t="s">
        <v>1557</v>
      </c>
      <c r="AM72" s="28"/>
      <c r="AO72" s="28" t="s">
        <v>1960</v>
      </c>
    </row>
    <row r="73" spans="2:41">
      <c r="B73" s="28" t="s">
        <v>340</v>
      </c>
      <c r="L73" s="28" t="s">
        <v>873</v>
      </c>
      <c r="U73" s="28" t="s">
        <v>1242</v>
      </c>
      <c r="AB73" s="28" t="s">
        <v>1558</v>
      </c>
      <c r="AM73" s="28"/>
      <c r="AO73" s="28" t="s">
        <v>1961</v>
      </c>
    </row>
    <row r="74" spans="2:41">
      <c r="B74" s="28" t="s">
        <v>341</v>
      </c>
      <c r="L74" s="28" t="s">
        <v>874</v>
      </c>
      <c r="U74" s="28" t="s">
        <v>1243</v>
      </c>
      <c r="AB74" s="28" t="s">
        <v>1559</v>
      </c>
      <c r="AM74" s="28"/>
      <c r="AO74" s="28" t="s">
        <v>1962</v>
      </c>
    </row>
    <row r="75" spans="2:41">
      <c r="B75" s="28" t="s">
        <v>342</v>
      </c>
      <c r="U75" s="28" t="s">
        <v>1244</v>
      </c>
      <c r="AM75" s="28"/>
    </row>
    <row r="76" spans="2:41">
      <c r="B76" s="28" t="s">
        <v>343</v>
      </c>
      <c r="U76" s="28" t="s">
        <v>1245</v>
      </c>
      <c r="AM76" s="28"/>
    </row>
    <row r="77" spans="2:41">
      <c r="B77" s="28" t="s">
        <v>2280</v>
      </c>
      <c r="U77" s="28" t="s">
        <v>1246</v>
      </c>
      <c r="AM77" s="28"/>
    </row>
    <row r="78" spans="2:41">
      <c r="B78" s="28" t="s">
        <v>344</v>
      </c>
      <c r="U78" s="28" t="s">
        <v>1247</v>
      </c>
      <c r="AM78" s="28"/>
    </row>
    <row r="79" spans="2:41">
      <c r="B79" s="28" t="s">
        <v>345</v>
      </c>
      <c r="U79" s="28" t="s">
        <v>1248</v>
      </c>
      <c r="AM79" s="28"/>
    </row>
    <row r="80" spans="2:41">
      <c r="B80" s="28" t="s">
        <v>346</v>
      </c>
      <c r="AM80" s="28"/>
    </row>
    <row r="81" spans="2:39">
      <c r="B81" s="28" t="s">
        <v>347</v>
      </c>
      <c r="AM81" s="28"/>
    </row>
    <row r="82" spans="2:39">
      <c r="B82" s="28" t="s">
        <v>348</v>
      </c>
      <c r="AM82" s="28"/>
    </row>
    <row r="83" spans="2:39">
      <c r="B83" s="28" t="s">
        <v>349</v>
      </c>
      <c r="AM83" s="28"/>
    </row>
    <row r="84" spans="2:39">
      <c r="B84" s="28" t="s">
        <v>350</v>
      </c>
      <c r="AM84" s="28"/>
    </row>
    <row r="85" spans="2:39">
      <c r="B85" s="28" t="s">
        <v>351</v>
      </c>
      <c r="AM85" s="28"/>
    </row>
    <row r="86" spans="2:39">
      <c r="B86" s="28" t="s">
        <v>352</v>
      </c>
      <c r="AM86" s="28"/>
    </row>
    <row r="87" spans="2:39">
      <c r="B87" s="28" t="s">
        <v>353</v>
      </c>
      <c r="AM87" s="28"/>
    </row>
    <row r="88" spans="2:39">
      <c r="B88" s="28" t="s">
        <v>354</v>
      </c>
      <c r="AM88" s="28"/>
    </row>
    <row r="89" spans="2:39">
      <c r="B89" s="28" t="s">
        <v>355</v>
      </c>
      <c r="AM89" s="28"/>
    </row>
    <row r="90" spans="2:39">
      <c r="B90" s="28" t="s">
        <v>356</v>
      </c>
      <c r="AM90" s="28"/>
    </row>
    <row r="91" spans="2:39">
      <c r="B91" s="28" t="s">
        <v>357</v>
      </c>
      <c r="AM91" s="28"/>
    </row>
    <row r="92" spans="2:39">
      <c r="B92" s="28" t="s">
        <v>358</v>
      </c>
      <c r="AM92" s="28"/>
    </row>
    <row r="93" spans="2:39">
      <c r="B93" s="28" t="s">
        <v>359</v>
      </c>
      <c r="AM93" s="28"/>
    </row>
    <row r="94" spans="2:39">
      <c r="B94" s="28" t="s">
        <v>360</v>
      </c>
      <c r="AM94" s="28"/>
    </row>
    <row r="95" spans="2:39">
      <c r="B95" s="28" t="s">
        <v>361</v>
      </c>
      <c r="AM95" s="28"/>
    </row>
    <row r="96" spans="2:39">
      <c r="B96" s="28" t="s">
        <v>362</v>
      </c>
      <c r="AM96" s="28"/>
    </row>
    <row r="97" spans="2:39">
      <c r="B97" s="28" t="s">
        <v>363</v>
      </c>
      <c r="AM97" s="28"/>
    </row>
    <row r="98" spans="2:39">
      <c r="B98" s="28" t="s">
        <v>364</v>
      </c>
      <c r="AM98" s="28"/>
    </row>
    <row r="99" spans="2:39">
      <c r="B99" s="28" t="s">
        <v>365</v>
      </c>
      <c r="AM99" s="28"/>
    </row>
    <row r="100" spans="2:39">
      <c r="B100" s="28" t="s">
        <v>366</v>
      </c>
      <c r="AM100" s="28"/>
    </row>
    <row r="101" spans="2:39">
      <c r="B101" s="28" t="s">
        <v>367</v>
      </c>
      <c r="AM101" s="28"/>
    </row>
    <row r="102" spans="2:39">
      <c r="B102" s="28" t="s">
        <v>368</v>
      </c>
      <c r="AM102" s="28"/>
    </row>
    <row r="103" spans="2:39">
      <c r="B103" s="28" t="s">
        <v>369</v>
      </c>
      <c r="AM103" s="28"/>
    </row>
    <row r="104" spans="2:39">
      <c r="B104" s="28" t="s">
        <v>370</v>
      </c>
      <c r="AM104" s="28"/>
    </row>
    <row r="105" spans="2:39">
      <c r="B105" s="28" t="s">
        <v>371</v>
      </c>
      <c r="AM105" s="28"/>
    </row>
    <row r="106" spans="2:39">
      <c r="B106" s="28" t="s">
        <v>372</v>
      </c>
      <c r="AM106" s="28"/>
    </row>
    <row r="107" spans="2:39">
      <c r="B107" s="28" t="s">
        <v>373</v>
      </c>
      <c r="AM107" s="28"/>
    </row>
    <row r="108" spans="2:39">
      <c r="B108" s="28" t="s">
        <v>374</v>
      </c>
      <c r="AM108" s="28"/>
    </row>
    <row r="109" spans="2:39">
      <c r="B109" s="28" t="s">
        <v>375</v>
      </c>
      <c r="AM109" s="28"/>
    </row>
    <row r="110" spans="2:39">
      <c r="B110" s="28" t="s">
        <v>376</v>
      </c>
      <c r="AM110" s="28"/>
    </row>
    <row r="111" spans="2:39">
      <c r="B111" s="28" t="s">
        <v>377</v>
      </c>
      <c r="AM111" s="28"/>
    </row>
    <row r="112" spans="2:39">
      <c r="B112" s="28" t="s">
        <v>378</v>
      </c>
      <c r="AM112" s="28"/>
    </row>
    <row r="113" spans="2:39">
      <c r="B113" s="28" t="s">
        <v>379</v>
      </c>
      <c r="AM113" s="28"/>
    </row>
    <row r="114" spans="2:39">
      <c r="B114" s="28" t="s">
        <v>380</v>
      </c>
      <c r="AM114" s="28"/>
    </row>
    <row r="115" spans="2:39">
      <c r="B115" s="28" t="s">
        <v>381</v>
      </c>
      <c r="AM115" s="28"/>
    </row>
    <row r="116" spans="2:39">
      <c r="B116" s="28" t="s">
        <v>382</v>
      </c>
      <c r="AM116" s="28"/>
    </row>
    <row r="117" spans="2:39">
      <c r="B117" s="28" t="s">
        <v>383</v>
      </c>
      <c r="AM117" s="28"/>
    </row>
    <row r="118" spans="2:39">
      <c r="B118" s="28" t="s">
        <v>384</v>
      </c>
      <c r="AM118" s="28"/>
    </row>
    <row r="119" spans="2:39">
      <c r="B119" s="28" t="s">
        <v>385</v>
      </c>
      <c r="AM119" s="28"/>
    </row>
    <row r="120" spans="2:39">
      <c r="B120" s="28" t="s">
        <v>386</v>
      </c>
      <c r="AM120" s="28"/>
    </row>
    <row r="121" spans="2:39">
      <c r="B121" s="28" t="s">
        <v>387</v>
      </c>
      <c r="AM121" s="28"/>
    </row>
    <row r="122" spans="2:39">
      <c r="B122" s="28" t="s">
        <v>388</v>
      </c>
      <c r="AM122" s="28"/>
    </row>
    <row r="123" spans="2:39">
      <c r="B123" s="28" t="s">
        <v>389</v>
      </c>
      <c r="AM123" s="28"/>
    </row>
    <row r="124" spans="2:39">
      <c r="B124" s="28" t="s">
        <v>390</v>
      </c>
      <c r="AM124" s="28"/>
    </row>
    <row r="125" spans="2:39">
      <c r="B125" s="28" t="s">
        <v>391</v>
      </c>
      <c r="AM125" s="28"/>
    </row>
    <row r="126" spans="2:39">
      <c r="B126" s="28" t="s">
        <v>392</v>
      </c>
      <c r="AM126" s="28"/>
    </row>
    <row r="127" spans="2:39">
      <c r="B127" s="28" t="s">
        <v>393</v>
      </c>
      <c r="AM127" s="28"/>
    </row>
    <row r="128" spans="2:39">
      <c r="B128" s="28" t="s">
        <v>394</v>
      </c>
      <c r="AM128" s="28"/>
    </row>
    <row r="129" spans="2:39">
      <c r="B129" s="28" t="s">
        <v>395</v>
      </c>
      <c r="AM129" s="28"/>
    </row>
    <row r="130" spans="2:39">
      <c r="B130" s="28" t="s">
        <v>396</v>
      </c>
      <c r="AM130" s="28"/>
    </row>
    <row r="131" spans="2:39">
      <c r="B131" s="28" t="s">
        <v>397</v>
      </c>
      <c r="AM131" s="28"/>
    </row>
    <row r="132" spans="2:39">
      <c r="B132" s="28" t="s">
        <v>398</v>
      </c>
      <c r="AM132" s="28"/>
    </row>
    <row r="133" spans="2:39">
      <c r="B133" s="28" t="s">
        <v>399</v>
      </c>
      <c r="AM133" s="28"/>
    </row>
    <row r="134" spans="2:39">
      <c r="B134" s="28" t="s">
        <v>400</v>
      </c>
      <c r="AM134" s="28"/>
    </row>
    <row r="135" spans="2:39">
      <c r="B135" s="28" t="s">
        <v>401</v>
      </c>
      <c r="AM135" s="28"/>
    </row>
    <row r="136" spans="2:39">
      <c r="B136" s="28" t="s">
        <v>402</v>
      </c>
      <c r="AM136" s="28"/>
    </row>
    <row r="137" spans="2:39">
      <c r="B137" s="28" t="s">
        <v>403</v>
      </c>
      <c r="AM137" s="28"/>
    </row>
    <row r="138" spans="2:39">
      <c r="B138" s="28" t="s">
        <v>404</v>
      </c>
      <c r="AM138" s="28"/>
    </row>
    <row r="139" spans="2:39">
      <c r="B139" s="28" t="s">
        <v>405</v>
      </c>
      <c r="AM139" s="28"/>
    </row>
    <row r="140" spans="2:39">
      <c r="B140" s="28" t="s">
        <v>406</v>
      </c>
      <c r="AM140" s="28"/>
    </row>
    <row r="141" spans="2:39">
      <c r="B141" s="28" t="s">
        <v>407</v>
      </c>
      <c r="AM141" s="28"/>
    </row>
    <row r="142" spans="2:39">
      <c r="B142" s="28" t="s">
        <v>408</v>
      </c>
      <c r="AM142" s="28"/>
    </row>
    <row r="143" spans="2:39">
      <c r="B143" s="28" t="s">
        <v>409</v>
      </c>
      <c r="AM143" s="28"/>
    </row>
    <row r="144" spans="2:39">
      <c r="B144" s="28" t="s">
        <v>410</v>
      </c>
      <c r="AM144" s="28"/>
    </row>
    <row r="145" spans="2:39">
      <c r="B145" s="28" t="s">
        <v>411</v>
      </c>
      <c r="AM145" s="28"/>
    </row>
    <row r="146" spans="2:39">
      <c r="B146" s="28" t="s">
        <v>412</v>
      </c>
      <c r="AM146" s="28"/>
    </row>
    <row r="147" spans="2:39">
      <c r="B147" s="28" t="s">
        <v>413</v>
      </c>
      <c r="AM147" s="28"/>
    </row>
    <row r="148" spans="2:39">
      <c r="B148" s="28" t="s">
        <v>414</v>
      </c>
      <c r="AM148" s="28"/>
    </row>
    <row r="149" spans="2:39">
      <c r="B149" s="28" t="s">
        <v>415</v>
      </c>
      <c r="AM149" s="28"/>
    </row>
    <row r="150" spans="2:39">
      <c r="B150" s="28" t="s">
        <v>416</v>
      </c>
      <c r="AM150" s="28"/>
    </row>
    <row r="151" spans="2:39">
      <c r="B151" s="28" t="s">
        <v>417</v>
      </c>
      <c r="AM151" s="28"/>
    </row>
    <row r="152" spans="2:39">
      <c r="B152" s="28" t="s">
        <v>418</v>
      </c>
      <c r="AM152" s="28"/>
    </row>
    <row r="153" spans="2:39">
      <c r="B153" s="28" t="s">
        <v>419</v>
      </c>
      <c r="AM153" s="28"/>
    </row>
    <row r="154" spans="2:39">
      <c r="B154" s="28" t="s">
        <v>420</v>
      </c>
      <c r="AM154" s="28"/>
    </row>
    <row r="155" spans="2:39">
      <c r="B155" s="28" t="s">
        <v>421</v>
      </c>
      <c r="AM155" s="28"/>
    </row>
    <row r="156" spans="2:39">
      <c r="B156" s="28" t="s">
        <v>422</v>
      </c>
      <c r="AM156" s="28"/>
    </row>
    <row r="157" spans="2:39">
      <c r="B157" s="28" t="s">
        <v>423</v>
      </c>
      <c r="AM157" s="28"/>
    </row>
    <row r="158" spans="2:39">
      <c r="B158" s="28" t="s">
        <v>424</v>
      </c>
      <c r="AM158" s="28"/>
    </row>
    <row r="159" spans="2:39">
      <c r="B159" s="28" t="s">
        <v>425</v>
      </c>
      <c r="AM159" s="28"/>
    </row>
    <row r="160" spans="2:39">
      <c r="B160" s="28" t="s">
        <v>426</v>
      </c>
      <c r="AM160" s="28"/>
    </row>
    <row r="161" spans="2:39">
      <c r="B161" s="28" t="s">
        <v>427</v>
      </c>
      <c r="AM161" s="28"/>
    </row>
    <row r="162" spans="2:39">
      <c r="B162" s="28" t="s">
        <v>428</v>
      </c>
      <c r="AM162" s="28"/>
    </row>
    <row r="163" spans="2:39">
      <c r="B163" s="28" t="s">
        <v>429</v>
      </c>
      <c r="AM163" s="28"/>
    </row>
    <row r="164" spans="2:39">
      <c r="B164" s="28" t="s">
        <v>430</v>
      </c>
      <c r="AM164" s="28"/>
    </row>
    <row r="165" spans="2:39">
      <c r="B165" s="28" t="s">
        <v>431</v>
      </c>
      <c r="AM165" s="28"/>
    </row>
    <row r="166" spans="2:39">
      <c r="B166" s="28" t="s">
        <v>432</v>
      </c>
      <c r="AM166" s="28"/>
    </row>
    <row r="167" spans="2:39">
      <c r="B167" s="28" t="s">
        <v>433</v>
      </c>
      <c r="AM167" s="28"/>
    </row>
    <row r="168" spans="2:39">
      <c r="B168" s="28" t="s">
        <v>434</v>
      </c>
      <c r="AM168" s="28"/>
    </row>
    <row r="169" spans="2:39">
      <c r="B169" s="28" t="s">
        <v>435</v>
      </c>
      <c r="AM169" s="28"/>
    </row>
    <row r="170" spans="2:39">
      <c r="B170" s="28" t="s">
        <v>436</v>
      </c>
      <c r="AM170" s="28"/>
    </row>
    <row r="171" spans="2:39">
      <c r="B171" s="28" t="s">
        <v>437</v>
      </c>
      <c r="AM171" s="28"/>
    </row>
    <row r="172" spans="2:39">
      <c r="B172" s="28" t="s">
        <v>438</v>
      </c>
      <c r="AM172" s="28"/>
    </row>
    <row r="173" spans="2:39">
      <c r="B173" s="28" t="s">
        <v>439</v>
      </c>
      <c r="AM173" s="28"/>
    </row>
    <row r="174" spans="2:39">
      <c r="B174" s="28" t="s">
        <v>440</v>
      </c>
      <c r="AM174" s="28"/>
    </row>
    <row r="175" spans="2:39">
      <c r="B175" s="28" t="s">
        <v>441</v>
      </c>
      <c r="AM175" s="28"/>
    </row>
    <row r="176" spans="2:39">
      <c r="B176" s="28" t="s">
        <v>442</v>
      </c>
      <c r="AM176" s="28"/>
    </row>
    <row r="177" spans="2:39">
      <c r="B177" s="28" t="s">
        <v>443</v>
      </c>
      <c r="AM177" s="28"/>
    </row>
    <row r="178" spans="2:39">
      <c r="B178" s="28" t="s">
        <v>444</v>
      </c>
      <c r="AM178" s="28"/>
    </row>
    <row r="179" spans="2:39">
      <c r="B179" s="28" t="s">
        <v>445</v>
      </c>
      <c r="AM179" s="28"/>
    </row>
    <row r="180" spans="2:39">
      <c r="B180" s="28" t="s">
        <v>446</v>
      </c>
      <c r="AM180" s="28"/>
    </row>
    <row r="181" spans="2:39">
      <c r="B181" s="28" t="s">
        <v>447</v>
      </c>
      <c r="AM181" s="28"/>
    </row>
    <row r="182" spans="2:39">
      <c r="B182" s="28" t="s">
        <v>448</v>
      </c>
      <c r="AM182" s="28"/>
    </row>
    <row r="183" spans="2:39">
      <c r="B183" s="28" t="s">
        <v>449</v>
      </c>
      <c r="AM183" s="28"/>
    </row>
    <row r="184" spans="2:39">
      <c r="B184" s="28" t="s">
        <v>450</v>
      </c>
      <c r="AM184" s="28"/>
    </row>
    <row r="185" spans="2:39">
      <c r="B185" s="28" t="s">
        <v>451</v>
      </c>
      <c r="AM185" s="28"/>
    </row>
    <row r="186" spans="2:39">
      <c r="B186" s="28" t="s">
        <v>452</v>
      </c>
      <c r="AM186" s="28"/>
    </row>
    <row r="187" spans="2:39">
      <c r="B187" s="28" t="s">
        <v>453</v>
      </c>
      <c r="AM187" s="28"/>
    </row>
    <row r="188" spans="2:39">
      <c r="B188" s="28" t="s">
        <v>454</v>
      </c>
      <c r="AM188" s="28"/>
    </row>
    <row r="189" spans="2:39">
      <c r="B189" s="28" t="s">
        <v>455</v>
      </c>
      <c r="AM189" s="28"/>
    </row>
    <row r="190" spans="2:39">
      <c r="B190" s="28" t="s">
        <v>456</v>
      </c>
      <c r="AM190" s="28"/>
    </row>
    <row r="191" spans="2:39">
      <c r="B191" s="28" t="s">
        <v>457</v>
      </c>
      <c r="AM191" s="28"/>
    </row>
    <row r="192" spans="2:39">
      <c r="B192" s="28" t="s">
        <v>2281</v>
      </c>
      <c r="AM192" s="28"/>
    </row>
    <row r="193" spans="2:39">
      <c r="B193" s="28" t="s">
        <v>458</v>
      </c>
      <c r="AM193" s="28"/>
    </row>
    <row r="194" spans="2:39">
      <c r="B194" s="28" t="s">
        <v>459</v>
      </c>
      <c r="AM194" s="28"/>
    </row>
    <row r="195" spans="2:39">
      <c r="B195" s="28" t="s">
        <v>460</v>
      </c>
      <c r="AM195" s="28"/>
    </row>
    <row r="196" spans="2:39">
      <c r="B196" s="28" t="s">
        <v>461</v>
      </c>
      <c r="AM196" s="28"/>
    </row>
    <row r="197" spans="2:39" hidden="1">
      <c r="AM197" s="28"/>
    </row>
    <row r="198" spans="2:39" hidden="1">
      <c r="AM198" s="28"/>
    </row>
    <row r="199" spans="2:39" hidden="1">
      <c r="AM199" s="28"/>
    </row>
    <row r="200" spans="2:39" hidden="1">
      <c r="AM200" s="28"/>
    </row>
    <row r="201" spans="2:39" hidden="1">
      <c r="AM201" s="28"/>
    </row>
    <row r="202" spans="2:39" hidden="1">
      <c r="AM202" s="28"/>
    </row>
    <row r="203" spans="2:39" hidden="1">
      <c r="AM203" s="28"/>
    </row>
    <row r="204" spans="2:39" hidden="1">
      <c r="AM204" s="28"/>
    </row>
    <row r="205" spans="2:39" hidden="1">
      <c r="AM205" s="28"/>
    </row>
    <row r="206" spans="2:39" hidden="1">
      <c r="AM206" s="28"/>
    </row>
    <row r="207" spans="2:39" hidden="1">
      <c r="AM207" s="28"/>
    </row>
    <row r="208" spans="2:39" hidden="1">
      <c r="AM208" s="28"/>
    </row>
    <row r="209" spans="39:39" hidden="1">
      <c r="AM209" s="28"/>
    </row>
    <row r="210" spans="39:39" hidden="1">
      <c r="AM210" s="28"/>
    </row>
    <row r="211" spans="39:39" hidden="1">
      <c r="AM211" s="28"/>
    </row>
    <row r="212" spans="39:39" hidden="1">
      <c r="AM212" s="28"/>
    </row>
    <row r="213" spans="39:39" hidden="1">
      <c r="AM213" s="28"/>
    </row>
    <row r="214" spans="39:39" hidden="1">
      <c r="AM214" s="28"/>
    </row>
    <row r="215" spans="39:39" hidden="1">
      <c r="AM215" s="28"/>
    </row>
    <row r="216" spans="39:39" hidden="1">
      <c r="AM216" s="28"/>
    </row>
    <row r="217" spans="39:39" hidden="1">
      <c r="AM217" s="28"/>
    </row>
    <row r="218" spans="39:39" hidden="1">
      <c r="AM218" s="28"/>
    </row>
    <row r="219" spans="39:39" hidden="1">
      <c r="AM219" s="28"/>
    </row>
    <row r="220" spans="39:39" hidden="1">
      <c r="AM220" s="28"/>
    </row>
    <row r="221" spans="39:39" hidden="1">
      <c r="AM221" s="28"/>
    </row>
    <row r="222" spans="39:39" hidden="1">
      <c r="AM222" s="28"/>
    </row>
    <row r="223" spans="39:39" hidden="1">
      <c r="AM223" s="28"/>
    </row>
    <row r="224" spans="39:39" hidden="1">
      <c r="AM224" s="28"/>
    </row>
    <row r="225" spans="39:39" hidden="1">
      <c r="AM225" s="28"/>
    </row>
    <row r="226" spans="39:39" hidden="1">
      <c r="AM226" s="28"/>
    </row>
    <row r="227" spans="39:39" hidden="1">
      <c r="AM227" s="28"/>
    </row>
    <row r="228" spans="39:39" hidden="1">
      <c r="AM228" s="28"/>
    </row>
    <row r="229" spans="39:39" hidden="1">
      <c r="AM229" s="28"/>
    </row>
    <row r="230" spans="39:39" hidden="1">
      <c r="AM230" s="28"/>
    </row>
    <row r="231" spans="39:39" hidden="1">
      <c r="AM231" s="28"/>
    </row>
    <row r="232" spans="39:39" hidden="1">
      <c r="AM232" s="28"/>
    </row>
    <row r="233" spans="39:39" hidden="1">
      <c r="AM233" s="28"/>
    </row>
    <row r="234" spans="39:39" hidden="1">
      <c r="AM234" s="28"/>
    </row>
    <row r="235" spans="39:39" hidden="1">
      <c r="AM235" s="28"/>
    </row>
    <row r="236" spans="39:39" hidden="1">
      <c r="AM236" s="28"/>
    </row>
    <row r="237" spans="39:39" hidden="1">
      <c r="AM237" s="28"/>
    </row>
    <row r="238" spans="39:39" hidden="1">
      <c r="AM238" s="28"/>
    </row>
    <row r="239" spans="39:39" hidden="1">
      <c r="AM239" s="28"/>
    </row>
    <row r="240" spans="39:39" hidden="1">
      <c r="AM240" s="28"/>
    </row>
    <row r="241" spans="39:39" hidden="1">
      <c r="AM241" s="28"/>
    </row>
    <row r="242" spans="39:39" hidden="1">
      <c r="AM242" s="28"/>
    </row>
    <row r="243" spans="39:39" hidden="1">
      <c r="AM243" s="28"/>
    </row>
    <row r="244" spans="39:39" hidden="1">
      <c r="AM244" s="28"/>
    </row>
    <row r="245" spans="39:39" hidden="1">
      <c r="AM245" s="28"/>
    </row>
    <row r="246" spans="39:39" hidden="1">
      <c r="AM246" s="28"/>
    </row>
    <row r="247" spans="39:39" hidden="1">
      <c r="AM247" s="28"/>
    </row>
    <row r="248" spans="39:39" hidden="1">
      <c r="AM248" s="28"/>
    </row>
    <row r="249" spans="39:39" hidden="1">
      <c r="AM249" s="28"/>
    </row>
    <row r="250" spans="39:39" hidden="1">
      <c r="AM250" s="28"/>
    </row>
    <row r="251" spans="39:39" hidden="1">
      <c r="AM251" s="28"/>
    </row>
    <row r="252" spans="39:39" hidden="1">
      <c r="AM252" s="28"/>
    </row>
    <row r="253" spans="39:39" hidden="1">
      <c r="AM253" s="28"/>
    </row>
    <row r="254" spans="39:39" hidden="1">
      <c r="AM254" s="28"/>
    </row>
    <row r="255" spans="39:39" hidden="1">
      <c r="AM255" s="28"/>
    </row>
    <row r="256" spans="39:39" hidden="1">
      <c r="AM256" s="28"/>
    </row>
    <row r="257" spans="39:39" hidden="1">
      <c r="AM257" s="28"/>
    </row>
    <row r="258" spans="39:39" hidden="1">
      <c r="AM258" s="28"/>
    </row>
    <row r="259" spans="39:39" hidden="1">
      <c r="AM259" s="28"/>
    </row>
    <row r="260" spans="39:39" hidden="1">
      <c r="AM260" s="28"/>
    </row>
    <row r="261" spans="39:39" hidden="1">
      <c r="AM261" s="28"/>
    </row>
    <row r="262" spans="39:39" hidden="1">
      <c r="AM262" s="28"/>
    </row>
    <row r="263" spans="39:39" hidden="1">
      <c r="AM263" s="28"/>
    </row>
    <row r="264" spans="39:39" hidden="1">
      <c r="AM264" s="28"/>
    </row>
    <row r="265" spans="39:39" hidden="1">
      <c r="AM265" s="28"/>
    </row>
    <row r="266" spans="39:39" hidden="1">
      <c r="AM266" s="28"/>
    </row>
    <row r="267" spans="39:39" hidden="1">
      <c r="AM267" s="28"/>
    </row>
    <row r="268" spans="39:39" hidden="1">
      <c r="AM268" s="28"/>
    </row>
    <row r="269" spans="39:39" hidden="1">
      <c r="AM269" s="28"/>
    </row>
    <row r="270" spans="39:39" hidden="1">
      <c r="AM270" s="28"/>
    </row>
    <row r="271" spans="39:39" hidden="1">
      <c r="AM271" s="28"/>
    </row>
    <row r="272" spans="39:39" hidden="1">
      <c r="AM272" s="28"/>
    </row>
    <row r="273" spans="39:39" hidden="1">
      <c r="AM273" s="28"/>
    </row>
    <row r="274" spans="39:39" hidden="1">
      <c r="AM274" s="28"/>
    </row>
    <row r="275" spans="39:39" hidden="1">
      <c r="AM275" s="28"/>
    </row>
    <row r="276" spans="39:39" hidden="1">
      <c r="AM276" s="28"/>
    </row>
    <row r="277" spans="39:39" hidden="1">
      <c r="AM277" s="28"/>
    </row>
    <row r="278" spans="39:39" hidden="1">
      <c r="AM278" s="28"/>
    </row>
    <row r="279" spans="39:39" hidden="1">
      <c r="AM279" s="28"/>
    </row>
    <row r="280" spans="39:39" hidden="1">
      <c r="AM280" s="28"/>
    </row>
    <row r="281" spans="39:39" hidden="1">
      <c r="AM281" s="28"/>
    </row>
    <row r="282" spans="39:39" hidden="1">
      <c r="AM282" s="28"/>
    </row>
    <row r="283" spans="39:39" hidden="1">
      <c r="AM283" s="28"/>
    </row>
    <row r="284" spans="39:39" hidden="1">
      <c r="AM284" s="28"/>
    </row>
    <row r="285" spans="39:39" hidden="1">
      <c r="AM285" s="28"/>
    </row>
    <row r="286" spans="39:39" hidden="1">
      <c r="AM286" s="28"/>
    </row>
    <row r="287" spans="39:39" hidden="1">
      <c r="AM287" s="28"/>
    </row>
    <row r="288" spans="39:39" hidden="1">
      <c r="AM288" s="28"/>
    </row>
    <row r="289" spans="39:39" hidden="1">
      <c r="AM289" s="28"/>
    </row>
    <row r="290" spans="39:39" hidden="1">
      <c r="AM290" s="28"/>
    </row>
    <row r="291" spans="39:39" hidden="1">
      <c r="AM291" s="28"/>
    </row>
    <row r="292" spans="39:39" hidden="1">
      <c r="AM292" s="28"/>
    </row>
    <row r="293" spans="39:39" hidden="1">
      <c r="AM293" s="28"/>
    </row>
    <row r="294" spans="39:39" hidden="1">
      <c r="AM294" s="28"/>
    </row>
    <row r="295" spans="39:39" hidden="1">
      <c r="AM295" s="28"/>
    </row>
    <row r="296" spans="39:39" hidden="1">
      <c r="AM296" s="28"/>
    </row>
    <row r="297" spans="39:39" hidden="1">
      <c r="AM297" s="28"/>
    </row>
    <row r="298" spans="39:39" hidden="1">
      <c r="AM298" s="28"/>
    </row>
    <row r="299" spans="39:39" hidden="1">
      <c r="AM299" s="28"/>
    </row>
    <row r="300" spans="39:39" hidden="1">
      <c r="AM300" s="28"/>
    </row>
    <row r="301" spans="39:39" hidden="1">
      <c r="AM301" s="28"/>
    </row>
    <row r="302" spans="39:39" hidden="1">
      <c r="AM302" s="28"/>
    </row>
    <row r="303" spans="39:39" hidden="1">
      <c r="AM303" s="28"/>
    </row>
    <row r="304" spans="39:39" hidden="1">
      <c r="AM304" s="28"/>
    </row>
    <row r="305" spans="39:39" hidden="1">
      <c r="AM305" s="28"/>
    </row>
    <row r="306" spans="39:39" hidden="1">
      <c r="AM306" s="28"/>
    </row>
    <row r="307" spans="39:39" hidden="1">
      <c r="AM307" s="28"/>
    </row>
    <row r="308" spans="39:39" hidden="1">
      <c r="AM308" s="28"/>
    </row>
    <row r="309" spans="39:39" hidden="1">
      <c r="AM309" s="28"/>
    </row>
    <row r="310" spans="39:39" hidden="1">
      <c r="AM310" s="28"/>
    </row>
    <row r="311" spans="39:39" hidden="1">
      <c r="AM311" s="28"/>
    </row>
    <row r="312" spans="39:39" hidden="1">
      <c r="AM312" s="28"/>
    </row>
    <row r="313" spans="39:39" hidden="1">
      <c r="AM313" s="28"/>
    </row>
    <row r="314" spans="39:39" hidden="1">
      <c r="AM314" s="28"/>
    </row>
    <row r="315" spans="39:39" hidden="1">
      <c r="AM315" s="28"/>
    </row>
    <row r="316" spans="39:39" hidden="1">
      <c r="AM316" s="28"/>
    </row>
    <row r="317" spans="39:39" hidden="1">
      <c r="AM317" s="28"/>
    </row>
    <row r="318" spans="39:39" hidden="1">
      <c r="AM318" s="28"/>
    </row>
    <row r="319" spans="39:39" hidden="1">
      <c r="AM319" s="28"/>
    </row>
    <row r="320" spans="39:39" hidden="1">
      <c r="AM320" s="28"/>
    </row>
    <row r="321" spans="39:39" hidden="1">
      <c r="AM321" s="28"/>
    </row>
    <row r="322" spans="39:39" hidden="1">
      <c r="AM322" s="28"/>
    </row>
    <row r="323" spans="39:39" hidden="1">
      <c r="AM323" s="28"/>
    </row>
    <row r="324" spans="39:39" hidden="1">
      <c r="AM324" s="28"/>
    </row>
    <row r="325" spans="39:39" hidden="1">
      <c r="AM325" s="28"/>
    </row>
    <row r="326" spans="39:39" hidden="1">
      <c r="AM326" s="28"/>
    </row>
    <row r="327" spans="39:39" hidden="1">
      <c r="AM327" s="28"/>
    </row>
    <row r="328" spans="39:39" hidden="1">
      <c r="AM328" s="28"/>
    </row>
    <row r="329" spans="39:39" hidden="1">
      <c r="AM329" s="28"/>
    </row>
    <row r="330" spans="39:39" hidden="1">
      <c r="AM330" s="28"/>
    </row>
    <row r="331" spans="39:39" hidden="1">
      <c r="AM331" s="28"/>
    </row>
    <row r="332" spans="39:39" hidden="1">
      <c r="AM332" s="28"/>
    </row>
    <row r="333" spans="39:39" hidden="1">
      <c r="AM333" s="28"/>
    </row>
    <row r="334" spans="39:39" hidden="1">
      <c r="AM334" s="28"/>
    </row>
    <row r="335" spans="39:39" hidden="1">
      <c r="AM335" s="28"/>
    </row>
    <row r="336" spans="39:39" hidden="1">
      <c r="AM336" s="28"/>
    </row>
    <row r="337" spans="39:39" hidden="1">
      <c r="AM337" s="28"/>
    </row>
    <row r="338" spans="39:39" hidden="1">
      <c r="AM338" s="28"/>
    </row>
    <row r="339" spans="39:39" hidden="1">
      <c r="AM339" s="28"/>
    </row>
    <row r="340" spans="39:39" hidden="1">
      <c r="AM340" s="28"/>
    </row>
    <row r="341" spans="39:39" hidden="1">
      <c r="AM341" s="28"/>
    </row>
    <row r="342" spans="39:39" hidden="1">
      <c r="AM342" s="28"/>
    </row>
    <row r="343" spans="39:39" hidden="1">
      <c r="AM343" s="28"/>
    </row>
    <row r="344" spans="39:39" hidden="1">
      <c r="AM344" s="28"/>
    </row>
    <row r="345" spans="39:39" hidden="1">
      <c r="AM345" s="28"/>
    </row>
    <row r="346" spans="39:39" hidden="1">
      <c r="AM346" s="28"/>
    </row>
    <row r="347" spans="39:39" hidden="1">
      <c r="AM347" s="28"/>
    </row>
    <row r="348" spans="39:39" hidden="1">
      <c r="AM348" s="28"/>
    </row>
    <row r="349" spans="39:39" hidden="1">
      <c r="AM349" s="28"/>
    </row>
    <row r="350" spans="39:39" hidden="1">
      <c r="AM350" s="28"/>
    </row>
    <row r="351" spans="39:39" hidden="1">
      <c r="AM351" s="28"/>
    </row>
    <row r="352" spans="39:39" hidden="1">
      <c r="AM352" s="28"/>
    </row>
    <row r="353" spans="39:39" hidden="1">
      <c r="AM353" s="28"/>
    </row>
    <row r="354" spans="39:39" hidden="1">
      <c r="AM354" s="28"/>
    </row>
    <row r="355" spans="39:39" hidden="1">
      <c r="AM355" s="28"/>
    </row>
    <row r="356" spans="39:39" hidden="1">
      <c r="AM356" s="28"/>
    </row>
    <row r="357" spans="39:39" hidden="1">
      <c r="AM357" s="28"/>
    </row>
    <row r="358" spans="39:39" hidden="1">
      <c r="AM358" s="28"/>
    </row>
    <row r="359" spans="39:39" hidden="1">
      <c r="AM359" s="28"/>
    </row>
    <row r="360" spans="39:39" hidden="1">
      <c r="AM360" s="28"/>
    </row>
    <row r="361" spans="39:39" hidden="1">
      <c r="AM361" s="28"/>
    </row>
    <row r="362" spans="39:39" hidden="1">
      <c r="AM362" s="28"/>
    </row>
    <row r="363" spans="39:39" hidden="1">
      <c r="AM363" s="28"/>
    </row>
    <row r="364" spans="39:39" hidden="1">
      <c r="AM364" s="28"/>
    </row>
    <row r="365" spans="39:39" hidden="1">
      <c r="AM365" s="28"/>
    </row>
    <row r="366" spans="39:39" hidden="1">
      <c r="AM366" s="28"/>
    </row>
    <row r="367" spans="39:39" hidden="1">
      <c r="AM367" s="28"/>
    </row>
    <row r="368" spans="39:39" hidden="1">
      <c r="AM368" s="28"/>
    </row>
    <row r="369" spans="39:39" hidden="1">
      <c r="AM369" s="28"/>
    </row>
    <row r="370" spans="39:39" hidden="1">
      <c r="AM370" s="28"/>
    </row>
    <row r="371" spans="39:39" hidden="1">
      <c r="AM371" s="28"/>
    </row>
    <row r="372" spans="39:39" hidden="1">
      <c r="AM372" s="28"/>
    </row>
    <row r="373" spans="39:39" hidden="1">
      <c r="AM373" s="28"/>
    </row>
    <row r="374" spans="39:39" hidden="1">
      <c r="AM374" s="28"/>
    </row>
    <row r="375" spans="39:39" hidden="1">
      <c r="AM375" s="28"/>
    </row>
    <row r="376" spans="39:39" hidden="1">
      <c r="AM376" s="28"/>
    </row>
    <row r="377" spans="39:39" hidden="1">
      <c r="AM377" s="28"/>
    </row>
    <row r="378" spans="39:39" hidden="1">
      <c r="AM378" s="28"/>
    </row>
    <row r="379" spans="39:39" hidden="1">
      <c r="AM379" s="28"/>
    </row>
    <row r="380" spans="39:39" hidden="1">
      <c r="AM380" s="28"/>
    </row>
    <row r="381" spans="39:39" hidden="1">
      <c r="AM381" s="28"/>
    </row>
    <row r="382" spans="39:39" hidden="1">
      <c r="AM382" s="28"/>
    </row>
    <row r="383" spans="39:39" hidden="1">
      <c r="AM383" s="28"/>
    </row>
    <row r="384" spans="39:39" hidden="1">
      <c r="AM384" s="28"/>
    </row>
    <row r="385" spans="39:39" hidden="1">
      <c r="AM385" s="28"/>
    </row>
    <row r="386" spans="39:39" hidden="1">
      <c r="AM386" s="28"/>
    </row>
    <row r="387" spans="39:39" hidden="1">
      <c r="AM387" s="28"/>
    </row>
    <row r="388" spans="39:39" hidden="1">
      <c r="AM388" s="28"/>
    </row>
    <row r="389" spans="39:39" hidden="1">
      <c r="AM389" s="28"/>
    </row>
    <row r="390" spans="39:39" hidden="1">
      <c r="AM390" s="28"/>
    </row>
    <row r="391" spans="39:39" hidden="1">
      <c r="AM391" s="28"/>
    </row>
    <row r="392" spans="39:39" hidden="1">
      <c r="AM392" s="28"/>
    </row>
    <row r="393" spans="39:39" hidden="1">
      <c r="AM393" s="28"/>
    </row>
    <row r="394" spans="39:39" hidden="1">
      <c r="AM394" s="28"/>
    </row>
    <row r="395" spans="39:39" hidden="1">
      <c r="AM395" s="28"/>
    </row>
    <row r="396" spans="39:39" hidden="1">
      <c r="AM396" s="28"/>
    </row>
    <row r="397" spans="39:39" hidden="1">
      <c r="AM397" s="28"/>
    </row>
    <row r="398" spans="39:39" hidden="1">
      <c r="AM398" s="28"/>
    </row>
    <row r="399" spans="39:39" hidden="1">
      <c r="AM399" s="28"/>
    </row>
    <row r="400" spans="39:39" hidden="1">
      <c r="AM400" s="28"/>
    </row>
    <row r="401" spans="39:39" hidden="1">
      <c r="AM401" s="28"/>
    </row>
    <row r="402" spans="39:39" hidden="1">
      <c r="AM402" s="28"/>
    </row>
    <row r="403" spans="39:39" hidden="1">
      <c r="AM403" s="28"/>
    </row>
    <row r="404" spans="39:39" hidden="1">
      <c r="AM404" s="28"/>
    </row>
    <row r="405" spans="39:39" hidden="1">
      <c r="AM405" s="28"/>
    </row>
    <row r="406" spans="39:39" hidden="1">
      <c r="AM406" s="28"/>
    </row>
    <row r="407" spans="39:39" hidden="1">
      <c r="AM407" s="28"/>
    </row>
    <row r="408" spans="39:39" hidden="1">
      <c r="AM408" s="28"/>
    </row>
    <row r="409" spans="39:39" hidden="1">
      <c r="AM409" s="28"/>
    </row>
    <row r="410" spans="39:39" hidden="1">
      <c r="AM410" s="28"/>
    </row>
    <row r="411" spans="39:39" hidden="1">
      <c r="AM411" s="28"/>
    </row>
    <row r="412" spans="39:39" hidden="1">
      <c r="AM412" s="28"/>
    </row>
    <row r="413" spans="39:39" hidden="1">
      <c r="AM413" s="28"/>
    </row>
    <row r="414" spans="39:39" hidden="1">
      <c r="AM414" s="28"/>
    </row>
    <row r="415" spans="39:39" hidden="1">
      <c r="AM415" s="28"/>
    </row>
    <row r="416" spans="39:39" hidden="1">
      <c r="AM416" s="28"/>
    </row>
    <row r="417" spans="1:39" hidden="1">
      <c r="AM417" s="28"/>
    </row>
    <row r="418" spans="1:39" hidden="1">
      <c r="AM418" s="28"/>
    </row>
    <row r="419" spans="1:39" hidden="1">
      <c r="AM419" s="28"/>
    </row>
    <row r="420" spans="1:39" hidden="1">
      <c r="AM420" s="28"/>
    </row>
    <row r="421" spans="1:39" hidden="1">
      <c r="AM421" s="28"/>
    </row>
    <row r="422" spans="1:39" hidden="1">
      <c r="AM422" s="28"/>
    </row>
    <row r="423" spans="1:39" hidden="1">
      <c r="AM423" s="28"/>
    </row>
    <row r="424" spans="1:39" hidden="1">
      <c r="AM424" s="28"/>
    </row>
    <row r="425" spans="1:39" hidden="1">
      <c r="AM425" s="28"/>
    </row>
    <row r="426" spans="1:39" hidden="1">
      <c r="A426" s="28"/>
      <c r="AM426" s="28"/>
    </row>
    <row r="427" spans="1:39" hidden="1">
      <c r="AM427" s="28"/>
    </row>
    <row r="428" spans="1:39" hidden="1">
      <c r="AM428" s="28"/>
    </row>
    <row r="429" spans="1:39" hidden="1">
      <c r="AM429" s="28"/>
    </row>
    <row r="430" spans="1:39" hidden="1">
      <c r="AM430" s="28"/>
    </row>
    <row r="431" spans="1:39" hidden="1">
      <c r="AM431" s="28"/>
    </row>
    <row r="432" spans="1:39" hidden="1">
      <c r="AM432" s="28"/>
    </row>
    <row r="433" spans="39:39" hidden="1">
      <c r="AM433" s="28"/>
    </row>
    <row r="434" spans="39:39" hidden="1">
      <c r="AM434" s="28"/>
    </row>
    <row r="435" spans="39:39" hidden="1">
      <c r="AM435" s="28"/>
    </row>
    <row r="436" spans="39:39" hidden="1">
      <c r="AM436" s="28"/>
    </row>
    <row r="437" spans="39:39" hidden="1">
      <c r="AM437" s="28"/>
    </row>
    <row r="438" spans="39:39" hidden="1">
      <c r="AM438" s="28"/>
    </row>
    <row r="439" spans="39:39" hidden="1">
      <c r="AM439" s="28"/>
    </row>
    <row r="440" spans="39:39" hidden="1">
      <c r="AM440" s="28"/>
    </row>
    <row r="441" spans="39:39" hidden="1">
      <c r="AM441" s="28"/>
    </row>
    <row r="442" spans="39:39" hidden="1">
      <c r="AM442" s="28"/>
    </row>
    <row r="443" spans="39:39" hidden="1">
      <c r="AM443" s="28"/>
    </row>
    <row r="444" spans="39:39" hidden="1">
      <c r="AM444" s="28"/>
    </row>
    <row r="445" spans="39:39" hidden="1">
      <c r="AM445" s="28"/>
    </row>
    <row r="446" spans="39:39" hidden="1">
      <c r="AM446" s="28"/>
    </row>
    <row r="447" spans="39:39" hidden="1">
      <c r="AM447" s="28"/>
    </row>
    <row r="448" spans="39:39" hidden="1">
      <c r="AM448" s="28"/>
    </row>
    <row r="449" spans="39:39" hidden="1">
      <c r="AM449" s="28"/>
    </row>
    <row r="450" spans="39:39" hidden="1">
      <c r="AM450" s="28"/>
    </row>
    <row r="451" spans="39:39" hidden="1">
      <c r="AM451" s="28"/>
    </row>
    <row r="452" spans="39:39" hidden="1">
      <c r="AM452" s="28"/>
    </row>
    <row r="453" spans="39:39" hidden="1">
      <c r="AM453" s="28"/>
    </row>
    <row r="454" spans="39:39" hidden="1">
      <c r="AM454" s="28"/>
    </row>
    <row r="455" spans="39:39" hidden="1">
      <c r="AM455" s="28"/>
    </row>
    <row r="456" spans="39:39" hidden="1">
      <c r="AM456" s="28"/>
    </row>
    <row r="457" spans="39:39" hidden="1">
      <c r="AM457" s="28"/>
    </row>
    <row r="458" spans="39:39" hidden="1">
      <c r="AM458" s="28"/>
    </row>
    <row r="459" spans="39:39" hidden="1">
      <c r="AM459" s="28"/>
    </row>
    <row r="460" spans="39:39" hidden="1">
      <c r="AM460" s="28"/>
    </row>
    <row r="461" spans="39:39" hidden="1">
      <c r="AM461" s="28"/>
    </row>
    <row r="462" spans="39:39" hidden="1">
      <c r="AM462" s="28"/>
    </row>
    <row r="463" spans="39:39" hidden="1">
      <c r="AM463" s="28"/>
    </row>
    <row r="464" spans="39:39" hidden="1">
      <c r="AM464" s="28"/>
    </row>
    <row r="465" spans="39:39" hidden="1">
      <c r="AM465" s="28"/>
    </row>
    <row r="466" spans="39:39" hidden="1">
      <c r="AM466" s="28"/>
    </row>
    <row r="467" spans="39:39" hidden="1">
      <c r="AM467" s="28"/>
    </row>
    <row r="468" spans="39:39" hidden="1">
      <c r="AM468" s="28"/>
    </row>
    <row r="469" spans="39:39" hidden="1">
      <c r="AM469" s="28"/>
    </row>
    <row r="470" spans="39:39" hidden="1">
      <c r="AM470" s="28"/>
    </row>
    <row r="471" spans="39:39" hidden="1">
      <c r="AM471" s="28"/>
    </row>
    <row r="472" spans="39:39" hidden="1">
      <c r="AM472" s="28"/>
    </row>
    <row r="473" spans="39:39" hidden="1">
      <c r="AM473" s="28"/>
    </row>
    <row r="474" spans="39:39" hidden="1">
      <c r="AM474" s="28"/>
    </row>
    <row r="475" spans="39:39" hidden="1">
      <c r="AM475" s="28"/>
    </row>
    <row r="476" spans="39:39" hidden="1">
      <c r="AM476" s="28"/>
    </row>
    <row r="477" spans="39:39" hidden="1">
      <c r="AM477" s="28"/>
    </row>
    <row r="478" spans="39:39" hidden="1">
      <c r="AM478" s="28"/>
    </row>
    <row r="479" spans="39:39" hidden="1">
      <c r="AM479" s="28"/>
    </row>
    <row r="480" spans="39:39" hidden="1">
      <c r="AM480" s="28"/>
    </row>
    <row r="481" spans="39:39" hidden="1">
      <c r="AM481" s="28"/>
    </row>
    <row r="482" spans="39:39" hidden="1">
      <c r="AM482" s="28"/>
    </row>
    <row r="483" spans="39:39" hidden="1">
      <c r="AM483" s="28"/>
    </row>
    <row r="484" spans="39:39" hidden="1">
      <c r="AM484" s="28"/>
    </row>
    <row r="485" spans="39:39" hidden="1">
      <c r="AM485" s="28"/>
    </row>
    <row r="486" spans="39:39" hidden="1">
      <c r="AM486" s="28"/>
    </row>
    <row r="487" spans="39:39" hidden="1">
      <c r="AM487" s="28"/>
    </row>
    <row r="488" spans="39:39" hidden="1">
      <c r="AM488" s="28"/>
    </row>
    <row r="489" spans="39:39" hidden="1">
      <c r="AM489" s="28"/>
    </row>
    <row r="490" spans="39:39" hidden="1">
      <c r="AM490" s="28"/>
    </row>
    <row r="491" spans="39:39" hidden="1">
      <c r="AM491" s="28"/>
    </row>
    <row r="492" spans="39:39" hidden="1">
      <c r="AM492" s="28"/>
    </row>
    <row r="493" spans="39:39" hidden="1">
      <c r="AM493" s="28"/>
    </row>
    <row r="494" spans="39:39" hidden="1">
      <c r="AM494" s="28"/>
    </row>
    <row r="495" spans="39:39" hidden="1">
      <c r="AM495" s="28"/>
    </row>
    <row r="496" spans="39:39" hidden="1">
      <c r="AM496" s="28"/>
    </row>
    <row r="497" spans="39:39" hidden="1">
      <c r="AM497" s="28"/>
    </row>
    <row r="498" spans="39:39" hidden="1">
      <c r="AM498" s="28"/>
    </row>
    <row r="499" spans="39:39" hidden="1">
      <c r="AM499" s="28"/>
    </row>
    <row r="500" spans="39:39" hidden="1">
      <c r="AM500" s="28"/>
    </row>
    <row r="501" spans="39:39" hidden="1">
      <c r="AM501" s="28"/>
    </row>
    <row r="502" spans="39:39" hidden="1">
      <c r="AM502" s="28"/>
    </row>
    <row r="503" spans="39:39" hidden="1">
      <c r="AM503" s="28"/>
    </row>
    <row r="504" spans="39:39" hidden="1">
      <c r="AM504" s="28"/>
    </row>
    <row r="505" spans="39:39" hidden="1">
      <c r="AM505" s="28"/>
    </row>
    <row r="506" spans="39:39" hidden="1">
      <c r="AM506" s="28"/>
    </row>
    <row r="507" spans="39:39" hidden="1">
      <c r="AM507" s="28"/>
    </row>
    <row r="508" spans="39:39" hidden="1">
      <c r="AM508" s="28"/>
    </row>
    <row r="509" spans="39:39" hidden="1">
      <c r="AM509" s="28"/>
    </row>
    <row r="510" spans="39:39" hidden="1">
      <c r="AM510" s="28"/>
    </row>
    <row r="511" spans="39:39" hidden="1">
      <c r="AM511" s="28"/>
    </row>
    <row r="512" spans="39:39" hidden="1">
      <c r="AM512" s="28"/>
    </row>
    <row r="513" spans="39:39" hidden="1">
      <c r="AM513" s="28"/>
    </row>
    <row r="514" spans="39:39" hidden="1">
      <c r="AM514" s="28"/>
    </row>
    <row r="515" spans="39:39" hidden="1">
      <c r="AM515" s="28"/>
    </row>
    <row r="516" spans="39:39" hidden="1">
      <c r="AM516" s="28"/>
    </row>
    <row r="517" spans="39:39" hidden="1">
      <c r="AM517" s="28"/>
    </row>
    <row r="518" spans="39:39" hidden="1">
      <c r="AM518" s="28"/>
    </row>
    <row r="519" spans="39:39" hidden="1">
      <c r="AM519" s="28"/>
    </row>
    <row r="520" spans="39:39" hidden="1">
      <c r="AM520" s="28"/>
    </row>
    <row r="521" spans="39:39" hidden="1">
      <c r="AM521" s="28"/>
    </row>
    <row r="522" spans="39:39" hidden="1">
      <c r="AM522" s="28"/>
    </row>
    <row r="523" spans="39:39" hidden="1">
      <c r="AM523" s="28"/>
    </row>
    <row r="524" spans="39:39" hidden="1">
      <c r="AM524" s="28"/>
    </row>
    <row r="525" spans="39:39" hidden="1">
      <c r="AM525" s="28"/>
    </row>
    <row r="526" spans="39:39" hidden="1">
      <c r="AM526" s="28"/>
    </row>
    <row r="527" spans="39:39" hidden="1">
      <c r="AM527" s="28"/>
    </row>
    <row r="528" spans="39:39" hidden="1">
      <c r="AM528" s="28"/>
    </row>
    <row r="529" spans="39:39" hidden="1">
      <c r="AM529" s="28"/>
    </row>
    <row r="530" spans="39:39" hidden="1">
      <c r="AM530" s="28"/>
    </row>
    <row r="531" spans="39:39" hidden="1">
      <c r="AM531" s="28"/>
    </row>
    <row r="532" spans="39:39" hidden="1">
      <c r="AM532" s="28"/>
    </row>
    <row r="533" spans="39:39" hidden="1">
      <c r="AM533" s="28"/>
    </row>
    <row r="534" spans="39:39" hidden="1">
      <c r="AM534" s="28"/>
    </row>
    <row r="535" spans="39:39" hidden="1">
      <c r="AM535" s="28"/>
    </row>
    <row r="536" spans="39:39" hidden="1">
      <c r="AM536" s="28"/>
    </row>
    <row r="537" spans="39:39" hidden="1">
      <c r="AM537" s="28"/>
    </row>
    <row r="538" spans="39:39" hidden="1">
      <c r="AM538" s="28"/>
    </row>
    <row r="539" spans="39:39" hidden="1">
      <c r="AM539" s="28"/>
    </row>
    <row r="540" spans="39:39" hidden="1">
      <c r="AM540" s="28"/>
    </row>
    <row r="541" spans="39:39" hidden="1">
      <c r="AM541" s="28"/>
    </row>
    <row r="542" spans="39:39" hidden="1">
      <c r="AM542" s="28"/>
    </row>
    <row r="543" spans="39:39" hidden="1">
      <c r="AM543" s="28"/>
    </row>
    <row r="544" spans="39:39" hidden="1">
      <c r="AM544" s="28"/>
    </row>
    <row r="545" spans="39:39" hidden="1">
      <c r="AM545" s="28"/>
    </row>
    <row r="546" spans="39:39" hidden="1">
      <c r="AM546" s="28"/>
    </row>
    <row r="547" spans="39:39" hidden="1">
      <c r="AM547" s="28"/>
    </row>
    <row r="548" spans="39:39" hidden="1">
      <c r="AM548" s="28"/>
    </row>
    <row r="549" spans="39:39" hidden="1">
      <c r="AM549" s="28"/>
    </row>
    <row r="550" spans="39:39" hidden="1">
      <c r="AM550" s="28"/>
    </row>
    <row r="551" spans="39:39" hidden="1">
      <c r="AM551" s="28"/>
    </row>
    <row r="552" spans="39:39" hidden="1">
      <c r="AM552" s="28"/>
    </row>
    <row r="553" spans="39:39" hidden="1">
      <c r="AM553" s="28"/>
    </row>
    <row r="554" spans="39:39" hidden="1">
      <c r="AM554" s="28"/>
    </row>
    <row r="555" spans="39:39" hidden="1">
      <c r="AM555" s="28"/>
    </row>
    <row r="556" spans="39:39" hidden="1">
      <c r="AM556" s="28"/>
    </row>
    <row r="557" spans="39:39" hidden="1">
      <c r="AM557" s="28"/>
    </row>
    <row r="558" spans="39:39" hidden="1">
      <c r="AM558" s="28"/>
    </row>
    <row r="559" spans="39:39" hidden="1">
      <c r="AM559" s="28"/>
    </row>
    <row r="560" spans="39:39" hidden="1">
      <c r="AM560" s="28"/>
    </row>
    <row r="561" spans="39:39" hidden="1">
      <c r="AM561" s="28"/>
    </row>
    <row r="562" spans="39:39" hidden="1">
      <c r="AM562" s="28"/>
    </row>
    <row r="563" spans="39:39" hidden="1">
      <c r="AM563" s="28"/>
    </row>
    <row r="564" spans="39:39" hidden="1">
      <c r="AM564" s="28"/>
    </row>
    <row r="565" spans="39:39" hidden="1">
      <c r="AM565" s="28"/>
    </row>
    <row r="566" spans="39:39" hidden="1">
      <c r="AM566" s="28"/>
    </row>
    <row r="567" spans="39:39" hidden="1">
      <c r="AM567" s="28"/>
    </row>
    <row r="568" spans="39:39" hidden="1">
      <c r="AM568" s="28"/>
    </row>
    <row r="569" spans="39:39" hidden="1">
      <c r="AM569" s="28"/>
    </row>
    <row r="570" spans="39:39" hidden="1">
      <c r="AM570" s="28"/>
    </row>
    <row r="571" spans="39:39" hidden="1">
      <c r="AM571" s="28"/>
    </row>
    <row r="572" spans="39:39" hidden="1">
      <c r="AM572" s="28"/>
    </row>
    <row r="573" spans="39:39" hidden="1">
      <c r="AM573" s="28"/>
    </row>
    <row r="574" spans="39:39" hidden="1">
      <c r="AM574" s="28"/>
    </row>
    <row r="575" spans="39:39" hidden="1">
      <c r="AM575" s="28"/>
    </row>
    <row r="576" spans="39:39" hidden="1">
      <c r="AM576" s="28"/>
    </row>
    <row r="577" spans="39:39" hidden="1">
      <c r="AM577" s="28"/>
    </row>
    <row r="578" spans="39:39" hidden="1">
      <c r="AM578" s="28"/>
    </row>
    <row r="579" spans="39:39" hidden="1">
      <c r="AM579" s="28"/>
    </row>
    <row r="580" spans="39:39" hidden="1">
      <c r="AM580" s="28"/>
    </row>
    <row r="581" spans="39:39" hidden="1">
      <c r="AM581" s="28"/>
    </row>
    <row r="582" spans="39:39" hidden="1">
      <c r="AM582" s="28"/>
    </row>
    <row r="583" spans="39:39" hidden="1">
      <c r="AM583" s="28"/>
    </row>
    <row r="584" spans="39:39" hidden="1">
      <c r="AM584" s="28"/>
    </row>
    <row r="585" spans="39:39" hidden="1">
      <c r="AM585" s="28"/>
    </row>
    <row r="586" spans="39:39" hidden="1">
      <c r="AM586" s="28"/>
    </row>
    <row r="587" spans="39:39" hidden="1">
      <c r="AM587" s="28"/>
    </row>
    <row r="588" spans="39:39" hidden="1">
      <c r="AM588" s="28"/>
    </row>
    <row r="589" spans="39:39" hidden="1">
      <c r="AM589" s="28"/>
    </row>
    <row r="590" spans="39:39" hidden="1">
      <c r="AM590" s="28"/>
    </row>
    <row r="591" spans="39:39" hidden="1">
      <c r="AM591" s="28"/>
    </row>
    <row r="592" spans="39:39" hidden="1">
      <c r="AM592" s="28"/>
    </row>
    <row r="593" spans="39:39" hidden="1">
      <c r="AM593" s="28"/>
    </row>
    <row r="594" spans="39:39" hidden="1">
      <c r="AM594" s="28"/>
    </row>
    <row r="595" spans="39:39" hidden="1">
      <c r="AM595" s="28"/>
    </row>
    <row r="596" spans="39:39" hidden="1">
      <c r="AM596" s="28"/>
    </row>
    <row r="597" spans="39:39" hidden="1">
      <c r="AM597" s="28"/>
    </row>
    <row r="598" spans="39:39" hidden="1">
      <c r="AM598" s="28"/>
    </row>
    <row r="599" spans="39:39" hidden="1">
      <c r="AM599" s="28"/>
    </row>
    <row r="600" spans="39:39" hidden="1">
      <c r="AM600" s="28"/>
    </row>
    <row r="601" spans="39:39" hidden="1">
      <c r="AM601" s="28"/>
    </row>
    <row r="602" spans="39:39" hidden="1">
      <c r="AM602" s="28"/>
    </row>
    <row r="603" spans="39:39" hidden="1">
      <c r="AM603" s="28"/>
    </row>
    <row r="604" spans="39:39" hidden="1">
      <c r="AM604" s="28"/>
    </row>
    <row r="605" spans="39:39" hidden="1">
      <c r="AM605" s="28"/>
    </row>
    <row r="606" spans="39:39" hidden="1">
      <c r="AM606" s="28"/>
    </row>
    <row r="607" spans="39:39" hidden="1">
      <c r="AM607" s="28"/>
    </row>
    <row r="608" spans="39:39" hidden="1">
      <c r="AM608" s="28"/>
    </row>
    <row r="609" spans="39:39" hidden="1">
      <c r="AM609" s="28"/>
    </row>
    <row r="610" spans="39:39" hidden="1">
      <c r="AM610" s="28"/>
    </row>
    <row r="611" spans="39:39" hidden="1">
      <c r="AM611" s="28"/>
    </row>
    <row r="612" spans="39:39" hidden="1">
      <c r="AM612" s="28"/>
    </row>
    <row r="613" spans="39:39" hidden="1">
      <c r="AM613" s="28"/>
    </row>
    <row r="614" spans="39:39" hidden="1">
      <c r="AM614" s="28"/>
    </row>
    <row r="615" spans="39:39" hidden="1">
      <c r="AM615" s="28"/>
    </row>
    <row r="616" spans="39:39" hidden="1">
      <c r="AM616" s="28"/>
    </row>
    <row r="617" spans="39:39" hidden="1">
      <c r="AM617" s="28"/>
    </row>
    <row r="618" spans="39:39" hidden="1">
      <c r="AM618" s="28"/>
    </row>
    <row r="619" spans="39:39" hidden="1">
      <c r="AM619" s="28"/>
    </row>
    <row r="620" spans="39:39" hidden="1">
      <c r="AM620" s="28"/>
    </row>
    <row r="621" spans="39:39" hidden="1">
      <c r="AM621" s="28"/>
    </row>
    <row r="622" spans="39:39" hidden="1">
      <c r="AM622" s="28"/>
    </row>
    <row r="623" spans="39:39" hidden="1">
      <c r="AM623" s="28"/>
    </row>
    <row r="624" spans="39:39" hidden="1">
      <c r="AM624" s="28"/>
    </row>
    <row r="625" spans="39:39" hidden="1">
      <c r="AM625" s="28"/>
    </row>
    <row r="626" spans="39:39" hidden="1">
      <c r="AM626" s="28"/>
    </row>
    <row r="627" spans="39:39" hidden="1">
      <c r="AM627" s="28"/>
    </row>
    <row r="628" spans="39:39" hidden="1">
      <c r="AM628" s="28"/>
    </row>
    <row r="629" spans="39:39" hidden="1">
      <c r="AM629" s="28"/>
    </row>
    <row r="630" spans="39:39" hidden="1">
      <c r="AM630" s="28"/>
    </row>
    <row r="631" spans="39:39" hidden="1">
      <c r="AM631" s="28"/>
    </row>
    <row r="632" spans="39:39" hidden="1">
      <c r="AM632" s="28"/>
    </row>
    <row r="633" spans="39:39" hidden="1">
      <c r="AM633" s="28"/>
    </row>
    <row r="634" spans="39:39" hidden="1">
      <c r="AM634" s="28"/>
    </row>
    <row r="635" spans="39:39" hidden="1">
      <c r="AM635" s="28"/>
    </row>
    <row r="636" spans="39:39" hidden="1">
      <c r="AM636" s="28"/>
    </row>
    <row r="637" spans="39:39" hidden="1">
      <c r="AM637" s="28"/>
    </row>
    <row r="638" spans="39:39" hidden="1">
      <c r="AM638" s="28"/>
    </row>
    <row r="639" spans="39:39" hidden="1">
      <c r="AM639" s="28" t="s">
        <v>1111</v>
      </c>
    </row>
    <row r="640" spans="39:39" hidden="1">
      <c r="AM640" s="28" t="s">
        <v>1112</v>
      </c>
    </row>
    <row r="641" spans="39:39" hidden="1">
      <c r="AM641" s="28" t="s">
        <v>1113</v>
      </c>
    </row>
    <row r="642" spans="39:39" hidden="1">
      <c r="AM642" s="28" t="s">
        <v>1114</v>
      </c>
    </row>
    <row r="643" spans="39:39" hidden="1">
      <c r="AM643" s="28" t="s">
        <v>1115</v>
      </c>
    </row>
    <row r="644" spans="39:39" hidden="1">
      <c r="AM644" s="28" t="s">
        <v>1116</v>
      </c>
    </row>
    <row r="645" spans="39:39" hidden="1">
      <c r="AM645" s="28" t="s">
        <v>1117</v>
      </c>
    </row>
    <row r="646" spans="39:39" hidden="1">
      <c r="AM646" s="28" t="s">
        <v>1118</v>
      </c>
    </row>
    <row r="647" spans="39:39" hidden="1">
      <c r="AM647" s="28" t="s">
        <v>1119</v>
      </c>
    </row>
    <row r="648" spans="39:39" hidden="1">
      <c r="AM648" s="28" t="s">
        <v>1120</v>
      </c>
    </row>
    <row r="649" spans="39:39" hidden="1">
      <c r="AM649" s="28" t="s">
        <v>1121</v>
      </c>
    </row>
    <row r="650" spans="39:39" hidden="1">
      <c r="AM650" s="28" t="s">
        <v>1122</v>
      </c>
    </row>
    <row r="651" spans="39:39" hidden="1">
      <c r="AM651" s="28" t="s">
        <v>1123</v>
      </c>
    </row>
    <row r="652" spans="39:39" hidden="1">
      <c r="AM652" s="28" t="s">
        <v>1124</v>
      </c>
    </row>
    <row r="653" spans="39:39" hidden="1">
      <c r="AM653" s="28" t="s">
        <v>1125</v>
      </c>
    </row>
    <row r="654" spans="39:39" hidden="1">
      <c r="AM654" s="28" t="s">
        <v>1126</v>
      </c>
    </row>
    <row r="655" spans="39:39" hidden="1">
      <c r="AM655" s="28" t="s">
        <v>1127</v>
      </c>
    </row>
    <row r="656" spans="39:39" hidden="1">
      <c r="AM656" s="28" t="s">
        <v>1128</v>
      </c>
    </row>
    <row r="657" spans="39:39" hidden="1">
      <c r="AM657" s="28" t="s">
        <v>1129</v>
      </c>
    </row>
    <row r="658" spans="39:39" hidden="1">
      <c r="AM658" s="28"/>
    </row>
    <row r="659" spans="39:39" hidden="1">
      <c r="AM659" s="28"/>
    </row>
    <row r="660" spans="39:39" hidden="1">
      <c r="AM660" s="28"/>
    </row>
    <row r="661" spans="39:39" hidden="1">
      <c r="AM661" s="28"/>
    </row>
    <row r="662" spans="39:39" hidden="1">
      <c r="AM662" s="28"/>
    </row>
    <row r="663" spans="39:39" hidden="1">
      <c r="AM663" s="28"/>
    </row>
    <row r="664" spans="39:39" hidden="1">
      <c r="AM664" s="28"/>
    </row>
    <row r="665" spans="39:39" hidden="1">
      <c r="AM665" s="28"/>
    </row>
    <row r="666" spans="39:39" hidden="1">
      <c r="AM666" s="28"/>
    </row>
    <row r="667" spans="39:39" hidden="1">
      <c r="AM667" s="28"/>
    </row>
    <row r="668" spans="39:39" hidden="1">
      <c r="AM668" s="28"/>
    </row>
    <row r="669" spans="39:39" hidden="1">
      <c r="AM669" s="28"/>
    </row>
    <row r="670" spans="39:39" hidden="1">
      <c r="AM670" s="28"/>
    </row>
    <row r="671" spans="39:39" hidden="1">
      <c r="AM671" s="28"/>
    </row>
    <row r="672" spans="39:39" hidden="1">
      <c r="AM672" s="28"/>
    </row>
    <row r="673" spans="39:39" hidden="1">
      <c r="AM673" s="28"/>
    </row>
    <row r="674" spans="39:39" hidden="1">
      <c r="AM674" s="28"/>
    </row>
    <row r="675" spans="39:39" hidden="1">
      <c r="AM675" s="28"/>
    </row>
    <row r="676" spans="39:39" hidden="1">
      <c r="AM676" s="28"/>
    </row>
    <row r="677" spans="39:39" hidden="1">
      <c r="AM677" s="28"/>
    </row>
    <row r="678" spans="39:39" hidden="1">
      <c r="AM678" s="28"/>
    </row>
    <row r="679" spans="39:39" hidden="1">
      <c r="AM679" s="28"/>
    </row>
    <row r="680" spans="39:39" hidden="1">
      <c r="AM680" s="28"/>
    </row>
    <row r="681" spans="39:39" hidden="1">
      <c r="AM681" s="28"/>
    </row>
    <row r="682" spans="39:39" hidden="1">
      <c r="AM682" s="28"/>
    </row>
    <row r="683" spans="39:39" hidden="1">
      <c r="AM683" s="28"/>
    </row>
    <row r="684" spans="39:39" hidden="1">
      <c r="AM684" s="28"/>
    </row>
    <row r="685" spans="39:39" hidden="1">
      <c r="AM685" s="28"/>
    </row>
    <row r="686" spans="39:39" hidden="1">
      <c r="AM686" s="28"/>
    </row>
    <row r="687" spans="39:39" hidden="1">
      <c r="AM687" s="28"/>
    </row>
    <row r="688" spans="39:39" hidden="1">
      <c r="AM688" s="28"/>
    </row>
    <row r="689" spans="39:39" hidden="1">
      <c r="AM689" s="28"/>
    </row>
    <row r="690" spans="39:39" hidden="1">
      <c r="AM690" s="28"/>
    </row>
    <row r="691" spans="39:39" hidden="1">
      <c r="AM691" s="28"/>
    </row>
    <row r="692" spans="39:39" hidden="1">
      <c r="AM692" s="28"/>
    </row>
    <row r="693" spans="39:39" hidden="1">
      <c r="AM693" s="28"/>
    </row>
    <row r="694" spans="39:39" hidden="1">
      <c r="AM694" s="28"/>
    </row>
    <row r="695" spans="39:39" hidden="1">
      <c r="AM695" s="28"/>
    </row>
    <row r="696" spans="39:39" hidden="1">
      <c r="AM696" s="28"/>
    </row>
    <row r="697" spans="39:39" hidden="1">
      <c r="AM697" s="28"/>
    </row>
    <row r="698" spans="39:39" hidden="1">
      <c r="AM698" s="28"/>
    </row>
    <row r="699" spans="39:39" hidden="1">
      <c r="AM699" s="28"/>
    </row>
    <row r="700" spans="39:39" hidden="1">
      <c r="AM700" s="28"/>
    </row>
    <row r="701" spans="39:39" hidden="1">
      <c r="AM701" s="28"/>
    </row>
    <row r="702" spans="39:39" hidden="1">
      <c r="AM702" s="28"/>
    </row>
    <row r="703" spans="39:39" hidden="1">
      <c r="AM703" s="28"/>
    </row>
    <row r="704" spans="39:39" hidden="1">
      <c r="AM704" s="28"/>
    </row>
    <row r="705" spans="39:39" hidden="1">
      <c r="AM705" s="28"/>
    </row>
    <row r="706" spans="39:39" hidden="1">
      <c r="AM706" s="28"/>
    </row>
    <row r="707" spans="39:39" hidden="1">
      <c r="AM707" s="28"/>
    </row>
    <row r="708" spans="39:39" hidden="1">
      <c r="AM708" s="28"/>
    </row>
    <row r="709" spans="39:39" hidden="1">
      <c r="AM709" s="28"/>
    </row>
    <row r="710" spans="39:39" hidden="1">
      <c r="AM710" s="28"/>
    </row>
    <row r="711" spans="39:39" hidden="1">
      <c r="AM711" s="28"/>
    </row>
    <row r="712" spans="39:39" hidden="1">
      <c r="AM712" s="28"/>
    </row>
    <row r="713" spans="39:39" hidden="1">
      <c r="AM713" s="28"/>
    </row>
    <row r="714" spans="39:39" hidden="1">
      <c r="AM714" s="28"/>
    </row>
    <row r="715" spans="39:39" hidden="1">
      <c r="AM715" s="28"/>
    </row>
    <row r="716" spans="39:39" hidden="1">
      <c r="AM716" s="28"/>
    </row>
    <row r="717" spans="39:39" hidden="1">
      <c r="AM717" s="28"/>
    </row>
    <row r="718" spans="39:39" hidden="1">
      <c r="AM718" s="28"/>
    </row>
    <row r="719" spans="39:39" hidden="1">
      <c r="AM719" s="28"/>
    </row>
    <row r="720" spans="39:39" hidden="1">
      <c r="AM720" s="28"/>
    </row>
    <row r="721" spans="39:39" hidden="1">
      <c r="AM721" s="28"/>
    </row>
    <row r="722" spans="39:39" hidden="1">
      <c r="AM722" s="28"/>
    </row>
    <row r="723" spans="39:39" hidden="1">
      <c r="AM723" s="28"/>
    </row>
    <row r="724" spans="39:39" hidden="1">
      <c r="AM724" s="28"/>
    </row>
    <row r="725" spans="39:39" hidden="1">
      <c r="AM725" s="28"/>
    </row>
    <row r="726" spans="39:39" hidden="1">
      <c r="AM726" s="28"/>
    </row>
    <row r="727" spans="39:39" hidden="1">
      <c r="AM727" s="28"/>
    </row>
    <row r="728" spans="39:39" hidden="1">
      <c r="AM728" s="28"/>
    </row>
    <row r="729" spans="39:39" hidden="1">
      <c r="AM729" s="28"/>
    </row>
    <row r="730" spans="39:39" hidden="1">
      <c r="AM730" s="28"/>
    </row>
    <row r="731" spans="39:39" hidden="1">
      <c r="AM731" s="28"/>
    </row>
    <row r="732" spans="39:39" hidden="1">
      <c r="AM732" s="28"/>
    </row>
    <row r="733" spans="39:39" hidden="1">
      <c r="AM733" s="28"/>
    </row>
    <row r="734" spans="39:39" hidden="1">
      <c r="AM734" s="28"/>
    </row>
    <row r="735" spans="39:39" hidden="1">
      <c r="AM735" s="28"/>
    </row>
    <row r="736" spans="39:39" hidden="1">
      <c r="AM736" s="28"/>
    </row>
    <row r="737" spans="39:39" hidden="1">
      <c r="AM737" s="28"/>
    </row>
    <row r="738" spans="39:39" hidden="1">
      <c r="AM738" s="28"/>
    </row>
    <row r="739" spans="39:39" hidden="1">
      <c r="AM739" s="28"/>
    </row>
    <row r="740" spans="39:39" hidden="1">
      <c r="AM740" s="28"/>
    </row>
    <row r="741" spans="39:39" hidden="1">
      <c r="AM741" s="28"/>
    </row>
    <row r="742" spans="39:39" hidden="1">
      <c r="AM742" s="28"/>
    </row>
    <row r="743" spans="39:39" hidden="1">
      <c r="AM743" s="28"/>
    </row>
    <row r="744" spans="39:39" hidden="1">
      <c r="AM744" s="28"/>
    </row>
    <row r="745" spans="39:39" hidden="1">
      <c r="AM745" s="28"/>
    </row>
    <row r="746" spans="39:39" hidden="1">
      <c r="AM746" s="28"/>
    </row>
    <row r="747" spans="39:39" hidden="1">
      <c r="AM747" s="28"/>
    </row>
    <row r="748" spans="39:39" hidden="1">
      <c r="AM748" s="28"/>
    </row>
    <row r="749" spans="39:39" hidden="1">
      <c r="AM749" s="28"/>
    </row>
    <row r="750" spans="39:39" hidden="1">
      <c r="AM750" s="28"/>
    </row>
    <row r="751" spans="39:39" hidden="1">
      <c r="AM751" s="28"/>
    </row>
    <row r="752" spans="39:39" hidden="1">
      <c r="AM752" s="28"/>
    </row>
    <row r="753" spans="39:39" hidden="1">
      <c r="AM753" s="28"/>
    </row>
    <row r="754" spans="39:39" hidden="1">
      <c r="AM754" s="28"/>
    </row>
    <row r="755" spans="39:39" hidden="1">
      <c r="AM755" s="28"/>
    </row>
    <row r="756" spans="39:39" hidden="1">
      <c r="AM756" s="28"/>
    </row>
    <row r="757" spans="39:39" hidden="1">
      <c r="AM757" s="28"/>
    </row>
    <row r="758" spans="39:39" hidden="1">
      <c r="AM758" s="28"/>
    </row>
    <row r="759" spans="39:39" hidden="1">
      <c r="AM759" s="28"/>
    </row>
    <row r="760" spans="39:39" hidden="1">
      <c r="AM760" s="28"/>
    </row>
    <row r="761" spans="39:39" hidden="1">
      <c r="AM761" s="28"/>
    </row>
    <row r="762" spans="39:39" hidden="1">
      <c r="AM762" s="28"/>
    </row>
    <row r="763" spans="39:39" hidden="1">
      <c r="AM763" s="28"/>
    </row>
    <row r="764" spans="39:39" hidden="1">
      <c r="AM764" s="28"/>
    </row>
    <row r="765" spans="39:39" hidden="1">
      <c r="AM765" s="28"/>
    </row>
    <row r="766" spans="39:39" hidden="1">
      <c r="AM766" s="28"/>
    </row>
    <row r="767" spans="39:39" hidden="1">
      <c r="AM767" s="28"/>
    </row>
    <row r="768" spans="39:39" hidden="1">
      <c r="AM768" s="28"/>
    </row>
    <row r="769" spans="39:39" hidden="1">
      <c r="AM769" s="28"/>
    </row>
    <row r="770" spans="39:39" hidden="1">
      <c r="AM770" s="28"/>
    </row>
    <row r="771" spans="39:39" hidden="1">
      <c r="AM771" s="28"/>
    </row>
    <row r="772" spans="39:39" hidden="1">
      <c r="AM772" s="28"/>
    </row>
    <row r="773" spans="39:39" hidden="1">
      <c r="AM773" s="28"/>
    </row>
    <row r="774" spans="39:39" hidden="1">
      <c r="AM774" s="28"/>
    </row>
    <row r="775" spans="39:39" hidden="1">
      <c r="AM775" s="28"/>
    </row>
    <row r="776" spans="39:39" hidden="1">
      <c r="AM776" s="28"/>
    </row>
    <row r="777" spans="39:39" hidden="1">
      <c r="AM777" s="28"/>
    </row>
    <row r="778" spans="39:39" hidden="1">
      <c r="AM778" s="28"/>
    </row>
    <row r="779" spans="39:39" hidden="1">
      <c r="AM779" s="28"/>
    </row>
    <row r="780" spans="39:39" hidden="1">
      <c r="AM780" s="28"/>
    </row>
    <row r="781" spans="39:39" hidden="1">
      <c r="AM781" s="28"/>
    </row>
    <row r="782" spans="39:39" hidden="1">
      <c r="AM782" s="28"/>
    </row>
    <row r="783" spans="39:39" hidden="1">
      <c r="AM783" s="28"/>
    </row>
    <row r="784" spans="39:39" hidden="1">
      <c r="AM784" s="28"/>
    </row>
    <row r="785" spans="39:39" hidden="1">
      <c r="AM785" s="28"/>
    </row>
    <row r="786" spans="39:39" hidden="1">
      <c r="AM786" s="28"/>
    </row>
    <row r="787" spans="39:39" hidden="1">
      <c r="AM787" s="28"/>
    </row>
    <row r="788" spans="39:39" hidden="1">
      <c r="AM788" s="28"/>
    </row>
    <row r="789" spans="39:39" hidden="1">
      <c r="AM789" s="28"/>
    </row>
    <row r="790" spans="39:39" hidden="1">
      <c r="AM790" s="28"/>
    </row>
    <row r="791" spans="39:39" hidden="1">
      <c r="AM791" s="28"/>
    </row>
    <row r="792" spans="39:39" hidden="1">
      <c r="AM792" s="28"/>
    </row>
    <row r="793" spans="39:39" hidden="1">
      <c r="AM793" s="28"/>
    </row>
    <row r="794" spans="39:39" hidden="1">
      <c r="AM794" s="28"/>
    </row>
    <row r="795" spans="39:39" hidden="1">
      <c r="AM795" s="28"/>
    </row>
    <row r="796" spans="39:39" hidden="1">
      <c r="AM796" s="28"/>
    </row>
    <row r="797" spans="39:39" hidden="1">
      <c r="AM797" s="28"/>
    </row>
    <row r="798" spans="39:39" hidden="1">
      <c r="AM798" s="28"/>
    </row>
    <row r="799" spans="39:39" hidden="1">
      <c r="AM799" s="28"/>
    </row>
    <row r="800" spans="39:39" hidden="1">
      <c r="AM800" s="28"/>
    </row>
    <row r="801" spans="39:39" hidden="1">
      <c r="AM801" s="28"/>
    </row>
    <row r="802" spans="39:39" hidden="1">
      <c r="AM802" s="28"/>
    </row>
    <row r="803" spans="39:39" hidden="1">
      <c r="AM803" s="28"/>
    </row>
    <row r="804" spans="39:39" hidden="1">
      <c r="AM804" s="28"/>
    </row>
    <row r="805" spans="39:39" hidden="1">
      <c r="AM805" s="28"/>
    </row>
    <row r="806" spans="39:39" hidden="1">
      <c r="AM806" s="28"/>
    </row>
    <row r="807" spans="39:39" hidden="1">
      <c r="AM807" s="28"/>
    </row>
    <row r="808" spans="39:39" hidden="1">
      <c r="AM808" s="28"/>
    </row>
    <row r="809" spans="39:39" hidden="1">
      <c r="AM809" s="28"/>
    </row>
    <row r="810" spans="39:39" hidden="1">
      <c r="AM810" s="28"/>
    </row>
    <row r="811" spans="39:39" hidden="1">
      <c r="AM811" s="28"/>
    </row>
    <row r="812" spans="39:39" hidden="1">
      <c r="AM812" s="28"/>
    </row>
    <row r="813" spans="39:39" hidden="1">
      <c r="AM813" s="28"/>
    </row>
    <row r="814" spans="39:39" hidden="1">
      <c r="AM814" s="28"/>
    </row>
    <row r="815" spans="39:39" hidden="1">
      <c r="AM815" s="28"/>
    </row>
    <row r="816" spans="39:39" hidden="1">
      <c r="AM816" s="28"/>
    </row>
    <row r="817" spans="39:39" hidden="1">
      <c r="AM817" s="28"/>
    </row>
    <row r="818" spans="39:39" hidden="1">
      <c r="AM818" s="28"/>
    </row>
    <row r="819" spans="39:39" hidden="1">
      <c r="AM819" s="28"/>
    </row>
    <row r="820" spans="39:39" hidden="1">
      <c r="AM820" s="28"/>
    </row>
    <row r="821" spans="39:39" hidden="1">
      <c r="AM821" s="28"/>
    </row>
    <row r="822" spans="39:39" hidden="1">
      <c r="AM822" s="28"/>
    </row>
    <row r="823" spans="39:39" hidden="1">
      <c r="AM823" s="28"/>
    </row>
    <row r="824" spans="39:39" hidden="1">
      <c r="AM824" s="28"/>
    </row>
    <row r="825" spans="39:39" hidden="1">
      <c r="AM825" s="28"/>
    </row>
    <row r="826" spans="39:39" hidden="1">
      <c r="AM826" s="28"/>
    </row>
    <row r="827" spans="39:39" hidden="1">
      <c r="AM827" s="28"/>
    </row>
    <row r="828" spans="39:39" hidden="1">
      <c r="AM828" s="28"/>
    </row>
    <row r="829" spans="39:39" hidden="1">
      <c r="AM829" s="28"/>
    </row>
    <row r="830" spans="39:39" hidden="1">
      <c r="AM830" s="28"/>
    </row>
    <row r="831" spans="39:39" hidden="1">
      <c r="AM831" s="28"/>
    </row>
    <row r="832" spans="39:39" hidden="1">
      <c r="AM832" s="28"/>
    </row>
    <row r="833" spans="39:39" hidden="1">
      <c r="AM833" s="28"/>
    </row>
    <row r="834" spans="39:39" hidden="1">
      <c r="AM834" s="28"/>
    </row>
    <row r="835" spans="39:39" hidden="1">
      <c r="AM835" s="28"/>
    </row>
    <row r="836" spans="39:39" hidden="1">
      <c r="AM836" s="28"/>
    </row>
    <row r="837" spans="39:39" hidden="1">
      <c r="AM837" s="28"/>
    </row>
    <row r="838" spans="39:39" hidden="1">
      <c r="AM838" s="28"/>
    </row>
    <row r="839" spans="39:39" hidden="1">
      <c r="AM839" s="28"/>
    </row>
    <row r="840" spans="39:39" hidden="1">
      <c r="AM840" s="28"/>
    </row>
    <row r="841" spans="39:39" hidden="1">
      <c r="AM841" s="28"/>
    </row>
    <row r="842" spans="39:39" hidden="1">
      <c r="AM842" s="28"/>
    </row>
    <row r="843" spans="39:39" hidden="1">
      <c r="AM843" s="28"/>
    </row>
    <row r="844" spans="39:39" hidden="1">
      <c r="AM844" s="28"/>
    </row>
    <row r="845" spans="39:39" hidden="1">
      <c r="AM845" s="28"/>
    </row>
    <row r="846" spans="39:39" hidden="1">
      <c r="AM846" s="28"/>
    </row>
    <row r="847" spans="39:39" hidden="1">
      <c r="AM847" s="28"/>
    </row>
    <row r="848" spans="39:39" hidden="1">
      <c r="AM848" s="28"/>
    </row>
    <row r="849" spans="39:39" hidden="1">
      <c r="AM849" s="28"/>
    </row>
    <row r="850" spans="39:39" hidden="1">
      <c r="AM850" s="28"/>
    </row>
    <row r="851" spans="39:39" hidden="1">
      <c r="AM851" s="28"/>
    </row>
    <row r="852" spans="39:39" hidden="1">
      <c r="AM852" s="28"/>
    </row>
    <row r="853" spans="39:39" hidden="1">
      <c r="AM853" s="28"/>
    </row>
    <row r="854" spans="39:39" hidden="1">
      <c r="AM854" s="28"/>
    </row>
    <row r="855" spans="39:39" hidden="1">
      <c r="AM855" s="28"/>
    </row>
    <row r="856" spans="39:39" hidden="1">
      <c r="AM856" s="28"/>
    </row>
    <row r="857" spans="39:39" hidden="1">
      <c r="AM857" s="28"/>
    </row>
    <row r="858" spans="39:39" hidden="1">
      <c r="AM858" s="28"/>
    </row>
    <row r="859" spans="39:39" hidden="1">
      <c r="AM859" s="28"/>
    </row>
    <row r="860" spans="39:39" hidden="1">
      <c r="AM860" s="28"/>
    </row>
    <row r="861" spans="39:39" hidden="1">
      <c r="AM861" s="28"/>
    </row>
    <row r="862" spans="39:39" hidden="1">
      <c r="AM862" s="28"/>
    </row>
    <row r="863" spans="39:39" hidden="1">
      <c r="AM863" s="28"/>
    </row>
    <row r="864" spans="39:39" hidden="1">
      <c r="AM864" s="28"/>
    </row>
    <row r="865" spans="39:39" hidden="1">
      <c r="AM865" s="28"/>
    </row>
    <row r="866" spans="39:39" hidden="1">
      <c r="AM866" s="28"/>
    </row>
    <row r="867" spans="39:39" hidden="1">
      <c r="AM867" s="28"/>
    </row>
    <row r="868" spans="39:39" hidden="1">
      <c r="AM868" s="28"/>
    </row>
    <row r="869" spans="39:39" hidden="1">
      <c r="AM869" s="28"/>
    </row>
    <row r="870" spans="39:39" hidden="1">
      <c r="AM870" s="28"/>
    </row>
    <row r="871" spans="39:39" hidden="1">
      <c r="AM871" s="28"/>
    </row>
    <row r="872" spans="39:39" hidden="1">
      <c r="AM872" s="28"/>
    </row>
    <row r="873" spans="39:39" hidden="1">
      <c r="AM873" s="28"/>
    </row>
    <row r="874" spans="39:39" hidden="1">
      <c r="AM874" s="28"/>
    </row>
    <row r="875" spans="39:39" hidden="1">
      <c r="AM875" s="28"/>
    </row>
    <row r="876" spans="39:39" hidden="1">
      <c r="AM876" s="28"/>
    </row>
    <row r="877" spans="39:39" hidden="1">
      <c r="AM877" s="28"/>
    </row>
    <row r="878" spans="39:39" hidden="1">
      <c r="AM878" s="28"/>
    </row>
    <row r="879" spans="39:39" hidden="1">
      <c r="AM879" s="28"/>
    </row>
    <row r="880" spans="39:39" hidden="1">
      <c r="AM880" s="28"/>
    </row>
    <row r="881" spans="39:39" hidden="1">
      <c r="AM881" s="28"/>
    </row>
    <row r="882" spans="39:39" hidden="1">
      <c r="AM882" s="28"/>
    </row>
    <row r="883" spans="39:39" hidden="1">
      <c r="AM883" s="28"/>
    </row>
    <row r="884" spans="39:39" hidden="1">
      <c r="AM884" s="28"/>
    </row>
    <row r="885" spans="39:39" hidden="1">
      <c r="AM885" s="28"/>
    </row>
    <row r="886" spans="39:39" hidden="1">
      <c r="AM886" s="28"/>
    </row>
    <row r="887" spans="39:39" hidden="1">
      <c r="AM887" s="28"/>
    </row>
    <row r="888" spans="39:39" hidden="1">
      <c r="AM888" s="28"/>
    </row>
    <row r="889" spans="39:39" hidden="1">
      <c r="AM889" s="28"/>
    </row>
    <row r="890" spans="39:39" hidden="1">
      <c r="AM890" s="28"/>
    </row>
    <row r="891" spans="39:39" hidden="1">
      <c r="AM891" s="28"/>
    </row>
    <row r="892" spans="39:39" hidden="1">
      <c r="AM892" s="28"/>
    </row>
    <row r="893" spans="39:39" hidden="1">
      <c r="AM893" s="28"/>
    </row>
    <row r="894" spans="39:39" hidden="1">
      <c r="AM894" s="28"/>
    </row>
    <row r="895" spans="39:39" hidden="1">
      <c r="AM895" s="28"/>
    </row>
    <row r="896" spans="39:39" hidden="1">
      <c r="AM896" s="28"/>
    </row>
    <row r="897" spans="39:39" hidden="1">
      <c r="AM897" s="28"/>
    </row>
    <row r="898" spans="39:39" hidden="1">
      <c r="AM898" s="28"/>
    </row>
    <row r="899" spans="39:39" hidden="1">
      <c r="AM899" s="28"/>
    </row>
    <row r="900" spans="39:39" hidden="1">
      <c r="AM900" s="28"/>
    </row>
    <row r="901" spans="39:39" hidden="1">
      <c r="AM901" s="28"/>
    </row>
    <row r="902" spans="39:39" hidden="1">
      <c r="AM902" s="28"/>
    </row>
    <row r="903" spans="39:39" hidden="1">
      <c r="AM903" s="28"/>
    </row>
    <row r="904" spans="39:39" hidden="1">
      <c r="AM904" s="28"/>
    </row>
    <row r="905" spans="39:39" hidden="1">
      <c r="AM905" s="28"/>
    </row>
    <row r="906" spans="39:39" hidden="1">
      <c r="AM906" s="28"/>
    </row>
    <row r="907" spans="39:39" hidden="1">
      <c r="AM907" s="28"/>
    </row>
    <row r="908" spans="39:39" hidden="1">
      <c r="AM908" s="28"/>
    </row>
    <row r="909" spans="39:39" hidden="1">
      <c r="AM909" s="28"/>
    </row>
    <row r="910" spans="39:39" hidden="1">
      <c r="AM910" s="28"/>
    </row>
    <row r="911" spans="39:39" hidden="1">
      <c r="AM911" s="28"/>
    </row>
    <row r="912" spans="39:39" hidden="1">
      <c r="AM912" s="28"/>
    </row>
    <row r="913" spans="39:39" hidden="1">
      <c r="AM913" s="28"/>
    </row>
    <row r="914" spans="39:39" hidden="1">
      <c r="AM914" s="28"/>
    </row>
    <row r="915" spans="39:39" hidden="1">
      <c r="AM915" s="28"/>
    </row>
    <row r="916" spans="39:39" hidden="1">
      <c r="AM916" s="28"/>
    </row>
    <row r="917" spans="39:39" hidden="1">
      <c r="AM917" s="28"/>
    </row>
    <row r="918" spans="39:39" hidden="1">
      <c r="AM918" s="28"/>
    </row>
    <row r="919" spans="39:39" hidden="1">
      <c r="AM919" s="28"/>
    </row>
    <row r="920" spans="39:39" hidden="1">
      <c r="AM920" s="28"/>
    </row>
    <row r="921" spans="39:39" hidden="1">
      <c r="AM921" s="28"/>
    </row>
    <row r="922" spans="39:39" hidden="1">
      <c r="AM922" s="28"/>
    </row>
    <row r="923" spans="39:39" hidden="1">
      <c r="AM923" s="28"/>
    </row>
    <row r="924" spans="39:39" hidden="1">
      <c r="AM924" s="28"/>
    </row>
    <row r="925" spans="39:39" hidden="1">
      <c r="AM925" s="28"/>
    </row>
    <row r="926" spans="39:39" hidden="1">
      <c r="AM926" s="28"/>
    </row>
    <row r="927" spans="39:39" hidden="1">
      <c r="AM927" s="28"/>
    </row>
    <row r="928" spans="39:39" hidden="1">
      <c r="AM928" s="28"/>
    </row>
    <row r="929" spans="39:39" hidden="1">
      <c r="AM929" s="28"/>
    </row>
    <row r="930" spans="39:39" hidden="1">
      <c r="AM930" s="28"/>
    </row>
    <row r="931" spans="39:39" hidden="1">
      <c r="AM931" s="28"/>
    </row>
    <row r="932" spans="39:39" hidden="1">
      <c r="AM932" s="28"/>
    </row>
    <row r="933" spans="39:39" hidden="1">
      <c r="AM933" s="28"/>
    </row>
    <row r="934" spans="39:39" hidden="1">
      <c r="AM934" s="28"/>
    </row>
    <row r="935" spans="39:39" hidden="1">
      <c r="AM935" s="28"/>
    </row>
    <row r="936" spans="39:39" hidden="1">
      <c r="AM936" s="28"/>
    </row>
    <row r="937" spans="39:39" hidden="1">
      <c r="AM937" s="28"/>
    </row>
    <row r="938" spans="39:39" hidden="1">
      <c r="AM938" s="28"/>
    </row>
    <row r="939" spans="39:39" hidden="1">
      <c r="AM939" s="28"/>
    </row>
    <row r="940" spans="39:39" hidden="1">
      <c r="AM940" s="28"/>
    </row>
    <row r="941" spans="39:39" hidden="1">
      <c r="AM941" s="28"/>
    </row>
    <row r="942" spans="39:39" hidden="1">
      <c r="AM942" s="28"/>
    </row>
    <row r="943" spans="39:39" hidden="1">
      <c r="AM943" s="28"/>
    </row>
    <row r="944" spans="39:39" hidden="1">
      <c r="AM944" s="28"/>
    </row>
    <row r="945" spans="39:39" hidden="1">
      <c r="AM945" s="28"/>
    </row>
    <row r="946" spans="39:39" hidden="1">
      <c r="AM946" s="28"/>
    </row>
    <row r="947" spans="39:39" hidden="1">
      <c r="AM947" s="28"/>
    </row>
    <row r="948" spans="39:39" hidden="1">
      <c r="AM948" s="28"/>
    </row>
    <row r="949" spans="39:39" hidden="1">
      <c r="AM949" s="28"/>
    </row>
    <row r="950" spans="39:39" hidden="1">
      <c r="AM950" s="28"/>
    </row>
    <row r="951" spans="39:39" hidden="1">
      <c r="AM951" s="28"/>
    </row>
    <row r="952" spans="39:39" hidden="1">
      <c r="AM952" s="28"/>
    </row>
    <row r="953" spans="39:39" hidden="1">
      <c r="AM953" s="28"/>
    </row>
    <row r="954" spans="39:39" hidden="1">
      <c r="AM954" s="28"/>
    </row>
    <row r="955" spans="39:39" hidden="1">
      <c r="AM955" s="28"/>
    </row>
    <row r="956" spans="39:39" hidden="1">
      <c r="AM956" s="28"/>
    </row>
    <row r="957" spans="39:39" hidden="1">
      <c r="AM957" s="28"/>
    </row>
    <row r="958" spans="39:39" hidden="1">
      <c r="AM958" s="28"/>
    </row>
    <row r="959" spans="39:39" hidden="1">
      <c r="AM959" s="28"/>
    </row>
    <row r="960" spans="39:39" hidden="1">
      <c r="AM960" s="28"/>
    </row>
    <row r="961" spans="39:39" hidden="1">
      <c r="AM961" s="28"/>
    </row>
    <row r="962" spans="39:39" hidden="1">
      <c r="AM962" s="28"/>
    </row>
    <row r="963" spans="39:39" hidden="1">
      <c r="AM963" s="28"/>
    </row>
    <row r="964" spans="39:39" hidden="1">
      <c r="AM964" s="28"/>
    </row>
    <row r="965" spans="39:39" hidden="1">
      <c r="AM965" s="28"/>
    </row>
    <row r="966" spans="39:39" hidden="1">
      <c r="AM966" s="28"/>
    </row>
    <row r="967" spans="39:39" hidden="1">
      <c r="AM967" s="28"/>
    </row>
    <row r="968" spans="39:39" hidden="1">
      <c r="AM968" s="28"/>
    </row>
    <row r="969" spans="39:39" hidden="1">
      <c r="AM969" s="28"/>
    </row>
    <row r="970" spans="39:39" hidden="1">
      <c r="AM970" s="28"/>
    </row>
    <row r="971" spans="39:39" hidden="1">
      <c r="AM971" s="28"/>
    </row>
    <row r="972" spans="39:39" hidden="1">
      <c r="AM972" s="28"/>
    </row>
    <row r="973" spans="39:39" hidden="1">
      <c r="AM973" s="28"/>
    </row>
    <row r="974" spans="39:39" hidden="1">
      <c r="AM974" s="28"/>
    </row>
    <row r="975" spans="39:39" hidden="1">
      <c r="AM975" s="28"/>
    </row>
    <row r="976" spans="39:39" hidden="1">
      <c r="AM976" s="28"/>
    </row>
    <row r="977" spans="39:39" hidden="1">
      <c r="AM977" s="28"/>
    </row>
    <row r="978" spans="39:39" hidden="1">
      <c r="AM978" s="28"/>
    </row>
    <row r="979" spans="39:39" hidden="1">
      <c r="AM979" s="28"/>
    </row>
    <row r="980" spans="39:39" hidden="1">
      <c r="AM980" s="28"/>
    </row>
    <row r="981" spans="39:39" hidden="1">
      <c r="AM981" s="28"/>
    </row>
    <row r="982" spans="39:39" hidden="1">
      <c r="AM982" s="28"/>
    </row>
    <row r="983" spans="39:39" hidden="1">
      <c r="AM983" s="28"/>
    </row>
    <row r="984" spans="39:39" hidden="1">
      <c r="AM984" s="28"/>
    </row>
    <row r="985" spans="39:39" hidden="1">
      <c r="AM985" s="28"/>
    </row>
    <row r="986" spans="39:39" hidden="1">
      <c r="AM986" s="28"/>
    </row>
    <row r="987" spans="39:39" hidden="1">
      <c r="AM987" s="28"/>
    </row>
    <row r="988" spans="39:39" hidden="1">
      <c r="AM988" s="28"/>
    </row>
    <row r="989" spans="39:39" hidden="1">
      <c r="AM989" s="28"/>
    </row>
    <row r="990" spans="39:39" hidden="1">
      <c r="AM990" s="28"/>
    </row>
    <row r="991" spans="39:39" hidden="1">
      <c r="AM991" s="28"/>
    </row>
    <row r="992" spans="39:39" hidden="1">
      <c r="AM992" s="28"/>
    </row>
    <row r="993" spans="39:39" hidden="1">
      <c r="AM993" s="28"/>
    </row>
    <row r="994" spans="39:39" hidden="1">
      <c r="AM994" s="28"/>
    </row>
    <row r="995" spans="39:39" hidden="1">
      <c r="AM995" s="28"/>
    </row>
    <row r="996" spans="39:39" hidden="1">
      <c r="AM996" s="28"/>
    </row>
    <row r="997" spans="39:39" hidden="1">
      <c r="AM997" s="28"/>
    </row>
    <row r="998" spans="39:39" hidden="1">
      <c r="AM998" s="28"/>
    </row>
    <row r="999" spans="39:39" hidden="1">
      <c r="AM999" s="28"/>
    </row>
    <row r="1000" spans="39:39" hidden="1">
      <c r="AM1000" s="28"/>
    </row>
    <row r="1001" spans="39:39" hidden="1">
      <c r="AM1001" s="28"/>
    </row>
    <row r="1002" spans="39:39" hidden="1">
      <c r="AM1002" s="28"/>
    </row>
    <row r="1003" spans="39:39" hidden="1">
      <c r="AM1003" s="28"/>
    </row>
    <row r="1004" spans="39:39" hidden="1">
      <c r="AM1004" s="28"/>
    </row>
    <row r="1005" spans="39:39" hidden="1">
      <c r="AM1005" s="28"/>
    </row>
    <row r="1006" spans="39:39" hidden="1">
      <c r="AM1006" s="28"/>
    </row>
    <row r="1007" spans="39:39" hidden="1">
      <c r="AM1007" s="28"/>
    </row>
    <row r="1008" spans="39:39" hidden="1">
      <c r="AM1008" s="28"/>
    </row>
    <row r="1009" spans="39:39" hidden="1">
      <c r="AM1009" s="28"/>
    </row>
    <row r="1010" spans="39:39" hidden="1">
      <c r="AM1010" s="28"/>
    </row>
    <row r="1011" spans="39:39" hidden="1">
      <c r="AM1011" s="28"/>
    </row>
    <row r="1012" spans="39:39" hidden="1">
      <c r="AM1012" s="28"/>
    </row>
    <row r="1013" spans="39:39" hidden="1">
      <c r="AM1013" s="28"/>
    </row>
    <row r="1014" spans="39:39" hidden="1">
      <c r="AM1014" s="28"/>
    </row>
    <row r="1015" spans="39:39" hidden="1">
      <c r="AM1015" s="28"/>
    </row>
    <row r="1016" spans="39:39" hidden="1">
      <c r="AM1016" s="28"/>
    </row>
    <row r="1017" spans="39:39" hidden="1">
      <c r="AM1017" s="28"/>
    </row>
    <row r="1018" spans="39:39" hidden="1">
      <c r="AM1018" s="28"/>
    </row>
    <row r="1019" spans="39:39" hidden="1">
      <c r="AM1019" s="28"/>
    </row>
    <row r="1020" spans="39:39" hidden="1">
      <c r="AM1020" s="28"/>
    </row>
    <row r="1021" spans="39:39" hidden="1">
      <c r="AM1021" s="28"/>
    </row>
    <row r="1022" spans="39:39" hidden="1">
      <c r="AM1022" s="28"/>
    </row>
    <row r="1023" spans="39:39" hidden="1">
      <c r="AM1023" s="28"/>
    </row>
    <row r="1024" spans="39:39" hidden="1">
      <c r="AM1024" s="28"/>
    </row>
    <row r="1025" spans="39:39" hidden="1">
      <c r="AM1025" s="28"/>
    </row>
    <row r="1026" spans="39:39" hidden="1">
      <c r="AM1026" s="28"/>
    </row>
    <row r="1027" spans="39:39" hidden="1">
      <c r="AM1027" s="28"/>
    </row>
    <row r="1028" spans="39:39" hidden="1">
      <c r="AM1028" s="28"/>
    </row>
    <row r="1029" spans="39:39" hidden="1">
      <c r="AM1029" s="28"/>
    </row>
    <row r="1030" spans="39:39" hidden="1">
      <c r="AM1030" s="28"/>
    </row>
    <row r="1031" spans="39:39" hidden="1">
      <c r="AM1031" s="28"/>
    </row>
    <row r="1032" spans="39:39" hidden="1">
      <c r="AM1032" s="28"/>
    </row>
    <row r="1033" spans="39:39" hidden="1">
      <c r="AM1033" s="28"/>
    </row>
    <row r="1034" spans="39:39" hidden="1">
      <c r="AM1034" s="28"/>
    </row>
    <row r="1035" spans="39:39" hidden="1">
      <c r="AM1035" s="28"/>
    </row>
    <row r="1036" spans="39:39" hidden="1">
      <c r="AM1036" s="28"/>
    </row>
    <row r="1037" spans="39:39" hidden="1">
      <c r="AM1037" s="28"/>
    </row>
    <row r="1038" spans="39:39" hidden="1">
      <c r="AM1038" s="28"/>
    </row>
    <row r="1039" spans="39:39" hidden="1">
      <c r="AM1039" s="28"/>
    </row>
    <row r="1040" spans="39:39" hidden="1">
      <c r="AM1040" s="28"/>
    </row>
    <row r="1041" spans="39:39" hidden="1">
      <c r="AM1041" s="28"/>
    </row>
    <row r="1042" spans="39:39" hidden="1">
      <c r="AM1042" s="28"/>
    </row>
    <row r="1043" spans="39:39" hidden="1">
      <c r="AM1043" s="28"/>
    </row>
    <row r="1044" spans="39:39" hidden="1">
      <c r="AM1044" s="28"/>
    </row>
    <row r="1045" spans="39:39" hidden="1">
      <c r="AM1045" s="28"/>
    </row>
    <row r="1046" spans="39:39" hidden="1">
      <c r="AM1046" s="28"/>
    </row>
    <row r="1047" spans="39:39" hidden="1">
      <c r="AM1047" s="28"/>
    </row>
    <row r="1048" spans="39:39" hidden="1">
      <c r="AM1048" s="28"/>
    </row>
    <row r="1049" spans="39:39" hidden="1">
      <c r="AM1049" s="28"/>
    </row>
    <row r="1050" spans="39:39" hidden="1">
      <c r="AM1050" s="28"/>
    </row>
    <row r="1051" spans="39:39" hidden="1">
      <c r="AM1051" s="28"/>
    </row>
    <row r="1052" spans="39:39" hidden="1">
      <c r="AM1052" s="28"/>
    </row>
    <row r="1053" spans="39:39" hidden="1">
      <c r="AM1053" s="28"/>
    </row>
    <row r="1054" spans="39:39" hidden="1">
      <c r="AM1054" s="28"/>
    </row>
    <row r="1055" spans="39:39" hidden="1">
      <c r="AM1055" s="28"/>
    </row>
    <row r="1056" spans="39:39" hidden="1">
      <c r="AM1056" s="28"/>
    </row>
    <row r="1057" spans="39:39" hidden="1">
      <c r="AM1057" s="28"/>
    </row>
    <row r="1058" spans="39:39" hidden="1">
      <c r="AM1058" s="28"/>
    </row>
    <row r="1059" spans="39:39" hidden="1">
      <c r="AM1059" s="28"/>
    </row>
    <row r="1060" spans="39:39" hidden="1">
      <c r="AM1060" s="28"/>
    </row>
    <row r="1061" spans="39:39" hidden="1">
      <c r="AM1061" s="28"/>
    </row>
    <row r="1062" spans="39:39" hidden="1">
      <c r="AM1062" s="28"/>
    </row>
    <row r="1063" spans="39:39" hidden="1">
      <c r="AM1063" s="28"/>
    </row>
    <row r="1064" spans="39:39" hidden="1">
      <c r="AM1064" s="28"/>
    </row>
    <row r="1065" spans="39:39" hidden="1">
      <c r="AM1065" s="28"/>
    </row>
    <row r="1066" spans="39:39" hidden="1">
      <c r="AM1066" s="28"/>
    </row>
    <row r="1067" spans="39:39" hidden="1">
      <c r="AM1067" s="28"/>
    </row>
    <row r="1068" spans="39:39" hidden="1">
      <c r="AM1068" s="28"/>
    </row>
    <row r="1069" spans="39:39" hidden="1">
      <c r="AM1069" s="28"/>
    </row>
    <row r="1070" spans="39:39" hidden="1">
      <c r="AM1070" s="28"/>
    </row>
    <row r="1071" spans="39:39" hidden="1">
      <c r="AM1071" s="28"/>
    </row>
    <row r="1072" spans="39:39" hidden="1">
      <c r="AM1072" s="28"/>
    </row>
    <row r="1073" spans="39:39" hidden="1">
      <c r="AM1073" s="28"/>
    </row>
    <row r="1074" spans="39:39" hidden="1">
      <c r="AM1074" s="28"/>
    </row>
    <row r="1075" spans="39:39" hidden="1">
      <c r="AM1075" s="28"/>
    </row>
    <row r="1076" spans="39:39" hidden="1">
      <c r="AM1076" s="28"/>
    </row>
    <row r="1077" spans="39:39" hidden="1">
      <c r="AM1077" s="28"/>
    </row>
    <row r="1078" spans="39:39" hidden="1">
      <c r="AM1078" s="28"/>
    </row>
    <row r="1079" spans="39:39" hidden="1">
      <c r="AM1079" s="28"/>
    </row>
    <row r="1080" spans="39:39" hidden="1">
      <c r="AM1080" s="28"/>
    </row>
    <row r="1081" spans="39:39" hidden="1">
      <c r="AM1081" s="28"/>
    </row>
    <row r="1082" spans="39:39" hidden="1">
      <c r="AM1082" s="28"/>
    </row>
    <row r="1083" spans="39:39" hidden="1">
      <c r="AM1083" s="28"/>
    </row>
    <row r="1084" spans="39:39" hidden="1">
      <c r="AM1084" s="28"/>
    </row>
    <row r="1085" spans="39:39" hidden="1">
      <c r="AM1085" s="28"/>
    </row>
    <row r="1086" spans="39:39" hidden="1">
      <c r="AM1086" s="28"/>
    </row>
    <row r="1087" spans="39:39" hidden="1">
      <c r="AM1087" s="28"/>
    </row>
    <row r="1088" spans="39:39" hidden="1">
      <c r="AM1088" s="28"/>
    </row>
    <row r="1089" spans="39:39" hidden="1">
      <c r="AM1089" s="28"/>
    </row>
    <row r="1090" spans="39:39" hidden="1">
      <c r="AM1090" s="28"/>
    </row>
    <row r="1091" spans="39:39" hidden="1">
      <c r="AM1091" s="28"/>
    </row>
    <row r="1092" spans="39:39" hidden="1">
      <c r="AM1092" s="28"/>
    </row>
    <row r="1093" spans="39:39" hidden="1">
      <c r="AM1093" s="28"/>
    </row>
    <row r="1094" spans="39:39" hidden="1">
      <c r="AM1094" s="28"/>
    </row>
    <row r="1095" spans="39:39" hidden="1">
      <c r="AM1095" s="28"/>
    </row>
    <row r="1096" spans="39:39" hidden="1">
      <c r="AM1096" s="28"/>
    </row>
    <row r="1097" spans="39:39" hidden="1">
      <c r="AM1097" s="28"/>
    </row>
    <row r="1098" spans="39:39" hidden="1">
      <c r="AM1098" s="28"/>
    </row>
    <row r="1099" spans="39:39" hidden="1">
      <c r="AM1099" s="28"/>
    </row>
    <row r="1100" spans="39:39" hidden="1">
      <c r="AM1100" s="28"/>
    </row>
    <row r="1101" spans="39:39" hidden="1">
      <c r="AM1101" s="28"/>
    </row>
    <row r="1102" spans="39:39" hidden="1">
      <c r="AM1102" s="28"/>
    </row>
    <row r="1103" spans="39:39" hidden="1">
      <c r="AM1103" s="28"/>
    </row>
    <row r="1104" spans="39:39" hidden="1">
      <c r="AM1104" s="28"/>
    </row>
    <row r="1105" spans="39:39" hidden="1">
      <c r="AM1105" s="28"/>
    </row>
    <row r="1106" spans="39:39" hidden="1">
      <c r="AM1106" s="28"/>
    </row>
    <row r="1107" spans="39:39" hidden="1">
      <c r="AM1107" s="28"/>
    </row>
    <row r="1108" spans="39:39" hidden="1">
      <c r="AM1108" s="28"/>
    </row>
    <row r="1109" spans="39:39" hidden="1">
      <c r="AM1109" s="28"/>
    </row>
    <row r="1110" spans="39:39" hidden="1">
      <c r="AM1110" s="28"/>
    </row>
    <row r="1111" spans="39:39" hidden="1">
      <c r="AM1111" s="28"/>
    </row>
    <row r="1112" spans="39:39" hidden="1">
      <c r="AM1112" s="28"/>
    </row>
    <row r="1113" spans="39:39" hidden="1">
      <c r="AM1113" s="28"/>
    </row>
    <row r="1114" spans="39:39" hidden="1">
      <c r="AM1114" s="28"/>
    </row>
    <row r="1115" spans="39:39" hidden="1">
      <c r="AM1115" s="28"/>
    </row>
    <row r="1116" spans="39:39" hidden="1">
      <c r="AM1116" s="28"/>
    </row>
    <row r="1117" spans="39:39" hidden="1">
      <c r="AM1117" s="28"/>
    </row>
    <row r="1118" spans="39:39" hidden="1">
      <c r="AM1118" s="28"/>
    </row>
    <row r="1119" spans="39:39" hidden="1">
      <c r="AM1119" s="28"/>
    </row>
    <row r="1120" spans="39:39" hidden="1">
      <c r="AM1120" s="28"/>
    </row>
    <row r="1121" spans="39:39" hidden="1">
      <c r="AM1121" s="28"/>
    </row>
    <row r="1122" spans="39:39" hidden="1">
      <c r="AM1122" s="28"/>
    </row>
    <row r="1123" spans="39:39" hidden="1">
      <c r="AM1123" s="28"/>
    </row>
    <row r="1124" spans="39:39" hidden="1">
      <c r="AM1124" s="28"/>
    </row>
    <row r="1125" spans="39:39" hidden="1">
      <c r="AM1125" s="28"/>
    </row>
    <row r="1126" spans="39:39" hidden="1">
      <c r="AM1126" s="28"/>
    </row>
    <row r="1127" spans="39:39" hidden="1">
      <c r="AM1127" s="28"/>
    </row>
    <row r="1128" spans="39:39" hidden="1">
      <c r="AM1128" s="28"/>
    </row>
    <row r="1129" spans="39:39" hidden="1">
      <c r="AM1129" s="28"/>
    </row>
    <row r="1130" spans="39:39" hidden="1">
      <c r="AM1130" s="28"/>
    </row>
    <row r="1131" spans="39:39" hidden="1">
      <c r="AM1131" s="28"/>
    </row>
    <row r="1132" spans="39:39" hidden="1">
      <c r="AM1132" s="28"/>
    </row>
    <row r="1133" spans="39:39" hidden="1">
      <c r="AM1133" s="28"/>
    </row>
    <row r="1134" spans="39:39" hidden="1">
      <c r="AM1134" s="28"/>
    </row>
    <row r="1135" spans="39:39" hidden="1">
      <c r="AM1135" s="28"/>
    </row>
    <row r="1136" spans="39:39" hidden="1">
      <c r="AM1136" s="28"/>
    </row>
    <row r="1137" spans="39:39" hidden="1">
      <c r="AM1137" s="28"/>
    </row>
    <row r="1138" spans="39:39" hidden="1">
      <c r="AM1138" s="28"/>
    </row>
    <row r="1139" spans="39:39" hidden="1">
      <c r="AM1139" s="28"/>
    </row>
    <row r="1140" spans="39:39" hidden="1">
      <c r="AM1140" s="28"/>
    </row>
    <row r="1141" spans="39:39" hidden="1">
      <c r="AM1141" s="28"/>
    </row>
    <row r="1142" spans="39:39" hidden="1">
      <c r="AM1142" s="28"/>
    </row>
    <row r="1143" spans="39:39" hidden="1">
      <c r="AM1143" s="28"/>
    </row>
    <row r="1144" spans="39:39" hidden="1">
      <c r="AM1144" s="28"/>
    </row>
    <row r="1145" spans="39:39" hidden="1">
      <c r="AM1145" s="28"/>
    </row>
    <row r="1146" spans="39:39" hidden="1">
      <c r="AM1146" s="28"/>
    </row>
    <row r="1147" spans="39:39" hidden="1">
      <c r="AM1147" s="28"/>
    </row>
    <row r="1148" spans="39:39" hidden="1">
      <c r="AM1148" s="28"/>
    </row>
    <row r="1149" spans="39:39" hidden="1">
      <c r="AM1149" s="28"/>
    </row>
    <row r="1150" spans="39:39" hidden="1">
      <c r="AM1150" s="28"/>
    </row>
    <row r="1151" spans="39:39" hidden="1">
      <c r="AM1151" s="28"/>
    </row>
    <row r="1152" spans="39:39" hidden="1">
      <c r="AM1152" s="28"/>
    </row>
    <row r="1153" spans="39:39" hidden="1">
      <c r="AM1153" s="28"/>
    </row>
    <row r="1154" spans="39:39" hidden="1">
      <c r="AM1154" s="28"/>
    </row>
    <row r="1155" spans="39:39" hidden="1">
      <c r="AM1155" s="28"/>
    </row>
    <row r="1156" spans="39:39" hidden="1">
      <c r="AM1156" s="28"/>
    </row>
    <row r="1157" spans="39:39" hidden="1">
      <c r="AM1157" s="28"/>
    </row>
    <row r="1158" spans="39:39" hidden="1">
      <c r="AM1158" s="28"/>
    </row>
    <row r="1159" spans="39:39" hidden="1">
      <c r="AM1159" s="28"/>
    </row>
    <row r="1160" spans="39:39" hidden="1">
      <c r="AM1160" s="28"/>
    </row>
    <row r="1161" spans="39:39" hidden="1">
      <c r="AM1161" s="28"/>
    </row>
    <row r="1162" spans="39:39" hidden="1">
      <c r="AM1162" s="28"/>
    </row>
    <row r="1163" spans="39:39" hidden="1">
      <c r="AM1163" s="28"/>
    </row>
    <row r="1164" spans="39:39" hidden="1">
      <c r="AM1164" s="28"/>
    </row>
    <row r="1165" spans="39:39" hidden="1">
      <c r="AM1165" s="28"/>
    </row>
    <row r="1166" spans="39:39" hidden="1">
      <c r="AM1166" s="28"/>
    </row>
    <row r="1167" spans="39:39" hidden="1">
      <c r="AM1167" s="28"/>
    </row>
    <row r="1168" spans="39:39" hidden="1">
      <c r="AM1168" s="28"/>
    </row>
    <row r="1169" spans="39:39" hidden="1">
      <c r="AM1169" s="28"/>
    </row>
    <row r="1170" spans="39:39" hidden="1">
      <c r="AM1170" s="28"/>
    </row>
    <row r="1171" spans="39:39" hidden="1">
      <c r="AM1171" s="28"/>
    </row>
    <row r="1172" spans="39:39" hidden="1">
      <c r="AM1172" s="28"/>
    </row>
    <row r="1173" spans="39:39" hidden="1">
      <c r="AM1173" s="28"/>
    </row>
    <row r="1174" spans="39:39" hidden="1">
      <c r="AM1174" s="28"/>
    </row>
    <row r="1175" spans="39:39" hidden="1">
      <c r="AM1175" s="28"/>
    </row>
    <row r="1176" spans="39:39" hidden="1">
      <c r="AM1176" s="28"/>
    </row>
    <row r="1177" spans="39:39" hidden="1">
      <c r="AM1177" s="28"/>
    </row>
    <row r="1178" spans="39:39" hidden="1">
      <c r="AM1178" s="28"/>
    </row>
    <row r="1179" spans="39:39" hidden="1">
      <c r="AM1179" s="28"/>
    </row>
    <row r="1180" spans="39:39" hidden="1">
      <c r="AM1180" s="28"/>
    </row>
    <row r="1181" spans="39:39" hidden="1">
      <c r="AM1181" s="28"/>
    </row>
    <row r="1182" spans="39:39" hidden="1">
      <c r="AM1182" s="28"/>
    </row>
    <row r="1183" spans="39:39" hidden="1">
      <c r="AM1183" s="28"/>
    </row>
    <row r="1184" spans="39:39" hidden="1">
      <c r="AM1184" s="28"/>
    </row>
    <row r="1185" spans="39:39" hidden="1">
      <c r="AM1185" s="28"/>
    </row>
    <row r="1186" spans="39:39" hidden="1">
      <c r="AM1186" s="28"/>
    </row>
    <row r="1187" spans="39:39" hidden="1">
      <c r="AM1187" s="28"/>
    </row>
    <row r="1188" spans="39:39" hidden="1">
      <c r="AM1188" s="28"/>
    </row>
    <row r="1189" spans="39:39" hidden="1">
      <c r="AM1189" s="28"/>
    </row>
    <row r="1190" spans="39:39" hidden="1">
      <c r="AM1190" s="28"/>
    </row>
    <row r="1191" spans="39:39" hidden="1">
      <c r="AM1191" s="28"/>
    </row>
    <row r="1192" spans="39:39" hidden="1">
      <c r="AM1192" s="28"/>
    </row>
    <row r="1193" spans="39:39" hidden="1">
      <c r="AM1193" s="28"/>
    </row>
    <row r="1194" spans="39:39" hidden="1">
      <c r="AM1194" s="28"/>
    </row>
    <row r="1195" spans="39:39" hidden="1">
      <c r="AM1195" s="28"/>
    </row>
    <row r="1196" spans="39:39" hidden="1">
      <c r="AM1196" s="28"/>
    </row>
    <row r="1197" spans="39:39" hidden="1">
      <c r="AM1197" s="28"/>
    </row>
    <row r="1198" spans="39:39" hidden="1">
      <c r="AM1198" s="28"/>
    </row>
    <row r="1199" spans="39:39" hidden="1">
      <c r="AM1199" s="28"/>
    </row>
    <row r="1200" spans="39:39" hidden="1">
      <c r="AM1200" s="28"/>
    </row>
    <row r="1201" spans="39:39" hidden="1">
      <c r="AM1201" s="28"/>
    </row>
    <row r="1202" spans="39:39" hidden="1">
      <c r="AM1202" s="28"/>
    </row>
    <row r="1203" spans="39:39" hidden="1">
      <c r="AM1203" s="28"/>
    </row>
    <row r="1204" spans="39:39" hidden="1">
      <c r="AM1204" s="28"/>
    </row>
    <row r="1205" spans="39:39" hidden="1">
      <c r="AM1205" s="28"/>
    </row>
    <row r="1206" spans="39:39" hidden="1">
      <c r="AM1206" s="28"/>
    </row>
    <row r="1207" spans="39:39" hidden="1">
      <c r="AM1207" s="28"/>
    </row>
    <row r="1208" spans="39:39" hidden="1">
      <c r="AM1208" s="28"/>
    </row>
    <row r="1209" spans="39:39" hidden="1">
      <c r="AM1209" s="28"/>
    </row>
    <row r="1210" spans="39:39" hidden="1">
      <c r="AM1210" s="28"/>
    </row>
    <row r="1211" spans="39:39" hidden="1">
      <c r="AM1211" s="28"/>
    </row>
    <row r="1212" spans="39:39" hidden="1">
      <c r="AM1212" s="28"/>
    </row>
    <row r="1213" spans="39:39" hidden="1">
      <c r="AM1213" s="28"/>
    </row>
    <row r="1214" spans="39:39" hidden="1">
      <c r="AM1214" s="28"/>
    </row>
    <row r="1215" spans="39:39" hidden="1">
      <c r="AM1215" s="28"/>
    </row>
    <row r="1216" spans="39:39" hidden="1">
      <c r="AM1216" s="28"/>
    </row>
    <row r="1217" spans="39:39" hidden="1">
      <c r="AM1217" s="28"/>
    </row>
    <row r="1218" spans="39:39" hidden="1">
      <c r="AM1218" s="28"/>
    </row>
    <row r="1219" spans="39:39" hidden="1">
      <c r="AM1219" s="28"/>
    </row>
    <row r="1220" spans="39:39" hidden="1">
      <c r="AM1220" s="28"/>
    </row>
    <row r="1221" spans="39:39" hidden="1">
      <c r="AM1221" s="28"/>
    </row>
    <row r="1222" spans="39:39" hidden="1">
      <c r="AM1222" s="28"/>
    </row>
    <row r="1223" spans="39:39" hidden="1">
      <c r="AM1223" s="28"/>
    </row>
    <row r="1224" spans="39:39" hidden="1">
      <c r="AM1224" s="28"/>
    </row>
    <row r="1225" spans="39:39" hidden="1">
      <c r="AM1225" s="28"/>
    </row>
    <row r="1226" spans="39:39" hidden="1">
      <c r="AM1226" s="28"/>
    </row>
    <row r="1227" spans="39:39" hidden="1">
      <c r="AM1227" s="28"/>
    </row>
    <row r="1228" spans="39:39" hidden="1">
      <c r="AM1228" s="28"/>
    </row>
    <row r="1229" spans="39:39" hidden="1">
      <c r="AM1229" s="28"/>
    </row>
    <row r="1230" spans="39:39" hidden="1">
      <c r="AM1230" s="28"/>
    </row>
    <row r="1231" spans="39:39" hidden="1">
      <c r="AM1231" s="28"/>
    </row>
    <row r="1232" spans="39:39" hidden="1">
      <c r="AM1232" s="28"/>
    </row>
    <row r="1233" spans="39:39" hidden="1">
      <c r="AM1233" s="28"/>
    </row>
    <row r="1234" spans="39:39" hidden="1">
      <c r="AM1234" s="28"/>
    </row>
    <row r="1235" spans="39:39" hidden="1">
      <c r="AM1235" s="28"/>
    </row>
    <row r="1236" spans="39:39" hidden="1">
      <c r="AM1236" s="28"/>
    </row>
    <row r="1237" spans="39:39" hidden="1">
      <c r="AM1237" s="28"/>
    </row>
    <row r="1238" spans="39:39" hidden="1">
      <c r="AM1238" s="28"/>
    </row>
    <row r="1239" spans="39:39" hidden="1">
      <c r="AM1239" s="28"/>
    </row>
    <row r="1240" spans="39:39" hidden="1">
      <c r="AM1240" s="28"/>
    </row>
    <row r="1241" spans="39:39" hidden="1">
      <c r="AM1241" s="28"/>
    </row>
    <row r="1242" spans="39:39" hidden="1">
      <c r="AM1242" s="28"/>
    </row>
    <row r="1243" spans="39:39" hidden="1">
      <c r="AM1243" s="28"/>
    </row>
    <row r="1244" spans="39:39" hidden="1">
      <c r="AM1244" s="28"/>
    </row>
    <row r="1245" spans="39:39" hidden="1">
      <c r="AM1245" s="28"/>
    </row>
    <row r="1246" spans="39:39" hidden="1">
      <c r="AM1246" s="28"/>
    </row>
    <row r="1247" spans="39:39" hidden="1">
      <c r="AM1247" s="28"/>
    </row>
    <row r="1248" spans="39:39" hidden="1">
      <c r="AM1248" s="28"/>
    </row>
    <row r="1249" spans="39:39" hidden="1">
      <c r="AM1249" s="28"/>
    </row>
    <row r="1250" spans="39:39" hidden="1">
      <c r="AM1250" s="28"/>
    </row>
    <row r="1251" spans="39:39" hidden="1">
      <c r="AM1251" s="28"/>
    </row>
    <row r="1252" spans="39:39" hidden="1">
      <c r="AM1252" s="28"/>
    </row>
    <row r="1253" spans="39:39" hidden="1">
      <c r="AM1253" s="28"/>
    </row>
    <row r="1254" spans="39:39" hidden="1">
      <c r="AM1254" s="28"/>
    </row>
    <row r="1255" spans="39:39" hidden="1">
      <c r="AM1255" s="28"/>
    </row>
    <row r="1256" spans="39:39" hidden="1">
      <c r="AM1256" s="28"/>
    </row>
    <row r="1257" spans="39:39" hidden="1">
      <c r="AM1257" s="28"/>
    </row>
    <row r="1258" spans="39:39" hidden="1">
      <c r="AM1258" s="28"/>
    </row>
    <row r="1259" spans="39:39" hidden="1">
      <c r="AM1259" s="28"/>
    </row>
    <row r="1260" spans="39:39" hidden="1">
      <c r="AM1260" s="28"/>
    </row>
    <row r="1261" spans="39:39" hidden="1">
      <c r="AM1261" s="28"/>
    </row>
    <row r="1262" spans="39:39" hidden="1">
      <c r="AM1262" s="28"/>
    </row>
    <row r="1263" spans="39:39" hidden="1">
      <c r="AM1263" s="28"/>
    </row>
    <row r="1264" spans="39:39" hidden="1">
      <c r="AM1264" s="28"/>
    </row>
    <row r="1265" spans="39:39" hidden="1">
      <c r="AM1265" s="28"/>
    </row>
    <row r="1266" spans="39:39" hidden="1">
      <c r="AM1266" s="28"/>
    </row>
    <row r="1267" spans="39:39" hidden="1">
      <c r="AM1267" s="28"/>
    </row>
    <row r="1268" spans="39:39" hidden="1">
      <c r="AM1268" s="28"/>
    </row>
    <row r="1269" spans="39:39" hidden="1">
      <c r="AM1269" s="28"/>
    </row>
    <row r="1270" spans="39:39" hidden="1">
      <c r="AM1270" s="28"/>
    </row>
    <row r="1271" spans="39:39" hidden="1">
      <c r="AM1271" s="28"/>
    </row>
    <row r="1272" spans="39:39" hidden="1">
      <c r="AM1272" s="28"/>
    </row>
    <row r="1273" spans="39:39" hidden="1">
      <c r="AM1273" s="28"/>
    </row>
    <row r="1274" spans="39:39" hidden="1">
      <c r="AM1274" s="28"/>
    </row>
    <row r="1275" spans="39:39" hidden="1">
      <c r="AM1275" s="28"/>
    </row>
    <row r="1276" spans="39:39" hidden="1">
      <c r="AM1276" s="28"/>
    </row>
    <row r="1277" spans="39:39" hidden="1">
      <c r="AM1277" s="28"/>
    </row>
    <row r="1278" spans="39:39" hidden="1">
      <c r="AM1278" s="28"/>
    </row>
    <row r="1279" spans="39:39" hidden="1">
      <c r="AM1279" s="28"/>
    </row>
    <row r="1280" spans="39:39" hidden="1">
      <c r="AM1280" s="28"/>
    </row>
    <row r="1281" spans="39:39" hidden="1">
      <c r="AM1281" s="28"/>
    </row>
    <row r="1282" spans="39:39" hidden="1">
      <c r="AM1282" s="28"/>
    </row>
    <row r="1283" spans="39:39" hidden="1">
      <c r="AM1283" s="28"/>
    </row>
    <row r="1284" spans="39:39" hidden="1">
      <c r="AM1284" s="28"/>
    </row>
    <row r="1285" spans="39:39" hidden="1">
      <c r="AM1285" s="28"/>
    </row>
    <row r="1286" spans="39:39" hidden="1">
      <c r="AM1286" s="28"/>
    </row>
    <row r="1287" spans="39:39" hidden="1">
      <c r="AM1287" s="28"/>
    </row>
    <row r="1288" spans="39:39" hidden="1">
      <c r="AM1288" s="28"/>
    </row>
    <row r="1289" spans="39:39" hidden="1">
      <c r="AM1289" s="28"/>
    </row>
    <row r="1290" spans="39:39" hidden="1">
      <c r="AM1290" s="28"/>
    </row>
    <row r="1291" spans="39:39" hidden="1">
      <c r="AM1291" s="28"/>
    </row>
    <row r="1292" spans="39:39" hidden="1">
      <c r="AM1292" s="28"/>
    </row>
    <row r="1293" spans="39:39" hidden="1">
      <c r="AM1293" s="28"/>
    </row>
    <row r="1294" spans="39:39" hidden="1">
      <c r="AM1294" s="28"/>
    </row>
    <row r="1295" spans="39:39" hidden="1">
      <c r="AM1295" s="28"/>
    </row>
    <row r="1296" spans="39:39" hidden="1">
      <c r="AM1296" s="28"/>
    </row>
    <row r="1297" spans="39:39" hidden="1">
      <c r="AM1297" s="28"/>
    </row>
    <row r="1298" spans="39:39" hidden="1">
      <c r="AM1298" s="28"/>
    </row>
    <row r="1299" spans="39:39" hidden="1">
      <c r="AM1299" s="28"/>
    </row>
    <row r="1300" spans="39:39" hidden="1">
      <c r="AM1300" s="28"/>
    </row>
    <row r="1301" spans="39:39" hidden="1">
      <c r="AM1301" s="28"/>
    </row>
    <row r="1302" spans="39:39" hidden="1">
      <c r="AM1302" s="28"/>
    </row>
    <row r="1303" spans="39:39" hidden="1">
      <c r="AM1303" s="28"/>
    </row>
    <row r="1304" spans="39:39" hidden="1">
      <c r="AM1304" s="28"/>
    </row>
    <row r="1305" spans="39:39" hidden="1">
      <c r="AM1305" s="28"/>
    </row>
    <row r="1306" spans="39:39" hidden="1">
      <c r="AM1306" s="28"/>
    </row>
    <row r="1307" spans="39:39" hidden="1">
      <c r="AM1307" s="28"/>
    </row>
    <row r="1308" spans="39:39" hidden="1">
      <c r="AM1308" s="28"/>
    </row>
    <row r="1309" spans="39:39" hidden="1">
      <c r="AM1309" s="28"/>
    </row>
    <row r="1310" spans="39:39" hidden="1">
      <c r="AM1310" s="28"/>
    </row>
    <row r="1311" spans="39:39" hidden="1">
      <c r="AM1311" s="28"/>
    </row>
    <row r="1312" spans="39:39" hidden="1">
      <c r="AM1312" s="28"/>
    </row>
    <row r="1313" spans="39:39" hidden="1">
      <c r="AM1313" s="28"/>
    </row>
    <row r="1314" spans="39:39" hidden="1">
      <c r="AM1314" s="28"/>
    </row>
    <row r="1315" spans="39:39" hidden="1">
      <c r="AM1315" s="28"/>
    </row>
    <row r="1316" spans="39:39" hidden="1">
      <c r="AM1316" s="28"/>
    </row>
    <row r="1317" spans="39:39" hidden="1">
      <c r="AM1317" s="28"/>
    </row>
    <row r="1318" spans="39:39" hidden="1">
      <c r="AM1318" s="28"/>
    </row>
    <row r="1319" spans="39:39" hidden="1">
      <c r="AM1319" s="28"/>
    </row>
    <row r="1320" spans="39:39" hidden="1">
      <c r="AM1320" s="28"/>
    </row>
    <row r="1321" spans="39:39" hidden="1">
      <c r="AM1321" s="28"/>
    </row>
    <row r="1322" spans="39:39" hidden="1">
      <c r="AM1322" s="28"/>
    </row>
    <row r="1323" spans="39:39" hidden="1">
      <c r="AM1323" s="28"/>
    </row>
    <row r="1324" spans="39:39" hidden="1">
      <c r="AM1324" s="28" t="s">
        <v>1838</v>
      </c>
    </row>
    <row r="1325" spans="39:39" hidden="1">
      <c r="AM1325" s="28" t="s">
        <v>1839</v>
      </c>
    </row>
    <row r="1326" spans="39:39" hidden="1">
      <c r="AM1326" s="28" t="s">
        <v>1840</v>
      </c>
    </row>
    <row r="1327" spans="39:39" hidden="1">
      <c r="AM1327" s="28" t="s">
        <v>1841</v>
      </c>
    </row>
    <row r="1328" spans="39:39" hidden="1">
      <c r="AM1328" s="28" t="s">
        <v>1842</v>
      </c>
    </row>
    <row r="1329" spans="39:39" hidden="1">
      <c r="AM1329" s="28" t="s">
        <v>1843</v>
      </c>
    </row>
    <row r="1330" spans="39:39" hidden="1">
      <c r="AM1330" s="28" t="s">
        <v>1844</v>
      </c>
    </row>
    <row r="1331" spans="39:39" hidden="1">
      <c r="AM1331" s="28" t="s">
        <v>1845</v>
      </c>
    </row>
    <row r="1332" spans="39:39" hidden="1">
      <c r="AM1332" s="28" t="s">
        <v>1846</v>
      </c>
    </row>
    <row r="1333" spans="39:39" hidden="1">
      <c r="AM1333" s="28" t="s">
        <v>1847</v>
      </c>
    </row>
    <row r="1334" spans="39:39" hidden="1">
      <c r="AM1334" s="28" t="s">
        <v>1848</v>
      </c>
    </row>
    <row r="1335" spans="39:39" hidden="1">
      <c r="AM1335" s="28" t="s">
        <v>1849</v>
      </c>
    </row>
    <row r="1336" spans="39:39" hidden="1">
      <c r="AM1336" s="28" t="s">
        <v>1850</v>
      </c>
    </row>
    <row r="1337" spans="39:39" hidden="1">
      <c r="AM1337" s="28" t="s">
        <v>316</v>
      </c>
    </row>
    <row r="1338" spans="39:39" hidden="1">
      <c r="AM1338" s="28" t="s">
        <v>1851</v>
      </c>
    </row>
    <row r="1339" spans="39:39" hidden="1">
      <c r="AM1339" s="28" t="s">
        <v>1852</v>
      </c>
    </row>
    <row r="1340" spans="39:39" hidden="1">
      <c r="AM1340" s="28" t="s">
        <v>1853</v>
      </c>
    </row>
    <row r="1341" spans="39:39" hidden="1">
      <c r="AM1341" s="28" t="s">
        <v>1854</v>
      </c>
    </row>
    <row r="1342" spans="39:39" hidden="1">
      <c r="AM1342" s="28" t="s">
        <v>1855</v>
      </c>
    </row>
    <row r="1343" spans="39:39" hidden="1">
      <c r="AM1343" s="28" t="s">
        <v>1856</v>
      </c>
    </row>
    <row r="1344" spans="39:39"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spans="1:1" hidden="1"/>
    <row r="1538" spans="1:1" hidden="1"/>
    <row r="1540" spans="1:1">
      <c r="A1540" s="28"/>
    </row>
    <row r="1541" spans="1:1" ht="17.25" hidden="1" customHeight="1"/>
    <row r="1542" spans="1:1" hidden="1"/>
    <row r="1543" spans="1:1" hidden="1"/>
    <row r="1544" spans="1:1" hidden="1"/>
    <row r="1545" spans="1:1" hidden="1"/>
    <row r="1546" spans="1:1" hidden="1"/>
    <row r="1547" spans="1:1" hidden="1"/>
    <row r="1548" spans="1:1" hidden="1"/>
    <row r="1549" spans="1:1" hidden="1"/>
    <row r="1550" spans="1:1" hidden="1"/>
    <row r="1551" spans="1:1" hidden="1"/>
    <row r="1552" spans="1:1"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sheetData>
  <autoFilter ref="A427:Y1862" xr:uid="{00000000-0009-0000-0000-000005000000}"/>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499984740745262"/>
  </sheetPr>
  <dimension ref="A1:I1903"/>
  <sheetViews>
    <sheetView zoomScale="115" zoomScaleNormal="115" workbookViewId="0">
      <selection activeCell="D9" sqref="D9"/>
    </sheetView>
  </sheetViews>
  <sheetFormatPr defaultColWidth="9" defaultRowHeight="13.2"/>
  <cols>
    <col min="1" max="1" width="15.21875" style="2" bestFit="1" customWidth="1"/>
    <col min="2" max="2" width="10.21875" style="2" bestFit="1" customWidth="1"/>
    <col min="3" max="3" width="17.21875" style="2" bestFit="1" customWidth="1"/>
    <col min="4" max="4" width="23.21875" style="2" customWidth="1"/>
    <col min="5" max="5" width="15.21875" style="2" bestFit="1" customWidth="1"/>
    <col min="6" max="6" width="0" style="2" hidden="1" customWidth="1"/>
    <col min="7" max="16384" width="9" style="2"/>
  </cols>
  <sheetData>
    <row r="1" spans="1:6">
      <c r="A1" s="28" t="s">
        <v>266</v>
      </c>
      <c r="B1" s="28" t="s">
        <v>267</v>
      </c>
      <c r="C1" s="28" t="s">
        <v>268</v>
      </c>
      <c r="D1" s="2" t="s">
        <v>2206</v>
      </c>
      <c r="E1" s="28" t="s">
        <v>266</v>
      </c>
    </row>
    <row r="2" spans="1:6">
      <c r="A2" s="28">
        <v>101</v>
      </c>
      <c r="B2" s="28" t="s">
        <v>269</v>
      </c>
      <c r="C2" s="28" t="s">
        <v>270</v>
      </c>
      <c r="D2" s="2" t="str">
        <f>B2&amp;C2</f>
        <v>北海道札幌市中央区</v>
      </c>
      <c r="E2" s="28">
        <v>101</v>
      </c>
      <c r="F2" s="2">
        <f>COUNTIF(D:D,D2)</f>
        <v>1</v>
      </c>
    </row>
    <row r="3" spans="1:6">
      <c r="A3" s="28">
        <v>102</v>
      </c>
      <c r="B3" s="28" t="s">
        <v>269</v>
      </c>
      <c r="C3" s="28" t="s">
        <v>271</v>
      </c>
      <c r="D3" s="2" t="str">
        <f t="shared" ref="D3:D66" si="0">B3&amp;C3</f>
        <v>北海道札幌市北区</v>
      </c>
      <c r="E3" s="28">
        <v>102</v>
      </c>
      <c r="F3" s="2">
        <f t="shared" ref="F3:F66" si="1">COUNTIF(D:D,D3)</f>
        <v>1</v>
      </c>
    </row>
    <row r="4" spans="1:6">
      <c r="A4" s="28">
        <v>103</v>
      </c>
      <c r="B4" s="28" t="s">
        <v>269</v>
      </c>
      <c r="C4" s="28" t="s">
        <v>272</v>
      </c>
      <c r="D4" s="2" t="str">
        <f t="shared" si="0"/>
        <v>北海道札幌市東区</v>
      </c>
      <c r="E4" s="28">
        <v>103</v>
      </c>
      <c r="F4" s="2">
        <f t="shared" si="1"/>
        <v>1</v>
      </c>
    </row>
    <row r="5" spans="1:6">
      <c r="A5" s="28">
        <v>104</v>
      </c>
      <c r="B5" s="28" t="s">
        <v>269</v>
      </c>
      <c r="C5" s="28" t="s">
        <v>273</v>
      </c>
      <c r="D5" s="2" t="str">
        <f t="shared" si="0"/>
        <v>北海道札幌市白石区</v>
      </c>
      <c r="E5" s="28">
        <v>104</v>
      </c>
      <c r="F5" s="2">
        <f t="shared" si="1"/>
        <v>1</v>
      </c>
    </row>
    <row r="6" spans="1:6">
      <c r="A6" s="28">
        <v>105</v>
      </c>
      <c r="B6" s="28" t="s">
        <v>269</v>
      </c>
      <c r="C6" s="28" t="s">
        <v>274</v>
      </c>
      <c r="D6" s="2" t="str">
        <f t="shared" si="0"/>
        <v>北海道札幌市豊平区</v>
      </c>
      <c r="E6" s="28">
        <v>105</v>
      </c>
      <c r="F6" s="2">
        <f t="shared" si="1"/>
        <v>1</v>
      </c>
    </row>
    <row r="7" spans="1:6">
      <c r="A7" s="28">
        <v>106</v>
      </c>
      <c r="B7" s="28" t="s">
        <v>269</v>
      </c>
      <c r="C7" s="28" t="s">
        <v>275</v>
      </c>
      <c r="D7" s="2" t="str">
        <f t="shared" si="0"/>
        <v>北海道札幌市南区</v>
      </c>
      <c r="E7" s="28">
        <v>106</v>
      </c>
      <c r="F7" s="2">
        <f t="shared" si="1"/>
        <v>1</v>
      </c>
    </row>
    <row r="8" spans="1:6">
      <c r="A8" s="28">
        <v>107</v>
      </c>
      <c r="B8" s="28" t="s">
        <v>269</v>
      </c>
      <c r="C8" s="28" t="s">
        <v>276</v>
      </c>
      <c r="D8" s="2" t="str">
        <f t="shared" si="0"/>
        <v>北海道札幌市西区</v>
      </c>
      <c r="E8" s="28">
        <v>107</v>
      </c>
      <c r="F8" s="2">
        <f t="shared" si="1"/>
        <v>1</v>
      </c>
    </row>
    <row r="9" spans="1:6">
      <c r="A9" s="28">
        <v>108</v>
      </c>
      <c r="B9" s="28" t="s">
        <v>269</v>
      </c>
      <c r="C9" s="28" t="s">
        <v>277</v>
      </c>
      <c r="D9" s="2" t="str">
        <f t="shared" si="0"/>
        <v>北海道札幌市厚別区</v>
      </c>
      <c r="E9" s="28">
        <v>108</v>
      </c>
      <c r="F9" s="2">
        <f t="shared" si="1"/>
        <v>1</v>
      </c>
    </row>
    <row r="10" spans="1:6">
      <c r="A10" s="28">
        <v>109</v>
      </c>
      <c r="B10" s="28" t="s">
        <v>269</v>
      </c>
      <c r="C10" s="28" t="s">
        <v>278</v>
      </c>
      <c r="D10" s="2" t="str">
        <f t="shared" si="0"/>
        <v>北海道札幌市手稲区</v>
      </c>
      <c r="E10" s="28">
        <v>109</v>
      </c>
      <c r="F10" s="2">
        <f t="shared" si="1"/>
        <v>1</v>
      </c>
    </row>
    <row r="11" spans="1:6">
      <c r="A11" s="28">
        <v>110</v>
      </c>
      <c r="B11" s="28" t="s">
        <v>269</v>
      </c>
      <c r="C11" s="28" t="s">
        <v>279</v>
      </c>
      <c r="D11" s="2" t="str">
        <f t="shared" si="0"/>
        <v>北海道札幌市清田区</v>
      </c>
      <c r="E11" s="28">
        <v>110</v>
      </c>
      <c r="F11" s="2">
        <f t="shared" si="1"/>
        <v>1</v>
      </c>
    </row>
    <row r="12" spans="1:6">
      <c r="A12" s="28">
        <v>202</v>
      </c>
      <c r="B12" s="28" t="s">
        <v>269</v>
      </c>
      <c r="C12" s="28" t="s">
        <v>280</v>
      </c>
      <c r="D12" s="2" t="str">
        <f t="shared" si="0"/>
        <v>北海道函館市</v>
      </c>
      <c r="E12" s="28">
        <v>202</v>
      </c>
      <c r="F12" s="2">
        <f t="shared" si="1"/>
        <v>1</v>
      </c>
    </row>
    <row r="13" spans="1:6">
      <c r="A13" s="28">
        <v>203</v>
      </c>
      <c r="B13" s="28" t="s">
        <v>269</v>
      </c>
      <c r="C13" s="28" t="s">
        <v>281</v>
      </c>
      <c r="D13" s="2" t="str">
        <f t="shared" si="0"/>
        <v>北海道小樽市</v>
      </c>
      <c r="E13" s="28">
        <v>203</v>
      </c>
      <c r="F13" s="2">
        <f t="shared" si="1"/>
        <v>1</v>
      </c>
    </row>
    <row r="14" spans="1:6">
      <c r="A14" s="28">
        <v>204</v>
      </c>
      <c r="B14" s="28" t="s">
        <v>269</v>
      </c>
      <c r="C14" s="28" t="s">
        <v>282</v>
      </c>
      <c r="D14" s="2" t="str">
        <f t="shared" si="0"/>
        <v>北海道旭川市</v>
      </c>
      <c r="E14" s="28">
        <v>204</v>
      </c>
      <c r="F14" s="2">
        <f t="shared" si="1"/>
        <v>1</v>
      </c>
    </row>
    <row r="15" spans="1:6">
      <c r="A15" s="28">
        <v>205</v>
      </c>
      <c r="B15" s="28" t="s">
        <v>269</v>
      </c>
      <c r="C15" s="28" t="s">
        <v>283</v>
      </c>
      <c r="D15" s="2" t="str">
        <f t="shared" si="0"/>
        <v>北海道室蘭市</v>
      </c>
      <c r="E15" s="28">
        <v>205</v>
      </c>
      <c r="F15" s="2">
        <f t="shared" si="1"/>
        <v>1</v>
      </c>
    </row>
    <row r="16" spans="1:6">
      <c r="A16" s="28">
        <v>206</v>
      </c>
      <c r="B16" s="28" t="s">
        <v>269</v>
      </c>
      <c r="C16" s="28" t="s">
        <v>284</v>
      </c>
      <c r="D16" s="2" t="str">
        <f t="shared" si="0"/>
        <v>北海道釧路市</v>
      </c>
      <c r="E16" s="28">
        <v>206</v>
      </c>
      <c r="F16" s="2">
        <f t="shared" si="1"/>
        <v>1</v>
      </c>
    </row>
    <row r="17" spans="1:6">
      <c r="A17" s="28">
        <v>207</v>
      </c>
      <c r="B17" s="28" t="s">
        <v>269</v>
      </c>
      <c r="C17" s="28" t="s">
        <v>285</v>
      </c>
      <c r="D17" s="2" t="str">
        <f t="shared" si="0"/>
        <v>北海道帯広市</v>
      </c>
      <c r="E17" s="28">
        <v>207</v>
      </c>
      <c r="F17" s="2">
        <f t="shared" si="1"/>
        <v>1</v>
      </c>
    </row>
    <row r="18" spans="1:6">
      <c r="A18" s="28">
        <v>208</v>
      </c>
      <c r="B18" s="28" t="s">
        <v>269</v>
      </c>
      <c r="C18" s="28" t="s">
        <v>286</v>
      </c>
      <c r="D18" s="2" t="str">
        <f t="shared" si="0"/>
        <v>北海道北見市</v>
      </c>
      <c r="E18" s="28">
        <v>208</v>
      </c>
      <c r="F18" s="2">
        <f t="shared" si="1"/>
        <v>1</v>
      </c>
    </row>
    <row r="19" spans="1:6">
      <c r="A19" s="28">
        <v>209</v>
      </c>
      <c r="B19" s="28" t="s">
        <v>269</v>
      </c>
      <c r="C19" s="28" t="s">
        <v>287</v>
      </c>
      <c r="D19" s="2" t="str">
        <f t="shared" si="0"/>
        <v>北海道夕張市</v>
      </c>
      <c r="E19" s="28">
        <v>209</v>
      </c>
      <c r="F19" s="2">
        <f t="shared" si="1"/>
        <v>1</v>
      </c>
    </row>
    <row r="20" spans="1:6">
      <c r="A20" s="28">
        <v>210</v>
      </c>
      <c r="B20" s="28" t="s">
        <v>269</v>
      </c>
      <c r="C20" s="28" t="s">
        <v>288</v>
      </c>
      <c r="D20" s="2" t="str">
        <f t="shared" si="0"/>
        <v>北海道岩見沢市</v>
      </c>
      <c r="E20" s="28">
        <v>210</v>
      </c>
      <c r="F20" s="2">
        <f t="shared" si="1"/>
        <v>1</v>
      </c>
    </row>
    <row r="21" spans="1:6">
      <c r="A21" s="28">
        <v>211</v>
      </c>
      <c r="B21" s="28" t="s">
        <v>269</v>
      </c>
      <c r="C21" s="28" t="s">
        <v>289</v>
      </c>
      <c r="D21" s="2" t="str">
        <f t="shared" si="0"/>
        <v>北海道網走市</v>
      </c>
      <c r="E21" s="28">
        <v>211</v>
      </c>
      <c r="F21" s="2">
        <f t="shared" si="1"/>
        <v>1</v>
      </c>
    </row>
    <row r="22" spans="1:6">
      <c r="A22" s="28">
        <v>212</v>
      </c>
      <c r="B22" s="28" t="s">
        <v>269</v>
      </c>
      <c r="C22" s="28" t="s">
        <v>290</v>
      </c>
      <c r="D22" s="2" t="str">
        <f t="shared" si="0"/>
        <v>北海道留萌市</v>
      </c>
      <c r="E22" s="28">
        <v>212</v>
      </c>
      <c r="F22" s="2">
        <f t="shared" si="1"/>
        <v>1</v>
      </c>
    </row>
    <row r="23" spans="1:6">
      <c r="A23" s="28">
        <v>213</v>
      </c>
      <c r="B23" s="28" t="s">
        <v>269</v>
      </c>
      <c r="C23" s="28" t="s">
        <v>291</v>
      </c>
      <c r="D23" s="2" t="str">
        <f t="shared" si="0"/>
        <v>北海道苫小牧市</v>
      </c>
      <c r="E23" s="28">
        <v>213</v>
      </c>
      <c r="F23" s="2">
        <f t="shared" si="1"/>
        <v>1</v>
      </c>
    </row>
    <row r="24" spans="1:6">
      <c r="A24" s="28">
        <v>214</v>
      </c>
      <c r="B24" s="28" t="s">
        <v>269</v>
      </c>
      <c r="C24" s="28" t="s">
        <v>292</v>
      </c>
      <c r="D24" s="2" t="str">
        <f t="shared" si="0"/>
        <v>北海道稚内市</v>
      </c>
      <c r="E24" s="28">
        <v>214</v>
      </c>
      <c r="F24" s="2">
        <f t="shared" si="1"/>
        <v>1</v>
      </c>
    </row>
    <row r="25" spans="1:6">
      <c r="A25" s="28">
        <v>215</v>
      </c>
      <c r="B25" s="28" t="s">
        <v>269</v>
      </c>
      <c r="C25" s="28" t="s">
        <v>293</v>
      </c>
      <c r="D25" s="2" t="str">
        <f t="shared" si="0"/>
        <v>北海道美唄市</v>
      </c>
      <c r="E25" s="28">
        <v>215</v>
      </c>
      <c r="F25" s="2">
        <f t="shared" si="1"/>
        <v>1</v>
      </c>
    </row>
    <row r="26" spans="1:6">
      <c r="A26" s="28">
        <v>216</v>
      </c>
      <c r="B26" s="28" t="s">
        <v>269</v>
      </c>
      <c r="C26" s="28" t="s">
        <v>294</v>
      </c>
      <c r="D26" s="2" t="str">
        <f t="shared" si="0"/>
        <v>北海道芦別市</v>
      </c>
      <c r="E26" s="28">
        <v>216</v>
      </c>
      <c r="F26" s="2">
        <f t="shared" si="1"/>
        <v>1</v>
      </c>
    </row>
    <row r="27" spans="1:6">
      <c r="A27" s="28">
        <v>217</v>
      </c>
      <c r="B27" s="28" t="s">
        <v>269</v>
      </c>
      <c r="C27" s="28" t="s">
        <v>295</v>
      </c>
      <c r="D27" s="2" t="str">
        <f t="shared" si="0"/>
        <v>北海道江別市</v>
      </c>
      <c r="E27" s="28">
        <v>217</v>
      </c>
      <c r="F27" s="2">
        <f t="shared" si="1"/>
        <v>1</v>
      </c>
    </row>
    <row r="28" spans="1:6">
      <c r="A28" s="28">
        <v>218</v>
      </c>
      <c r="B28" s="28" t="s">
        <v>269</v>
      </c>
      <c r="C28" s="28" t="s">
        <v>296</v>
      </c>
      <c r="D28" s="2" t="str">
        <f t="shared" si="0"/>
        <v>北海道赤平市</v>
      </c>
      <c r="E28" s="28">
        <v>218</v>
      </c>
      <c r="F28" s="2">
        <f t="shared" si="1"/>
        <v>1</v>
      </c>
    </row>
    <row r="29" spans="1:6">
      <c r="A29" s="28">
        <v>219</v>
      </c>
      <c r="B29" s="28" t="s">
        <v>269</v>
      </c>
      <c r="C29" s="28" t="s">
        <v>297</v>
      </c>
      <c r="D29" s="2" t="str">
        <f t="shared" si="0"/>
        <v>北海道紋別市</v>
      </c>
      <c r="E29" s="28">
        <v>219</v>
      </c>
      <c r="F29" s="2">
        <f t="shared" si="1"/>
        <v>1</v>
      </c>
    </row>
    <row r="30" spans="1:6">
      <c r="A30" s="28">
        <v>220</v>
      </c>
      <c r="B30" s="28" t="s">
        <v>269</v>
      </c>
      <c r="C30" s="28" t="s">
        <v>298</v>
      </c>
      <c r="D30" s="2" t="str">
        <f t="shared" si="0"/>
        <v>北海道士別市</v>
      </c>
      <c r="E30" s="28">
        <v>220</v>
      </c>
      <c r="F30" s="2">
        <f t="shared" si="1"/>
        <v>1</v>
      </c>
    </row>
    <row r="31" spans="1:6">
      <c r="A31" s="28">
        <v>221</v>
      </c>
      <c r="B31" s="28" t="s">
        <v>269</v>
      </c>
      <c r="C31" s="28" t="s">
        <v>299</v>
      </c>
      <c r="D31" s="2" t="str">
        <f t="shared" si="0"/>
        <v>北海道名寄市</v>
      </c>
      <c r="E31" s="28">
        <v>221</v>
      </c>
      <c r="F31" s="2">
        <f t="shared" si="1"/>
        <v>1</v>
      </c>
    </row>
    <row r="32" spans="1:6">
      <c r="A32" s="28">
        <v>222</v>
      </c>
      <c r="B32" s="28" t="s">
        <v>269</v>
      </c>
      <c r="C32" s="28" t="s">
        <v>300</v>
      </c>
      <c r="D32" s="2" t="str">
        <f t="shared" si="0"/>
        <v>北海道三笠市</v>
      </c>
      <c r="E32" s="28">
        <v>222</v>
      </c>
      <c r="F32" s="2">
        <f t="shared" si="1"/>
        <v>1</v>
      </c>
    </row>
    <row r="33" spans="1:6">
      <c r="A33" s="28">
        <v>223</v>
      </c>
      <c r="B33" s="28" t="s">
        <v>269</v>
      </c>
      <c r="C33" s="28" t="s">
        <v>301</v>
      </c>
      <c r="D33" s="2" t="str">
        <f t="shared" si="0"/>
        <v>北海道根室市</v>
      </c>
      <c r="E33" s="28">
        <v>223</v>
      </c>
      <c r="F33" s="2">
        <f t="shared" si="1"/>
        <v>1</v>
      </c>
    </row>
    <row r="34" spans="1:6">
      <c r="A34" s="28">
        <v>224</v>
      </c>
      <c r="B34" s="28" t="s">
        <v>269</v>
      </c>
      <c r="C34" s="28" t="s">
        <v>302</v>
      </c>
      <c r="D34" s="2" t="str">
        <f t="shared" si="0"/>
        <v>北海道千歳市</v>
      </c>
      <c r="E34" s="28">
        <v>224</v>
      </c>
      <c r="F34" s="2">
        <f t="shared" si="1"/>
        <v>1</v>
      </c>
    </row>
    <row r="35" spans="1:6">
      <c r="A35" s="28">
        <v>225</v>
      </c>
      <c r="B35" s="28" t="s">
        <v>269</v>
      </c>
      <c r="C35" s="28" t="s">
        <v>303</v>
      </c>
      <c r="D35" s="2" t="str">
        <f t="shared" si="0"/>
        <v>北海道滝川市</v>
      </c>
      <c r="E35" s="28">
        <v>225</v>
      </c>
      <c r="F35" s="2">
        <f t="shared" si="1"/>
        <v>1</v>
      </c>
    </row>
    <row r="36" spans="1:6">
      <c r="A36" s="28">
        <v>226</v>
      </c>
      <c r="B36" s="28" t="s">
        <v>269</v>
      </c>
      <c r="C36" s="28" t="s">
        <v>304</v>
      </c>
      <c r="D36" s="2" t="str">
        <f t="shared" si="0"/>
        <v>北海道砂川市</v>
      </c>
      <c r="E36" s="28">
        <v>226</v>
      </c>
      <c r="F36" s="2">
        <f t="shared" si="1"/>
        <v>1</v>
      </c>
    </row>
    <row r="37" spans="1:6">
      <c r="A37" s="28">
        <v>227</v>
      </c>
      <c r="B37" s="28" t="s">
        <v>269</v>
      </c>
      <c r="C37" s="28" t="s">
        <v>305</v>
      </c>
      <c r="D37" s="2" t="str">
        <f t="shared" si="0"/>
        <v>北海道歌志内市</v>
      </c>
      <c r="E37" s="28">
        <v>227</v>
      </c>
      <c r="F37" s="2">
        <f t="shared" si="1"/>
        <v>1</v>
      </c>
    </row>
    <row r="38" spans="1:6">
      <c r="A38" s="28">
        <v>228</v>
      </c>
      <c r="B38" s="28" t="s">
        <v>269</v>
      </c>
      <c r="C38" s="28" t="s">
        <v>306</v>
      </c>
      <c r="D38" s="2" t="str">
        <f t="shared" si="0"/>
        <v>北海道深川市</v>
      </c>
      <c r="E38" s="28">
        <v>228</v>
      </c>
      <c r="F38" s="2">
        <f t="shared" si="1"/>
        <v>1</v>
      </c>
    </row>
    <row r="39" spans="1:6">
      <c r="A39" s="28">
        <v>229</v>
      </c>
      <c r="B39" s="28" t="s">
        <v>269</v>
      </c>
      <c r="C39" s="28" t="s">
        <v>307</v>
      </c>
      <c r="D39" s="2" t="str">
        <f t="shared" si="0"/>
        <v>北海道富良野市</v>
      </c>
      <c r="E39" s="28">
        <v>229</v>
      </c>
      <c r="F39" s="2">
        <f t="shared" si="1"/>
        <v>1</v>
      </c>
    </row>
    <row r="40" spans="1:6">
      <c r="A40" s="28">
        <v>230</v>
      </c>
      <c r="B40" s="28" t="s">
        <v>269</v>
      </c>
      <c r="C40" s="28" t="s">
        <v>308</v>
      </c>
      <c r="D40" s="2" t="str">
        <f t="shared" si="0"/>
        <v>北海道登別市</v>
      </c>
      <c r="E40" s="28">
        <v>230</v>
      </c>
      <c r="F40" s="2">
        <f t="shared" si="1"/>
        <v>1</v>
      </c>
    </row>
    <row r="41" spans="1:6">
      <c r="A41" s="28">
        <v>231</v>
      </c>
      <c r="B41" s="28" t="s">
        <v>269</v>
      </c>
      <c r="C41" s="28" t="s">
        <v>309</v>
      </c>
      <c r="D41" s="2" t="str">
        <f t="shared" si="0"/>
        <v>北海道恵庭市</v>
      </c>
      <c r="E41" s="28">
        <v>231</v>
      </c>
      <c r="F41" s="2">
        <f t="shared" si="1"/>
        <v>1</v>
      </c>
    </row>
    <row r="42" spans="1:6">
      <c r="A42" s="28">
        <v>233</v>
      </c>
      <c r="B42" s="28" t="s">
        <v>269</v>
      </c>
      <c r="C42" s="28" t="s">
        <v>310</v>
      </c>
      <c r="D42" s="2" t="str">
        <f t="shared" si="0"/>
        <v>北海道伊達市</v>
      </c>
      <c r="E42" s="28">
        <v>233</v>
      </c>
      <c r="F42" s="2">
        <f t="shared" si="1"/>
        <v>1</v>
      </c>
    </row>
    <row r="43" spans="1:6">
      <c r="A43" s="28">
        <v>234</v>
      </c>
      <c r="B43" s="28" t="s">
        <v>269</v>
      </c>
      <c r="C43" s="28" t="s">
        <v>311</v>
      </c>
      <c r="D43" s="2" t="str">
        <f t="shared" si="0"/>
        <v>北海道北広島市</v>
      </c>
      <c r="E43" s="28">
        <v>234</v>
      </c>
      <c r="F43" s="2">
        <f t="shared" si="1"/>
        <v>1</v>
      </c>
    </row>
    <row r="44" spans="1:6">
      <c r="A44" s="28">
        <v>235</v>
      </c>
      <c r="B44" s="28" t="s">
        <v>269</v>
      </c>
      <c r="C44" s="28" t="s">
        <v>312</v>
      </c>
      <c r="D44" s="2" t="str">
        <f t="shared" si="0"/>
        <v>北海道石狩市</v>
      </c>
      <c r="E44" s="28">
        <v>235</v>
      </c>
      <c r="F44" s="2">
        <f t="shared" si="1"/>
        <v>1</v>
      </c>
    </row>
    <row r="45" spans="1:6">
      <c r="A45" s="28">
        <v>236</v>
      </c>
      <c r="B45" s="28" t="s">
        <v>269</v>
      </c>
      <c r="C45" s="28" t="s">
        <v>313</v>
      </c>
      <c r="D45" s="2" t="str">
        <f t="shared" si="0"/>
        <v>北海道北斗市</v>
      </c>
      <c r="E45" s="28">
        <v>236</v>
      </c>
      <c r="F45" s="2">
        <f t="shared" si="1"/>
        <v>1</v>
      </c>
    </row>
    <row r="46" spans="1:6">
      <c r="A46" s="28">
        <v>303</v>
      </c>
      <c r="B46" s="28" t="s">
        <v>269</v>
      </c>
      <c r="C46" s="28" t="s">
        <v>314</v>
      </c>
      <c r="D46" s="2" t="str">
        <f t="shared" si="0"/>
        <v>北海道当別町</v>
      </c>
      <c r="E46" s="28">
        <v>303</v>
      </c>
      <c r="F46" s="2">
        <f t="shared" si="1"/>
        <v>1</v>
      </c>
    </row>
    <row r="47" spans="1:6">
      <c r="A47" s="28">
        <v>304</v>
      </c>
      <c r="B47" s="28" t="s">
        <v>269</v>
      </c>
      <c r="C47" s="28" t="s">
        <v>315</v>
      </c>
      <c r="D47" s="2" t="str">
        <f t="shared" si="0"/>
        <v>北海道新篠津村</v>
      </c>
      <c r="E47" s="28">
        <v>304</v>
      </c>
      <c r="F47" s="2">
        <f t="shared" si="1"/>
        <v>1</v>
      </c>
    </row>
    <row r="48" spans="1:6">
      <c r="A48" s="28">
        <v>331</v>
      </c>
      <c r="B48" s="28" t="s">
        <v>269</v>
      </c>
      <c r="C48" s="28" t="s">
        <v>316</v>
      </c>
      <c r="D48" s="2" t="str">
        <f t="shared" si="0"/>
        <v>北海道松前町</v>
      </c>
      <c r="E48" s="28">
        <v>331</v>
      </c>
      <c r="F48" s="2">
        <f t="shared" si="1"/>
        <v>1</v>
      </c>
    </row>
    <row r="49" spans="1:6">
      <c r="A49" s="28">
        <v>332</v>
      </c>
      <c r="B49" s="28" t="s">
        <v>269</v>
      </c>
      <c r="C49" s="28" t="s">
        <v>317</v>
      </c>
      <c r="D49" s="2" t="str">
        <f t="shared" si="0"/>
        <v>北海道福島町</v>
      </c>
      <c r="E49" s="28">
        <v>332</v>
      </c>
      <c r="F49" s="2">
        <f t="shared" si="1"/>
        <v>1</v>
      </c>
    </row>
    <row r="50" spans="1:6">
      <c r="A50" s="28">
        <v>333</v>
      </c>
      <c r="B50" s="28" t="s">
        <v>269</v>
      </c>
      <c r="C50" s="28" t="s">
        <v>318</v>
      </c>
      <c r="D50" s="2" t="str">
        <f t="shared" si="0"/>
        <v>北海道知内町</v>
      </c>
      <c r="E50" s="28">
        <v>333</v>
      </c>
      <c r="F50" s="2">
        <f t="shared" si="1"/>
        <v>1</v>
      </c>
    </row>
    <row r="51" spans="1:6">
      <c r="A51" s="28">
        <v>334</v>
      </c>
      <c r="B51" s="28" t="s">
        <v>269</v>
      </c>
      <c r="C51" s="28" t="s">
        <v>319</v>
      </c>
      <c r="D51" s="2" t="str">
        <f t="shared" si="0"/>
        <v>北海道木古内町</v>
      </c>
      <c r="E51" s="28">
        <v>334</v>
      </c>
      <c r="F51" s="2">
        <f t="shared" si="1"/>
        <v>1</v>
      </c>
    </row>
    <row r="52" spans="1:6">
      <c r="A52" s="28">
        <v>337</v>
      </c>
      <c r="B52" s="28" t="s">
        <v>269</v>
      </c>
      <c r="C52" s="28" t="s">
        <v>320</v>
      </c>
      <c r="D52" s="2" t="str">
        <f t="shared" si="0"/>
        <v>北海道七飯町</v>
      </c>
      <c r="E52" s="28">
        <v>337</v>
      </c>
      <c r="F52" s="2">
        <f t="shared" si="1"/>
        <v>1</v>
      </c>
    </row>
    <row r="53" spans="1:6">
      <c r="A53" s="28">
        <v>343</v>
      </c>
      <c r="B53" s="28" t="s">
        <v>269</v>
      </c>
      <c r="C53" s="28" t="s">
        <v>321</v>
      </c>
      <c r="D53" s="2" t="str">
        <f t="shared" si="0"/>
        <v>北海道鹿部町</v>
      </c>
      <c r="E53" s="28">
        <v>343</v>
      </c>
      <c r="F53" s="2">
        <f t="shared" si="1"/>
        <v>1</v>
      </c>
    </row>
    <row r="54" spans="1:6">
      <c r="A54" s="28">
        <v>345</v>
      </c>
      <c r="B54" s="28" t="s">
        <v>269</v>
      </c>
      <c r="C54" s="28" t="s">
        <v>322</v>
      </c>
      <c r="D54" s="2" t="str">
        <f t="shared" si="0"/>
        <v>北海道森町</v>
      </c>
      <c r="E54" s="28">
        <v>345</v>
      </c>
      <c r="F54" s="2">
        <f t="shared" si="1"/>
        <v>1</v>
      </c>
    </row>
    <row r="55" spans="1:6">
      <c r="A55" s="28">
        <v>346</v>
      </c>
      <c r="B55" s="28" t="s">
        <v>269</v>
      </c>
      <c r="C55" s="28" t="s">
        <v>323</v>
      </c>
      <c r="D55" s="2" t="str">
        <f t="shared" si="0"/>
        <v>北海道八雲町</v>
      </c>
      <c r="E55" s="28">
        <v>346</v>
      </c>
      <c r="F55" s="2">
        <f t="shared" si="1"/>
        <v>1</v>
      </c>
    </row>
    <row r="56" spans="1:6">
      <c r="A56" s="28">
        <v>347</v>
      </c>
      <c r="B56" s="28" t="s">
        <v>269</v>
      </c>
      <c r="C56" s="28" t="s">
        <v>324</v>
      </c>
      <c r="D56" s="2" t="str">
        <f t="shared" si="0"/>
        <v>北海道長万部町</v>
      </c>
      <c r="E56" s="28">
        <v>347</v>
      </c>
      <c r="F56" s="2">
        <f t="shared" si="1"/>
        <v>1</v>
      </c>
    </row>
    <row r="57" spans="1:6">
      <c r="A57" s="28">
        <v>361</v>
      </c>
      <c r="B57" s="28" t="s">
        <v>269</v>
      </c>
      <c r="C57" s="28" t="s">
        <v>325</v>
      </c>
      <c r="D57" s="2" t="str">
        <f t="shared" si="0"/>
        <v>北海道江差町</v>
      </c>
      <c r="E57" s="28">
        <v>361</v>
      </c>
      <c r="F57" s="2">
        <f t="shared" si="1"/>
        <v>1</v>
      </c>
    </row>
    <row r="58" spans="1:6">
      <c r="A58" s="28">
        <v>362</v>
      </c>
      <c r="B58" s="28" t="s">
        <v>269</v>
      </c>
      <c r="C58" s="28" t="s">
        <v>326</v>
      </c>
      <c r="D58" s="2" t="str">
        <f t="shared" si="0"/>
        <v>北海道上ノ国町</v>
      </c>
      <c r="E58" s="28">
        <v>362</v>
      </c>
      <c r="F58" s="2">
        <f t="shared" si="1"/>
        <v>1</v>
      </c>
    </row>
    <row r="59" spans="1:6">
      <c r="A59" s="28">
        <v>363</v>
      </c>
      <c r="B59" s="28" t="s">
        <v>269</v>
      </c>
      <c r="C59" s="28" t="s">
        <v>327</v>
      </c>
      <c r="D59" s="2" t="str">
        <f t="shared" si="0"/>
        <v>北海道厚沢部町</v>
      </c>
      <c r="E59" s="28">
        <v>363</v>
      </c>
      <c r="F59" s="2">
        <f t="shared" si="1"/>
        <v>1</v>
      </c>
    </row>
    <row r="60" spans="1:6">
      <c r="A60" s="28">
        <v>364</v>
      </c>
      <c r="B60" s="28" t="s">
        <v>269</v>
      </c>
      <c r="C60" s="28" t="s">
        <v>328</v>
      </c>
      <c r="D60" s="2" t="str">
        <f t="shared" si="0"/>
        <v>北海道乙部町</v>
      </c>
      <c r="E60" s="28">
        <v>364</v>
      </c>
      <c r="F60" s="2">
        <f t="shared" si="1"/>
        <v>1</v>
      </c>
    </row>
    <row r="61" spans="1:6">
      <c r="A61" s="28">
        <v>367</v>
      </c>
      <c r="B61" s="28" t="s">
        <v>269</v>
      </c>
      <c r="C61" s="28" t="s">
        <v>329</v>
      </c>
      <c r="D61" s="2" t="str">
        <f t="shared" si="0"/>
        <v>北海道奥尻町</v>
      </c>
      <c r="E61" s="28">
        <v>367</v>
      </c>
      <c r="F61" s="2">
        <f t="shared" si="1"/>
        <v>1</v>
      </c>
    </row>
    <row r="62" spans="1:6">
      <c r="A62" s="28">
        <v>370</v>
      </c>
      <c r="B62" s="28" t="s">
        <v>269</v>
      </c>
      <c r="C62" s="28" t="s">
        <v>330</v>
      </c>
      <c r="D62" s="2" t="str">
        <f t="shared" si="0"/>
        <v>北海道今金町</v>
      </c>
      <c r="E62" s="28">
        <v>370</v>
      </c>
      <c r="F62" s="2">
        <f t="shared" si="1"/>
        <v>1</v>
      </c>
    </row>
    <row r="63" spans="1:6">
      <c r="A63" s="28">
        <v>371</v>
      </c>
      <c r="B63" s="28" t="s">
        <v>269</v>
      </c>
      <c r="C63" s="28" t="s">
        <v>331</v>
      </c>
      <c r="D63" s="2" t="str">
        <f t="shared" si="0"/>
        <v>北海道せたな町</v>
      </c>
      <c r="E63" s="28">
        <v>371</v>
      </c>
      <c r="F63" s="2">
        <f t="shared" si="1"/>
        <v>1</v>
      </c>
    </row>
    <row r="64" spans="1:6">
      <c r="A64" s="28">
        <v>391</v>
      </c>
      <c r="B64" s="28" t="s">
        <v>269</v>
      </c>
      <c r="C64" s="28" t="s">
        <v>332</v>
      </c>
      <c r="D64" s="2" t="str">
        <f t="shared" si="0"/>
        <v>北海道島牧村</v>
      </c>
      <c r="E64" s="28">
        <v>391</v>
      </c>
      <c r="F64" s="2">
        <f t="shared" si="1"/>
        <v>1</v>
      </c>
    </row>
    <row r="65" spans="1:9">
      <c r="A65" s="28">
        <v>392</v>
      </c>
      <c r="B65" s="28" t="s">
        <v>269</v>
      </c>
      <c r="C65" s="28" t="s">
        <v>333</v>
      </c>
      <c r="D65" s="2" t="str">
        <f t="shared" si="0"/>
        <v>北海道寿都町</v>
      </c>
      <c r="E65" s="28">
        <v>392</v>
      </c>
      <c r="F65" s="2">
        <f t="shared" si="1"/>
        <v>1</v>
      </c>
    </row>
    <row r="66" spans="1:9">
      <c r="A66" s="28">
        <v>393</v>
      </c>
      <c r="B66" s="28" t="s">
        <v>269</v>
      </c>
      <c r="C66" s="28" t="s">
        <v>334</v>
      </c>
      <c r="D66" s="2" t="str">
        <f t="shared" si="0"/>
        <v>北海道黒松内町</v>
      </c>
      <c r="E66" s="28">
        <v>393</v>
      </c>
      <c r="F66" s="2">
        <f t="shared" si="1"/>
        <v>1</v>
      </c>
    </row>
    <row r="67" spans="1:9">
      <c r="A67" s="28">
        <v>394</v>
      </c>
      <c r="B67" s="28" t="s">
        <v>269</v>
      </c>
      <c r="C67" s="28" t="s">
        <v>335</v>
      </c>
      <c r="D67" s="2" t="str">
        <f t="shared" ref="D67:D130" si="2">B67&amp;C67</f>
        <v>北海道蘭越町</v>
      </c>
      <c r="E67" s="28">
        <v>394</v>
      </c>
      <c r="F67" s="2">
        <f t="shared" ref="F67:F130" si="3">COUNTIF(D:D,D67)</f>
        <v>1</v>
      </c>
    </row>
    <row r="68" spans="1:9">
      <c r="A68" s="28">
        <v>395</v>
      </c>
      <c r="B68" s="28" t="s">
        <v>269</v>
      </c>
      <c r="C68" s="28" t="s">
        <v>336</v>
      </c>
      <c r="D68" s="2" t="str">
        <f t="shared" si="2"/>
        <v>北海道ニセコ町</v>
      </c>
      <c r="E68" s="28">
        <v>395</v>
      </c>
      <c r="F68" s="2">
        <f t="shared" si="3"/>
        <v>1</v>
      </c>
    </row>
    <row r="69" spans="1:9">
      <c r="A69" s="28">
        <v>396</v>
      </c>
      <c r="B69" s="28" t="s">
        <v>269</v>
      </c>
      <c r="C69" s="28" t="s">
        <v>337</v>
      </c>
      <c r="D69" s="2" t="str">
        <f t="shared" si="2"/>
        <v>北海道真狩村</v>
      </c>
      <c r="E69" s="28">
        <v>396</v>
      </c>
      <c r="F69" s="2">
        <f t="shared" si="3"/>
        <v>1</v>
      </c>
    </row>
    <row r="70" spans="1:9">
      <c r="A70" s="28">
        <v>397</v>
      </c>
      <c r="B70" s="28" t="s">
        <v>269</v>
      </c>
      <c r="C70" s="28" t="s">
        <v>338</v>
      </c>
      <c r="D70" s="2" t="str">
        <f t="shared" si="2"/>
        <v>北海道留寿都村</v>
      </c>
      <c r="E70" s="28">
        <v>397</v>
      </c>
      <c r="F70" s="2">
        <f t="shared" si="3"/>
        <v>1</v>
      </c>
    </row>
    <row r="71" spans="1:9">
      <c r="A71" s="28">
        <v>398</v>
      </c>
      <c r="B71" s="28" t="s">
        <v>269</v>
      </c>
      <c r="C71" s="28" t="s">
        <v>339</v>
      </c>
      <c r="D71" s="2" t="str">
        <f t="shared" si="2"/>
        <v>北海道喜茂別町</v>
      </c>
      <c r="E71" s="28">
        <v>398</v>
      </c>
      <c r="F71" s="2">
        <f t="shared" si="3"/>
        <v>1</v>
      </c>
    </row>
    <row r="72" spans="1:9">
      <c r="A72" s="28">
        <v>399</v>
      </c>
      <c r="B72" s="28" t="s">
        <v>269</v>
      </c>
      <c r="C72" s="28" t="s">
        <v>340</v>
      </c>
      <c r="D72" s="2" t="str">
        <f t="shared" si="2"/>
        <v>北海道京極町</v>
      </c>
      <c r="E72" s="28">
        <v>399</v>
      </c>
      <c r="F72" s="2">
        <f t="shared" si="3"/>
        <v>1</v>
      </c>
    </row>
    <row r="73" spans="1:9">
      <c r="A73" s="28">
        <v>400</v>
      </c>
      <c r="B73" s="28" t="s">
        <v>269</v>
      </c>
      <c r="C73" s="28" t="s">
        <v>341</v>
      </c>
      <c r="D73" s="2" t="str">
        <f t="shared" si="2"/>
        <v>北海道倶知安町</v>
      </c>
      <c r="E73" s="28">
        <v>400</v>
      </c>
      <c r="F73" s="2">
        <f t="shared" si="3"/>
        <v>1</v>
      </c>
    </row>
    <row r="74" spans="1:9">
      <c r="A74" s="28">
        <v>401</v>
      </c>
      <c r="B74" s="28" t="s">
        <v>269</v>
      </c>
      <c r="C74" s="28" t="s">
        <v>342</v>
      </c>
      <c r="D74" s="2" t="str">
        <f t="shared" si="2"/>
        <v>北海道共和町</v>
      </c>
      <c r="E74" s="28">
        <v>401</v>
      </c>
      <c r="F74" s="2">
        <f t="shared" si="3"/>
        <v>1</v>
      </c>
    </row>
    <row r="75" spans="1:9">
      <c r="A75" s="28">
        <v>402</v>
      </c>
      <c r="B75" s="28" t="s">
        <v>269</v>
      </c>
      <c r="C75" s="28" t="s">
        <v>343</v>
      </c>
      <c r="D75" s="2" t="str">
        <f t="shared" si="2"/>
        <v>北海道岩内町</v>
      </c>
      <c r="E75" s="28">
        <v>402</v>
      </c>
      <c r="F75" s="2">
        <f t="shared" si="3"/>
        <v>1</v>
      </c>
    </row>
    <row r="76" spans="1:9">
      <c r="A76" s="28">
        <v>403</v>
      </c>
      <c r="B76" s="28" t="s">
        <v>269</v>
      </c>
      <c r="C76" s="28" t="s">
        <v>2280</v>
      </c>
      <c r="D76" s="2" t="str">
        <f t="shared" si="2"/>
        <v>北海道泊村　（古宇郡）</v>
      </c>
      <c r="E76" s="28">
        <v>403</v>
      </c>
      <c r="F76" s="2">
        <f t="shared" si="3"/>
        <v>1</v>
      </c>
      <c r="I76" s="2" t="s">
        <v>2279</v>
      </c>
    </row>
    <row r="77" spans="1:9">
      <c r="A77" s="28">
        <v>404</v>
      </c>
      <c r="B77" s="28" t="s">
        <v>269</v>
      </c>
      <c r="C77" s="28" t="s">
        <v>344</v>
      </c>
      <c r="D77" s="2" t="str">
        <f t="shared" si="2"/>
        <v>北海道神恵内村</v>
      </c>
      <c r="E77" s="28">
        <v>404</v>
      </c>
      <c r="F77" s="2">
        <f t="shared" si="3"/>
        <v>1</v>
      </c>
    </row>
    <row r="78" spans="1:9">
      <c r="A78" s="28">
        <v>405</v>
      </c>
      <c r="B78" s="28" t="s">
        <v>269</v>
      </c>
      <c r="C78" s="28" t="s">
        <v>345</v>
      </c>
      <c r="D78" s="2" t="str">
        <f t="shared" si="2"/>
        <v>北海道積丹町</v>
      </c>
      <c r="E78" s="28">
        <v>405</v>
      </c>
      <c r="F78" s="2">
        <f t="shared" si="3"/>
        <v>1</v>
      </c>
    </row>
    <row r="79" spans="1:9">
      <c r="A79" s="28">
        <v>406</v>
      </c>
      <c r="B79" s="28" t="s">
        <v>269</v>
      </c>
      <c r="C79" s="28" t="s">
        <v>346</v>
      </c>
      <c r="D79" s="2" t="str">
        <f t="shared" si="2"/>
        <v>北海道古平町</v>
      </c>
      <c r="E79" s="28">
        <v>406</v>
      </c>
      <c r="F79" s="2">
        <f t="shared" si="3"/>
        <v>1</v>
      </c>
    </row>
    <row r="80" spans="1:9">
      <c r="A80" s="28">
        <v>407</v>
      </c>
      <c r="B80" s="28" t="s">
        <v>269</v>
      </c>
      <c r="C80" s="28" t="s">
        <v>347</v>
      </c>
      <c r="D80" s="2" t="str">
        <f t="shared" si="2"/>
        <v>北海道仁木町</v>
      </c>
      <c r="E80" s="28">
        <v>407</v>
      </c>
      <c r="F80" s="2">
        <f t="shared" si="3"/>
        <v>1</v>
      </c>
    </row>
    <row r="81" spans="1:6">
      <c r="A81" s="28">
        <v>408</v>
      </c>
      <c r="B81" s="28" t="s">
        <v>269</v>
      </c>
      <c r="C81" s="28" t="s">
        <v>348</v>
      </c>
      <c r="D81" s="2" t="str">
        <f t="shared" si="2"/>
        <v>北海道余市町</v>
      </c>
      <c r="E81" s="28">
        <v>408</v>
      </c>
      <c r="F81" s="2">
        <f t="shared" si="3"/>
        <v>1</v>
      </c>
    </row>
    <row r="82" spans="1:6">
      <c r="A82" s="28">
        <v>409</v>
      </c>
      <c r="B82" s="28" t="s">
        <v>269</v>
      </c>
      <c r="C82" s="28" t="s">
        <v>349</v>
      </c>
      <c r="D82" s="2" t="str">
        <f t="shared" si="2"/>
        <v>北海道赤井川村</v>
      </c>
      <c r="E82" s="28">
        <v>409</v>
      </c>
      <c r="F82" s="2">
        <f t="shared" si="3"/>
        <v>1</v>
      </c>
    </row>
    <row r="83" spans="1:6">
      <c r="A83" s="28">
        <v>423</v>
      </c>
      <c r="B83" s="28" t="s">
        <v>269</v>
      </c>
      <c r="C83" s="28" t="s">
        <v>350</v>
      </c>
      <c r="D83" s="2" t="str">
        <f t="shared" si="2"/>
        <v>北海道南幌町</v>
      </c>
      <c r="E83" s="28">
        <v>423</v>
      </c>
      <c r="F83" s="2">
        <f t="shared" si="3"/>
        <v>1</v>
      </c>
    </row>
    <row r="84" spans="1:6">
      <c r="A84" s="28">
        <v>424</v>
      </c>
      <c r="B84" s="28" t="s">
        <v>269</v>
      </c>
      <c r="C84" s="28" t="s">
        <v>351</v>
      </c>
      <c r="D84" s="2" t="str">
        <f t="shared" si="2"/>
        <v>北海道奈井江町</v>
      </c>
      <c r="E84" s="28">
        <v>424</v>
      </c>
      <c r="F84" s="2">
        <f t="shared" si="3"/>
        <v>1</v>
      </c>
    </row>
    <row r="85" spans="1:6">
      <c r="A85" s="28">
        <v>425</v>
      </c>
      <c r="B85" s="28" t="s">
        <v>269</v>
      </c>
      <c r="C85" s="28" t="s">
        <v>352</v>
      </c>
      <c r="D85" s="2" t="str">
        <f t="shared" si="2"/>
        <v>北海道上砂川町</v>
      </c>
      <c r="E85" s="28">
        <v>425</v>
      </c>
      <c r="F85" s="2">
        <f t="shared" si="3"/>
        <v>1</v>
      </c>
    </row>
    <row r="86" spans="1:6">
      <c r="A86" s="28">
        <v>427</v>
      </c>
      <c r="B86" s="28" t="s">
        <v>269</v>
      </c>
      <c r="C86" s="28" t="s">
        <v>353</v>
      </c>
      <c r="D86" s="2" t="str">
        <f t="shared" si="2"/>
        <v>北海道由仁町</v>
      </c>
      <c r="E86" s="28">
        <v>427</v>
      </c>
      <c r="F86" s="2">
        <f t="shared" si="3"/>
        <v>1</v>
      </c>
    </row>
    <row r="87" spans="1:6">
      <c r="A87" s="28">
        <v>428</v>
      </c>
      <c r="B87" s="28" t="s">
        <v>269</v>
      </c>
      <c r="C87" s="28" t="s">
        <v>354</v>
      </c>
      <c r="D87" s="2" t="str">
        <f t="shared" si="2"/>
        <v>北海道長沼町</v>
      </c>
      <c r="E87" s="28">
        <v>428</v>
      </c>
      <c r="F87" s="2">
        <f t="shared" si="3"/>
        <v>1</v>
      </c>
    </row>
    <row r="88" spans="1:6">
      <c r="A88" s="28">
        <v>429</v>
      </c>
      <c r="B88" s="28" t="s">
        <v>269</v>
      </c>
      <c r="C88" s="28" t="s">
        <v>355</v>
      </c>
      <c r="D88" s="2" t="str">
        <f t="shared" si="2"/>
        <v>北海道栗山町</v>
      </c>
      <c r="E88" s="28">
        <v>429</v>
      </c>
      <c r="F88" s="2">
        <f t="shared" si="3"/>
        <v>1</v>
      </c>
    </row>
    <row r="89" spans="1:6">
      <c r="A89" s="28">
        <v>430</v>
      </c>
      <c r="B89" s="28" t="s">
        <v>269</v>
      </c>
      <c r="C89" s="28" t="s">
        <v>356</v>
      </c>
      <c r="D89" s="2" t="str">
        <f t="shared" si="2"/>
        <v>北海道月形町</v>
      </c>
      <c r="E89" s="28">
        <v>430</v>
      </c>
      <c r="F89" s="2">
        <f t="shared" si="3"/>
        <v>1</v>
      </c>
    </row>
    <row r="90" spans="1:6">
      <c r="A90" s="28">
        <v>431</v>
      </c>
      <c r="B90" s="28" t="s">
        <v>269</v>
      </c>
      <c r="C90" s="28" t="s">
        <v>357</v>
      </c>
      <c r="D90" s="2" t="str">
        <f t="shared" si="2"/>
        <v>北海道浦臼町</v>
      </c>
      <c r="E90" s="28">
        <v>431</v>
      </c>
      <c r="F90" s="2">
        <f t="shared" si="3"/>
        <v>1</v>
      </c>
    </row>
    <row r="91" spans="1:6">
      <c r="A91" s="28">
        <v>432</v>
      </c>
      <c r="B91" s="28" t="s">
        <v>269</v>
      </c>
      <c r="C91" s="28" t="s">
        <v>358</v>
      </c>
      <c r="D91" s="2" t="str">
        <f t="shared" si="2"/>
        <v>北海道新十津川町</v>
      </c>
      <c r="E91" s="28">
        <v>432</v>
      </c>
      <c r="F91" s="2">
        <f t="shared" si="3"/>
        <v>1</v>
      </c>
    </row>
    <row r="92" spans="1:6">
      <c r="A92" s="28">
        <v>433</v>
      </c>
      <c r="B92" s="28" t="s">
        <v>269</v>
      </c>
      <c r="C92" s="28" t="s">
        <v>359</v>
      </c>
      <c r="D92" s="2" t="str">
        <f t="shared" si="2"/>
        <v>北海道妹背牛町</v>
      </c>
      <c r="E92" s="28">
        <v>433</v>
      </c>
      <c r="F92" s="2">
        <f t="shared" si="3"/>
        <v>1</v>
      </c>
    </row>
    <row r="93" spans="1:6">
      <c r="A93" s="28">
        <v>434</v>
      </c>
      <c r="B93" s="28" t="s">
        <v>269</v>
      </c>
      <c r="C93" s="28" t="s">
        <v>360</v>
      </c>
      <c r="D93" s="2" t="str">
        <f t="shared" si="2"/>
        <v>北海道秩父別町</v>
      </c>
      <c r="E93" s="28">
        <v>434</v>
      </c>
      <c r="F93" s="2">
        <f t="shared" si="3"/>
        <v>1</v>
      </c>
    </row>
    <row r="94" spans="1:6">
      <c r="A94" s="28">
        <v>436</v>
      </c>
      <c r="B94" s="28" t="s">
        <v>269</v>
      </c>
      <c r="C94" s="28" t="s">
        <v>361</v>
      </c>
      <c r="D94" s="2" t="str">
        <f t="shared" si="2"/>
        <v>北海道雨竜町</v>
      </c>
      <c r="E94" s="28">
        <v>436</v>
      </c>
      <c r="F94" s="2">
        <f t="shared" si="3"/>
        <v>1</v>
      </c>
    </row>
    <row r="95" spans="1:6">
      <c r="A95" s="28">
        <v>437</v>
      </c>
      <c r="B95" s="28" t="s">
        <v>269</v>
      </c>
      <c r="C95" s="28" t="s">
        <v>362</v>
      </c>
      <c r="D95" s="2" t="str">
        <f t="shared" si="2"/>
        <v>北海道北竜町</v>
      </c>
      <c r="E95" s="28">
        <v>437</v>
      </c>
      <c r="F95" s="2">
        <f t="shared" si="3"/>
        <v>1</v>
      </c>
    </row>
    <row r="96" spans="1:6">
      <c r="A96" s="28">
        <v>438</v>
      </c>
      <c r="B96" s="28" t="s">
        <v>269</v>
      </c>
      <c r="C96" s="28" t="s">
        <v>363</v>
      </c>
      <c r="D96" s="2" t="str">
        <f t="shared" si="2"/>
        <v>北海道沼田町</v>
      </c>
      <c r="E96" s="28">
        <v>438</v>
      </c>
      <c r="F96" s="2">
        <f t="shared" si="3"/>
        <v>1</v>
      </c>
    </row>
    <row r="97" spans="1:6">
      <c r="A97" s="28">
        <v>452</v>
      </c>
      <c r="B97" s="28" t="s">
        <v>269</v>
      </c>
      <c r="C97" s="28" t="s">
        <v>364</v>
      </c>
      <c r="D97" s="2" t="str">
        <f t="shared" si="2"/>
        <v>北海道鷹栖町</v>
      </c>
      <c r="E97" s="28">
        <v>452</v>
      </c>
      <c r="F97" s="2">
        <f t="shared" si="3"/>
        <v>1</v>
      </c>
    </row>
    <row r="98" spans="1:6">
      <c r="A98" s="28">
        <v>453</v>
      </c>
      <c r="B98" s="28" t="s">
        <v>269</v>
      </c>
      <c r="C98" s="28" t="s">
        <v>365</v>
      </c>
      <c r="D98" s="2" t="str">
        <f t="shared" si="2"/>
        <v>北海道東神楽町</v>
      </c>
      <c r="E98" s="28">
        <v>453</v>
      </c>
      <c r="F98" s="2">
        <f t="shared" si="3"/>
        <v>1</v>
      </c>
    </row>
    <row r="99" spans="1:6">
      <c r="A99" s="28">
        <v>454</v>
      </c>
      <c r="B99" s="28" t="s">
        <v>269</v>
      </c>
      <c r="C99" s="28" t="s">
        <v>366</v>
      </c>
      <c r="D99" s="2" t="str">
        <f t="shared" si="2"/>
        <v>北海道当麻町</v>
      </c>
      <c r="E99" s="28">
        <v>454</v>
      </c>
      <c r="F99" s="2">
        <f t="shared" si="3"/>
        <v>1</v>
      </c>
    </row>
    <row r="100" spans="1:6">
      <c r="A100" s="28">
        <v>455</v>
      </c>
      <c r="B100" s="28" t="s">
        <v>269</v>
      </c>
      <c r="C100" s="28" t="s">
        <v>367</v>
      </c>
      <c r="D100" s="2" t="str">
        <f t="shared" si="2"/>
        <v>北海道比布町</v>
      </c>
      <c r="E100" s="28">
        <v>455</v>
      </c>
      <c r="F100" s="2">
        <f t="shared" si="3"/>
        <v>1</v>
      </c>
    </row>
    <row r="101" spans="1:6">
      <c r="A101" s="28">
        <v>456</v>
      </c>
      <c r="B101" s="28" t="s">
        <v>269</v>
      </c>
      <c r="C101" s="28" t="s">
        <v>368</v>
      </c>
      <c r="D101" s="2" t="str">
        <f t="shared" si="2"/>
        <v>北海道愛別町</v>
      </c>
      <c r="E101" s="28">
        <v>456</v>
      </c>
      <c r="F101" s="2">
        <f t="shared" si="3"/>
        <v>1</v>
      </c>
    </row>
    <row r="102" spans="1:6">
      <c r="A102" s="28">
        <v>457</v>
      </c>
      <c r="B102" s="28" t="s">
        <v>269</v>
      </c>
      <c r="C102" s="28" t="s">
        <v>369</v>
      </c>
      <c r="D102" s="2" t="str">
        <f t="shared" si="2"/>
        <v>北海道上川町</v>
      </c>
      <c r="E102" s="28">
        <v>457</v>
      </c>
      <c r="F102" s="2">
        <f t="shared" si="3"/>
        <v>1</v>
      </c>
    </row>
    <row r="103" spans="1:6">
      <c r="A103" s="28">
        <v>458</v>
      </c>
      <c r="B103" s="28" t="s">
        <v>269</v>
      </c>
      <c r="C103" s="28" t="s">
        <v>370</v>
      </c>
      <c r="D103" s="2" t="str">
        <f t="shared" si="2"/>
        <v>北海道東川町</v>
      </c>
      <c r="E103" s="28">
        <v>458</v>
      </c>
      <c r="F103" s="2">
        <f t="shared" si="3"/>
        <v>1</v>
      </c>
    </row>
    <row r="104" spans="1:6">
      <c r="A104" s="28">
        <v>459</v>
      </c>
      <c r="B104" s="28" t="s">
        <v>269</v>
      </c>
      <c r="C104" s="28" t="s">
        <v>371</v>
      </c>
      <c r="D104" s="2" t="str">
        <f t="shared" si="2"/>
        <v>北海道美瑛町</v>
      </c>
      <c r="E104" s="28">
        <v>459</v>
      </c>
      <c r="F104" s="2">
        <f t="shared" si="3"/>
        <v>1</v>
      </c>
    </row>
    <row r="105" spans="1:6">
      <c r="A105" s="28">
        <v>460</v>
      </c>
      <c r="B105" s="28" t="s">
        <v>269</v>
      </c>
      <c r="C105" s="28" t="s">
        <v>372</v>
      </c>
      <c r="D105" s="2" t="str">
        <f t="shared" si="2"/>
        <v>北海道上富良野町</v>
      </c>
      <c r="E105" s="28">
        <v>460</v>
      </c>
      <c r="F105" s="2">
        <f t="shared" si="3"/>
        <v>1</v>
      </c>
    </row>
    <row r="106" spans="1:6">
      <c r="A106" s="28">
        <v>461</v>
      </c>
      <c r="B106" s="28" t="s">
        <v>269</v>
      </c>
      <c r="C106" s="28" t="s">
        <v>373</v>
      </c>
      <c r="D106" s="2" t="str">
        <f t="shared" si="2"/>
        <v>北海道中富良野町</v>
      </c>
      <c r="E106" s="28">
        <v>461</v>
      </c>
      <c r="F106" s="2">
        <f t="shared" si="3"/>
        <v>1</v>
      </c>
    </row>
    <row r="107" spans="1:6">
      <c r="A107" s="28">
        <v>462</v>
      </c>
      <c r="B107" s="28" t="s">
        <v>269</v>
      </c>
      <c r="C107" s="28" t="s">
        <v>374</v>
      </c>
      <c r="D107" s="2" t="str">
        <f t="shared" si="2"/>
        <v>北海道南富良野町</v>
      </c>
      <c r="E107" s="28">
        <v>462</v>
      </c>
      <c r="F107" s="2">
        <f t="shared" si="3"/>
        <v>1</v>
      </c>
    </row>
    <row r="108" spans="1:6">
      <c r="A108" s="28">
        <v>463</v>
      </c>
      <c r="B108" s="28" t="s">
        <v>269</v>
      </c>
      <c r="C108" s="28" t="s">
        <v>375</v>
      </c>
      <c r="D108" s="2" t="str">
        <f t="shared" si="2"/>
        <v>北海道占冠村</v>
      </c>
      <c r="E108" s="28">
        <v>463</v>
      </c>
      <c r="F108" s="2">
        <f t="shared" si="3"/>
        <v>1</v>
      </c>
    </row>
    <row r="109" spans="1:6">
      <c r="A109" s="28">
        <v>464</v>
      </c>
      <c r="B109" s="28" t="s">
        <v>269</v>
      </c>
      <c r="C109" s="28" t="s">
        <v>376</v>
      </c>
      <c r="D109" s="2" t="str">
        <f t="shared" si="2"/>
        <v>北海道和寒町</v>
      </c>
      <c r="E109" s="28">
        <v>464</v>
      </c>
      <c r="F109" s="2">
        <f t="shared" si="3"/>
        <v>1</v>
      </c>
    </row>
    <row r="110" spans="1:6">
      <c r="A110" s="28">
        <v>465</v>
      </c>
      <c r="B110" s="28" t="s">
        <v>269</v>
      </c>
      <c r="C110" s="28" t="s">
        <v>377</v>
      </c>
      <c r="D110" s="2" t="str">
        <f t="shared" si="2"/>
        <v>北海道剣淵町</v>
      </c>
      <c r="E110" s="28">
        <v>465</v>
      </c>
      <c r="F110" s="2">
        <f t="shared" si="3"/>
        <v>1</v>
      </c>
    </row>
    <row r="111" spans="1:6">
      <c r="A111" s="28">
        <v>468</v>
      </c>
      <c r="B111" s="28" t="s">
        <v>269</v>
      </c>
      <c r="C111" s="28" t="s">
        <v>378</v>
      </c>
      <c r="D111" s="2" t="str">
        <f t="shared" si="2"/>
        <v>北海道下川町</v>
      </c>
      <c r="E111" s="28">
        <v>468</v>
      </c>
      <c r="F111" s="2">
        <f t="shared" si="3"/>
        <v>1</v>
      </c>
    </row>
    <row r="112" spans="1:6">
      <c r="A112" s="28">
        <v>469</v>
      </c>
      <c r="B112" s="28" t="s">
        <v>269</v>
      </c>
      <c r="C112" s="28" t="s">
        <v>379</v>
      </c>
      <c r="D112" s="2" t="str">
        <f t="shared" si="2"/>
        <v>北海道美深町</v>
      </c>
      <c r="E112" s="28">
        <v>469</v>
      </c>
      <c r="F112" s="2">
        <f t="shared" si="3"/>
        <v>1</v>
      </c>
    </row>
    <row r="113" spans="1:6">
      <c r="A113" s="28">
        <v>470</v>
      </c>
      <c r="B113" s="28" t="s">
        <v>269</v>
      </c>
      <c r="C113" s="28" t="s">
        <v>380</v>
      </c>
      <c r="D113" s="2" t="str">
        <f t="shared" si="2"/>
        <v>北海道音威子府村</v>
      </c>
      <c r="E113" s="28">
        <v>470</v>
      </c>
      <c r="F113" s="2">
        <f t="shared" si="3"/>
        <v>1</v>
      </c>
    </row>
    <row r="114" spans="1:6">
      <c r="A114" s="28">
        <v>471</v>
      </c>
      <c r="B114" s="28" t="s">
        <v>269</v>
      </c>
      <c r="C114" s="28" t="s">
        <v>381</v>
      </c>
      <c r="D114" s="2" t="str">
        <f t="shared" si="2"/>
        <v>北海道中川町</v>
      </c>
      <c r="E114" s="28">
        <v>471</v>
      </c>
      <c r="F114" s="2">
        <f t="shared" si="3"/>
        <v>1</v>
      </c>
    </row>
    <row r="115" spans="1:6">
      <c r="A115" s="28">
        <v>472</v>
      </c>
      <c r="B115" s="28" t="s">
        <v>269</v>
      </c>
      <c r="C115" s="28" t="s">
        <v>382</v>
      </c>
      <c r="D115" s="2" t="str">
        <f t="shared" si="2"/>
        <v>北海道幌加内町</v>
      </c>
      <c r="E115" s="28">
        <v>472</v>
      </c>
      <c r="F115" s="2">
        <f t="shared" si="3"/>
        <v>1</v>
      </c>
    </row>
    <row r="116" spans="1:6">
      <c r="A116" s="28">
        <v>481</v>
      </c>
      <c r="B116" s="28" t="s">
        <v>269</v>
      </c>
      <c r="C116" s="28" t="s">
        <v>383</v>
      </c>
      <c r="D116" s="2" t="str">
        <f t="shared" si="2"/>
        <v>北海道増毛町</v>
      </c>
      <c r="E116" s="28">
        <v>481</v>
      </c>
      <c r="F116" s="2">
        <f t="shared" si="3"/>
        <v>1</v>
      </c>
    </row>
    <row r="117" spans="1:6">
      <c r="A117" s="28">
        <v>482</v>
      </c>
      <c r="B117" s="28" t="s">
        <v>269</v>
      </c>
      <c r="C117" s="28" t="s">
        <v>384</v>
      </c>
      <c r="D117" s="2" t="str">
        <f t="shared" si="2"/>
        <v>北海道小平町</v>
      </c>
      <c r="E117" s="28">
        <v>482</v>
      </c>
      <c r="F117" s="2">
        <f t="shared" si="3"/>
        <v>1</v>
      </c>
    </row>
    <row r="118" spans="1:6">
      <c r="A118" s="28">
        <v>483</v>
      </c>
      <c r="B118" s="28" t="s">
        <v>269</v>
      </c>
      <c r="C118" s="28" t="s">
        <v>385</v>
      </c>
      <c r="D118" s="2" t="str">
        <f t="shared" si="2"/>
        <v>北海道苫前町</v>
      </c>
      <c r="E118" s="28">
        <v>483</v>
      </c>
      <c r="F118" s="2">
        <f t="shared" si="3"/>
        <v>1</v>
      </c>
    </row>
    <row r="119" spans="1:6">
      <c r="A119" s="28">
        <v>484</v>
      </c>
      <c r="B119" s="28" t="s">
        <v>269</v>
      </c>
      <c r="C119" s="28" t="s">
        <v>386</v>
      </c>
      <c r="D119" s="2" t="str">
        <f t="shared" si="2"/>
        <v>北海道羽幌町</v>
      </c>
      <c r="E119" s="28">
        <v>484</v>
      </c>
      <c r="F119" s="2">
        <f t="shared" si="3"/>
        <v>1</v>
      </c>
    </row>
    <row r="120" spans="1:6">
      <c r="A120" s="28">
        <v>485</v>
      </c>
      <c r="B120" s="28" t="s">
        <v>269</v>
      </c>
      <c r="C120" s="28" t="s">
        <v>387</v>
      </c>
      <c r="D120" s="2" t="str">
        <f t="shared" si="2"/>
        <v>北海道初山別村</v>
      </c>
      <c r="E120" s="28">
        <v>485</v>
      </c>
      <c r="F120" s="2">
        <f t="shared" si="3"/>
        <v>1</v>
      </c>
    </row>
    <row r="121" spans="1:6">
      <c r="A121" s="28">
        <v>486</v>
      </c>
      <c r="B121" s="28" t="s">
        <v>269</v>
      </c>
      <c r="C121" s="28" t="s">
        <v>388</v>
      </c>
      <c r="D121" s="2" t="str">
        <f t="shared" si="2"/>
        <v>北海道遠別町</v>
      </c>
      <c r="E121" s="28">
        <v>486</v>
      </c>
      <c r="F121" s="2">
        <f t="shared" si="3"/>
        <v>1</v>
      </c>
    </row>
    <row r="122" spans="1:6">
      <c r="A122" s="28">
        <v>487</v>
      </c>
      <c r="B122" s="28" t="s">
        <v>269</v>
      </c>
      <c r="C122" s="28" t="s">
        <v>389</v>
      </c>
      <c r="D122" s="2" t="str">
        <f t="shared" si="2"/>
        <v>北海道天塩町</v>
      </c>
      <c r="E122" s="28">
        <v>487</v>
      </c>
      <c r="F122" s="2">
        <f t="shared" si="3"/>
        <v>1</v>
      </c>
    </row>
    <row r="123" spans="1:6">
      <c r="A123" s="28">
        <v>511</v>
      </c>
      <c r="B123" s="28" t="s">
        <v>269</v>
      </c>
      <c r="C123" s="28" t="s">
        <v>390</v>
      </c>
      <c r="D123" s="2" t="str">
        <f t="shared" si="2"/>
        <v>北海道猿払村</v>
      </c>
      <c r="E123" s="28">
        <v>511</v>
      </c>
      <c r="F123" s="2">
        <f t="shared" si="3"/>
        <v>1</v>
      </c>
    </row>
    <row r="124" spans="1:6">
      <c r="A124" s="28">
        <v>512</v>
      </c>
      <c r="B124" s="28" t="s">
        <v>269</v>
      </c>
      <c r="C124" s="28" t="s">
        <v>391</v>
      </c>
      <c r="D124" s="2" t="str">
        <f t="shared" si="2"/>
        <v>北海道浜頓別町</v>
      </c>
      <c r="E124" s="28">
        <v>512</v>
      </c>
      <c r="F124" s="2">
        <f t="shared" si="3"/>
        <v>1</v>
      </c>
    </row>
    <row r="125" spans="1:6">
      <c r="A125" s="28">
        <v>513</v>
      </c>
      <c r="B125" s="28" t="s">
        <v>269</v>
      </c>
      <c r="C125" s="28" t="s">
        <v>392</v>
      </c>
      <c r="D125" s="2" t="str">
        <f t="shared" si="2"/>
        <v>北海道中頓別町</v>
      </c>
      <c r="E125" s="28">
        <v>513</v>
      </c>
      <c r="F125" s="2">
        <f t="shared" si="3"/>
        <v>1</v>
      </c>
    </row>
    <row r="126" spans="1:6">
      <c r="A126" s="28">
        <v>514</v>
      </c>
      <c r="B126" s="28" t="s">
        <v>269</v>
      </c>
      <c r="C126" s="28" t="s">
        <v>393</v>
      </c>
      <c r="D126" s="2" t="str">
        <f t="shared" si="2"/>
        <v>北海道枝幸町</v>
      </c>
      <c r="E126" s="28">
        <v>514</v>
      </c>
      <c r="F126" s="2">
        <f t="shared" si="3"/>
        <v>1</v>
      </c>
    </row>
    <row r="127" spans="1:6">
      <c r="A127" s="28">
        <v>516</v>
      </c>
      <c r="B127" s="28" t="s">
        <v>269</v>
      </c>
      <c r="C127" s="28" t="s">
        <v>394</v>
      </c>
      <c r="D127" s="2" t="str">
        <f t="shared" si="2"/>
        <v>北海道豊富町</v>
      </c>
      <c r="E127" s="28">
        <v>516</v>
      </c>
      <c r="F127" s="2">
        <f t="shared" si="3"/>
        <v>1</v>
      </c>
    </row>
    <row r="128" spans="1:6">
      <c r="A128" s="28">
        <v>517</v>
      </c>
      <c r="B128" s="28" t="s">
        <v>269</v>
      </c>
      <c r="C128" s="28" t="s">
        <v>395</v>
      </c>
      <c r="D128" s="2" t="str">
        <f t="shared" si="2"/>
        <v>北海道礼文町</v>
      </c>
      <c r="E128" s="28">
        <v>517</v>
      </c>
      <c r="F128" s="2">
        <f t="shared" si="3"/>
        <v>1</v>
      </c>
    </row>
    <row r="129" spans="1:6">
      <c r="A129" s="28">
        <v>518</v>
      </c>
      <c r="B129" s="28" t="s">
        <v>269</v>
      </c>
      <c r="C129" s="28" t="s">
        <v>396</v>
      </c>
      <c r="D129" s="2" t="str">
        <f t="shared" si="2"/>
        <v>北海道利尻町</v>
      </c>
      <c r="E129" s="28">
        <v>518</v>
      </c>
      <c r="F129" s="2">
        <f t="shared" si="3"/>
        <v>1</v>
      </c>
    </row>
    <row r="130" spans="1:6">
      <c r="A130" s="28">
        <v>519</v>
      </c>
      <c r="B130" s="28" t="s">
        <v>269</v>
      </c>
      <c r="C130" s="28" t="s">
        <v>397</v>
      </c>
      <c r="D130" s="2" t="str">
        <f t="shared" si="2"/>
        <v>北海道利尻富士町</v>
      </c>
      <c r="E130" s="28">
        <v>519</v>
      </c>
      <c r="F130" s="2">
        <f t="shared" si="3"/>
        <v>1</v>
      </c>
    </row>
    <row r="131" spans="1:6">
      <c r="A131" s="28">
        <v>520</v>
      </c>
      <c r="B131" s="28" t="s">
        <v>269</v>
      </c>
      <c r="C131" s="28" t="s">
        <v>398</v>
      </c>
      <c r="D131" s="2" t="str">
        <f t="shared" ref="D131:D194" si="4">B131&amp;C131</f>
        <v>北海道幌延町</v>
      </c>
      <c r="E131" s="28">
        <v>520</v>
      </c>
      <c r="F131" s="2">
        <f t="shared" ref="F131:F194" si="5">COUNTIF(D:D,D131)</f>
        <v>1</v>
      </c>
    </row>
    <row r="132" spans="1:6">
      <c r="A132" s="28">
        <v>543</v>
      </c>
      <c r="B132" s="28" t="s">
        <v>269</v>
      </c>
      <c r="C132" s="28" t="s">
        <v>399</v>
      </c>
      <c r="D132" s="2" t="str">
        <f t="shared" si="4"/>
        <v>北海道美幌町</v>
      </c>
      <c r="E132" s="28">
        <v>543</v>
      </c>
      <c r="F132" s="2">
        <f t="shared" si="5"/>
        <v>1</v>
      </c>
    </row>
    <row r="133" spans="1:6">
      <c r="A133" s="28">
        <v>544</v>
      </c>
      <c r="B133" s="28" t="s">
        <v>269</v>
      </c>
      <c r="C133" s="28" t="s">
        <v>400</v>
      </c>
      <c r="D133" s="2" t="str">
        <f t="shared" si="4"/>
        <v>北海道津別町</v>
      </c>
      <c r="E133" s="28">
        <v>544</v>
      </c>
      <c r="F133" s="2">
        <f t="shared" si="5"/>
        <v>1</v>
      </c>
    </row>
    <row r="134" spans="1:6">
      <c r="A134" s="28">
        <v>545</v>
      </c>
      <c r="B134" s="28" t="s">
        <v>269</v>
      </c>
      <c r="C134" s="28" t="s">
        <v>401</v>
      </c>
      <c r="D134" s="2" t="str">
        <f t="shared" si="4"/>
        <v>北海道斜里町</v>
      </c>
      <c r="E134" s="28">
        <v>545</v>
      </c>
      <c r="F134" s="2">
        <f t="shared" si="5"/>
        <v>1</v>
      </c>
    </row>
    <row r="135" spans="1:6">
      <c r="A135" s="28">
        <v>546</v>
      </c>
      <c r="B135" s="28" t="s">
        <v>269</v>
      </c>
      <c r="C135" s="28" t="s">
        <v>402</v>
      </c>
      <c r="D135" s="2" t="str">
        <f t="shared" si="4"/>
        <v>北海道清里町</v>
      </c>
      <c r="E135" s="28">
        <v>546</v>
      </c>
      <c r="F135" s="2">
        <f t="shared" si="5"/>
        <v>1</v>
      </c>
    </row>
    <row r="136" spans="1:6">
      <c r="A136" s="28">
        <v>547</v>
      </c>
      <c r="B136" s="28" t="s">
        <v>269</v>
      </c>
      <c r="C136" s="28" t="s">
        <v>403</v>
      </c>
      <c r="D136" s="2" t="str">
        <f t="shared" si="4"/>
        <v>北海道小清水町</v>
      </c>
      <c r="E136" s="28">
        <v>547</v>
      </c>
      <c r="F136" s="2">
        <f t="shared" si="5"/>
        <v>1</v>
      </c>
    </row>
    <row r="137" spans="1:6">
      <c r="A137" s="28">
        <v>549</v>
      </c>
      <c r="B137" s="28" t="s">
        <v>269</v>
      </c>
      <c r="C137" s="28" t="s">
        <v>404</v>
      </c>
      <c r="D137" s="2" t="str">
        <f t="shared" si="4"/>
        <v>北海道訓子府町</v>
      </c>
      <c r="E137" s="28">
        <v>549</v>
      </c>
      <c r="F137" s="2">
        <f t="shared" si="5"/>
        <v>1</v>
      </c>
    </row>
    <row r="138" spans="1:6">
      <c r="A138" s="28">
        <v>550</v>
      </c>
      <c r="B138" s="28" t="s">
        <v>269</v>
      </c>
      <c r="C138" s="28" t="s">
        <v>405</v>
      </c>
      <c r="D138" s="2" t="str">
        <f t="shared" si="4"/>
        <v>北海道置戸町</v>
      </c>
      <c r="E138" s="28">
        <v>550</v>
      </c>
      <c r="F138" s="2">
        <f t="shared" si="5"/>
        <v>1</v>
      </c>
    </row>
    <row r="139" spans="1:6">
      <c r="A139" s="28">
        <v>552</v>
      </c>
      <c r="B139" s="28" t="s">
        <v>269</v>
      </c>
      <c r="C139" s="28" t="s">
        <v>406</v>
      </c>
      <c r="D139" s="2" t="str">
        <f t="shared" si="4"/>
        <v>北海道佐呂間町</v>
      </c>
      <c r="E139" s="28">
        <v>552</v>
      </c>
      <c r="F139" s="2">
        <f t="shared" si="5"/>
        <v>1</v>
      </c>
    </row>
    <row r="140" spans="1:6">
      <c r="A140" s="28">
        <v>555</v>
      </c>
      <c r="B140" s="28" t="s">
        <v>269</v>
      </c>
      <c r="C140" s="28" t="s">
        <v>407</v>
      </c>
      <c r="D140" s="2" t="str">
        <f t="shared" si="4"/>
        <v>北海道遠軽町</v>
      </c>
      <c r="E140" s="28">
        <v>555</v>
      </c>
      <c r="F140" s="2">
        <f t="shared" si="5"/>
        <v>1</v>
      </c>
    </row>
    <row r="141" spans="1:6">
      <c r="A141" s="28">
        <v>559</v>
      </c>
      <c r="B141" s="28" t="s">
        <v>269</v>
      </c>
      <c r="C141" s="28" t="s">
        <v>408</v>
      </c>
      <c r="D141" s="2" t="str">
        <f t="shared" si="4"/>
        <v>北海道湧別町</v>
      </c>
      <c r="E141" s="28">
        <v>559</v>
      </c>
      <c r="F141" s="2">
        <f t="shared" si="5"/>
        <v>1</v>
      </c>
    </row>
    <row r="142" spans="1:6">
      <c r="A142" s="28">
        <v>560</v>
      </c>
      <c r="B142" s="28" t="s">
        <v>269</v>
      </c>
      <c r="C142" s="28" t="s">
        <v>409</v>
      </c>
      <c r="D142" s="2" t="str">
        <f t="shared" si="4"/>
        <v>北海道滝上町</v>
      </c>
      <c r="E142" s="28">
        <v>560</v>
      </c>
      <c r="F142" s="2">
        <f t="shared" si="5"/>
        <v>1</v>
      </c>
    </row>
    <row r="143" spans="1:6">
      <c r="A143" s="28">
        <v>561</v>
      </c>
      <c r="B143" s="28" t="s">
        <v>269</v>
      </c>
      <c r="C143" s="28" t="s">
        <v>410</v>
      </c>
      <c r="D143" s="2" t="str">
        <f t="shared" si="4"/>
        <v>北海道興部町</v>
      </c>
      <c r="E143" s="28">
        <v>561</v>
      </c>
      <c r="F143" s="2">
        <f t="shared" si="5"/>
        <v>1</v>
      </c>
    </row>
    <row r="144" spans="1:6">
      <c r="A144" s="28">
        <v>562</v>
      </c>
      <c r="B144" s="28" t="s">
        <v>269</v>
      </c>
      <c r="C144" s="28" t="s">
        <v>411</v>
      </c>
      <c r="D144" s="2" t="str">
        <f t="shared" si="4"/>
        <v>北海道西興部村</v>
      </c>
      <c r="E144" s="28">
        <v>562</v>
      </c>
      <c r="F144" s="2">
        <f t="shared" si="5"/>
        <v>1</v>
      </c>
    </row>
    <row r="145" spans="1:6">
      <c r="A145" s="28">
        <v>563</v>
      </c>
      <c r="B145" s="28" t="s">
        <v>269</v>
      </c>
      <c r="C145" s="28" t="s">
        <v>412</v>
      </c>
      <c r="D145" s="2" t="str">
        <f t="shared" si="4"/>
        <v>北海道雄武町</v>
      </c>
      <c r="E145" s="28">
        <v>563</v>
      </c>
      <c r="F145" s="2">
        <f t="shared" si="5"/>
        <v>1</v>
      </c>
    </row>
    <row r="146" spans="1:6">
      <c r="A146" s="28">
        <v>564</v>
      </c>
      <c r="B146" s="28" t="s">
        <v>269</v>
      </c>
      <c r="C146" s="28" t="s">
        <v>413</v>
      </c>
      <c r="D146" s="2" t="str">
        <f t="shared" si="4"/>
        <v>北海道大空町</v>
      </c>
      <c r="E146" s="28">
        <v>564</v>
      </c>
      <c r="F146" s="2">
        <f t="shared" si="5"/>
        <v>1</v>
      </c>
    </row>
    <row r="147" spans="1:6">
      <c r="A147" s="28">
        <v>571</v>
      </c>
      <c r="B147" s="28" t="s">
        <v>269</v>
      </c>
      <c r="C147" s="28" t="s">
        <v>414</v>
      </c>
      <c r="D147" s="2" t="str">
        <f t="shared" si="4"/>
        <v>北海道豊浦町</v>
      </c>
      <c r="E147" s="28">
        <v>571</v>
      </c>
      <c r="F147" s="2">
        <f t="shared" si="5"/>
        <v>1</v>
      </c>
    </row>
    <row r="148" spans="1:6">
      <c r="A148" s="28">
        <v>575</v>
      </c>
      <c r="B148" s="28" t="s">
        <v>269</v>
      </c>
      <c r="C148" s="28" t="s">
        <v>415</v>
      </c>
      <c r="D148" s="2" t="str">
        <f t="shared" si="4"/>
        <v>北海道壮瞥町</v>
      </c>
      <c r="E148" s="28">
        <v>575</v>
      </c>
      <c r="F148" s="2">
        <f t="shared" si="5"/>
        <v>1</v>
      </c>
    </row>
    <row r="149" spans="1:6">
      <c r="A149" s="28">
        <v>578</v>
      </c>
      <c r="B149" s="28" t="s">
        <v>269</v>
      </c>
      <c r="C149" s="28" t="s">
        <v>416</v>
      </c>
      <c r="D149" s="2" t="str">
        <f t="shared" si="4"/>
        <v>北海道白老町</v>
      </c>
      <c r="E149" s="28">
        <v>578</v>
      </c>
      <c r="F149" s="2">
        <f t="shared" si="5"/>
        <v>1</v>
      </c>
    </row>
    <row r="150" spans="1:6">
      <c r="A150" s="28">
        <v>581</v>
      </c>
      <c r="B150" s="28" t="s">
        <v>269</v>
      </c>
      <c r="C150" s="28" t="s">
        <v>417</v>
      </c>
      <c r="D150" s="2" t="str">
        <f t="shared" si="4"/>
        <v>北海道厚真町</v>
      </c>
      <c r="E150" s="28">
        <v>581</v>
      </c>
      <c r="F150" s="2">
        <f t="shared" si="5"/>
        <v>1</v>
      </c>
    </row>
    <row r="151" spans="1:6">
      <c r="A151" s="28">
        <v>584</v>
      </c>
      <c r="B151" s="28" t="s">
        <v>269</v>
      </c>
      <c r="C151" s="28" t="s">
        <v>418</v>
      </c>
      <c r="D151" s="2" t="str">
        <f t="shared" si="4"/>
        <v>北海道洞爺湖町</v>
      </c>
      <c r="E151" s="28">
        <v>584</v>
      </c>
      <c r="F151" s="2">
        <f t="shared" si="5"/>
        <v>1</v>
      </c>
    </row>
    <row r="152" spans="1:6">
      <c r="A152" s="28">
        <v>585</v>
      </c>
      <c r="B152" s="28" t="s">
        <v>269</v>
      </c>
      <c r="C152" s="28" t="s">
        <v>419</v>
      </c>
      <c r="D152" s="2" t="str">
        <f t="shared" si="4"/>
        <v>北海道安平町</v>
      </c>
      <c r="E152" s="28">
        <v>585</v>
      </c>
      <c r="F152" s="2">
        <f t="shared" si="5"/>
        <v>1</v>
      </c>
    </row>
    <row r="153" spans="1:6">
      <c r="A153" s="28">
        <v>586</v>
      </c>
      <c r="B153" s="28" t="s">
        <v>269</v>
      </c>
      <c r="C153" s="28" t="s">
        <v>420</v>
      </c>
      <c r="D153" s="2" t="str">
        <f t="shared" si="4"/>
        <v>北海道むかわ町</v>
      </c>
      <c r="E153" s="28">
        <v>586</v>
      </c>
      <c r="F153" s="2">
        <f t="shared" si="5"/>
        <v>1</v>
      </c>
    </row>
    <row r="154" spans="1:6">
      <c r="A154" s="28">
        <v>601</v>
      </c>
      <c r="B154" s="28" t="s">
        <v>269</v>
      </c>
      <c r="C154" s="28" t="s">
        <v>421</v>
      </c>
      <c r="D154" s="2" t="str">
        <f t="shared" si="4"/>
        <v>北海道日高町</v>
      </c>
      <c r="E154" s="28">
        <v>601</v>
      </c>
      <c r="F154" s="2">
        <f t="shared" si="5"/>
        <v>1</v>
      </c>
    </row>
    <row r="155" spans="1:6">
      <c r="A155" s="28">
        <v>602</v>
      </c>
      <c r="B155" s="28" t="s">
        <v>269</v>
      </c>
      <c r="C155" s="28" t="s">
        <v>422</v>
      </c>
      <c r="D155" s="2" t="str">
        <f t="shared" si="4"/>
        <v>北海道平取町</v>
      </c>
      <c r="E155" s="28">
        <v>602</v>
      </c>
      <c r="F155" s="2">
        <f t="shared" si="5"/>
        <v>1</v>
      </c>
    </row>
    <row r="156" spans="1:6">
      <c r="A156" s="28">
        <v>604</v>
      </c>
      <c r="B156" s="28" t="s">
        <v>269</v>
      </c>
      <c r="C156" s="28" t="s">
        <v>423</v>
      </c>
      <c r="D156" s="2" t="str">
        <f t="shared" si="4"/>
        <v>北海道新冠町</v>
      </c>
      <c r="E156" s="28">
        <v>604</v>
      </c>
      <c r="F156" s="2">
        <f t="shared" si="5"/>
        <v>1</v>
      </c>
    </row>
    <row r="157" spans="1:6">
      <c r="A157" s="28">
        <v>607</v>
      </c>
      <c r="B157" s="28" t="s">
        <v>269</v>
      </c>
      <c r="C157" s="28" t="s">
        <v>424</v>
      </c>
      <c r="D157" s="2" t="str">
        <f t="shared" si="4"/>
        <v>北海道浦河町</v>
      </c>
      <c r="E157" s="28">
        <v>607</v>
      </c>
      <c r="F157" s="2">
        <f t="shared" si="5"/>
        <v>1</v>
      </c>
    </row>
    <row r="158" spans="1:6">
      <c r="A158" s="28">
        <v>608</v>
      </c>
      <c r="B158" s="28" t="s">
        <v>269</v>
      </c>
      <c r="C158" s="28" t="s">
        <v>425</v>
      </c>
      <c r="D158" s="2" t="str">
        <f t="shared" si="4"/>
        <v>北海道様似町</v>
      </c>
      <c r="E158" s="28">
        <v>608</v>
      </c>
      <c r="F158" s="2">
        <f t="shared" si="5"/>
        <v>1</v>
      </c>
    </row>
    <row r="159" spans="1:6">
      <c r="A159" s="28">
        <v>609</v>
      </c>
      <c r="B159" s="28" t="s">
        <v>269</v>
      </c>
      <c r="C159" s="28" t="s">
        <v>426</v>
      </c>
      <c r="D159" s="2" t="str">
        <f t="shared" si="4"/>
        <v>北海道えりも町</v>
      </c>
      <c r="E159" s="28">
        <v>609</v>
      </c>
      <c r="F159" s="2">
        <f t="shared" si="5"/>
        <v>1</v>
      </c>
    </row>
    <row r="160" spans="1:6">
      <c r="A160" s="28">
        <v>610</v>
      </c>
      <c r="B160" s="28" t="s">
        <v>269</v>
      </c>
      <c r="C160" s="28" t="s">
        <v>427</v>
      </c>
      <c r="D160" s="2" t="str">
        <f t="shared" si="4"/>
        <v>北海道新ひだか町</v>
      </c>
      <c r="E160" s="28">
        <v>610</v>
      </c>
      <c r="F160" s="2">
        <f t="shared" si="5"/>
        <v>1</v>
      </c>
    </row>
    <row r="161" spans="1:6">
      <c r="A161" s="28">
        <v>631</v>
      </c>
      <c r="B161" s="28" t="s">
        <v>269</v>
      </c>
      <c r="C161" s="28" t="s">
        <v>428</v>
      </c>
      <c r="D161" s="2" t="str">
        <f t="shared" si="4"/>
        <v>北海道音更町</v>
      </c>
      <c r="E161" s="28">
        <v>631</v>
      </c>
      <c r="F161" s="2">
        <f t="shared" si="5"/>
        <v>1</v>
      </c>
    </row>
    <row r="162" spans="1:6">
      <c r="A162" s="28">
        <v>632</v>
      </c>
      <c r="B162" s="28" t="s">
        <v>269</v>
      </c>
      <c r="C162" s="28" t="s">
        <v>429</v>
      </c>
      <c r="D162" s="2" t="str">
        <f t="shared" si="4"/>
        <v>北海道士幌町</v>
      </c>
      <c r="E162" s="28">
        <v>632</v>
      </c>
      <c r="F162" s="2">
        <f t="shared" si="5"/>
        <v>1</v>
      </c>
    </row>
    <row r="163" spans="1:6">
      <c r="A163" s="28">
        <v>633</v>
      </c>
      <c r="B163" s="28" t="s">
        <v>269</v>
      </c>
      <c r="C163" s="28" t="s">
        <v>430</v>
      </c>
      <c r="D163" s="2" t="str">
        <f t="shared" si="4"/>
        <v>北海道上士幌町</v>
      </c>
      <c r="E163" s="28">
        <v>633</v>
      </c>
      <c r="F163" s="2">
        <f t="shared" si="5"/>
        <v>1</v>
      </c>
    </row>
    <row r="164" spans="1:6">
      <c r="A164" s="28">
        <v>634</v>
      </c>
      <c r="B164" s="28" t="s">
        <v>269</v>
      </c>
      <c r="C164" s="28" t="s">
        <v>431</v>
      </c>
      <c r="D164" s="2" t="str">
        <f t="shared" si="4"/>
        <v>北海道鹿追町</v>
      </c>
      <c r="E164" s="28">
        <v>634</v>
      </c>
      <c r="F164" s="2">
        <f t="shared" si="5"/>
        <v>1</v>
      </c>
    </row>
    <row r="165" spans="1:6">
      <c r="A165" s="28">
        <v>635</v>
      </c>
      <c r="B165" s="28" t="s">
        <v>269</v>
      </c>
      <c r="C165" s="28" t="s">
        <v>432</v>
      </c>
      <c r="D165" s="2" t="str">
        <f t="shared" si="4"/>
        <v>北海道新得町</v>
      </c>
      <c r="E165" s="28">
        <v>635</v>
      </c>
      <c r="F165" s="2">
        <f t="shared" si="5"/>
        <v>1</v>
      </c>
    </row>
    <row r="166" spans="1:6">
      <c r="A166" s="28">
        <v>636</v>
      </c>
      <c r="B166" s="28" t="s">
        <v>269</v>
      </c>
      <c r="C166" s="28" t="s">
        <v>433</v>
      </c>
      <c r="D166" s="2" t="str">
        <f t="shared" si="4"/>
        <v>北海道清水町</v>
      </c>
      <c r="E166" s="28">
        <v>636</v>
      </c>
      <c r="F166" s="2">
        <f t="shared" si="5"/>
        <v>1</v>
      </c>
    </row>
    <row r="167" spans="1:6">
      <c r="A167" s="28">
        <v>637</v>
      </c>
      <c r="B167" s="28" t="s">
        <v>269</v>
      </c>
      <c r="C167" s="28" t="s">
        <v>434</v>
      </c>
      <c r="D167" s="2" t="str">
        <f t="shared" si="4"/>
        <v>北海道芽室町</v>
      </c>
      <c r="E167" s="28">
        <v>637</v>
      </c>
      <c r="F167" s="2">
        <f t="shared" si="5"/>
        <v>1</v>
      </c>
    </row>
    <row r="168" spans="1:6">
      <c r="A168" s="28">
        <v>638</v>
      </c>
      <c r="B168" s="28" t="s">
        <v>269</v>
      </c>
      <c r="C168" s="28" t="s">
        <v>435</v>
      </c>
      <c r="D168" s="2" t="str">
        <f t="shared" si="4"/>
        <v>北海道中札内村</v>
      </c>
      <c r="E168" s="28">
        <v>638</v>
      </c>
      <c r="F168" s="2">
        <f t="shared" si="5"/>
        <v>1</v>
      </c>
    </row>
    <row r="169" spans="1:6">
      <c r="A169" s="28">
        <v>639</v>
      </c>
      <c r="B169" s="28" t="s">
        <v>269</v>
      </c>
      <c r="C169" s="28" t="s">
        <v>436</v>
      </c>
      <c r="D169" s="2" t="str">
        <f t="shared" si="4"/>
        <v>北海道更別村</v>
      </c>
      <c r="E169" s="28">
        <v>639</v>
      </c>
      <c r="F169" s="2">
        <f t="shared" si="5"/>
        <v>1</v>
      </c>
    </row>
    <row r="170" spans="1:6">
      <c r="A170" s="28">
        <v>641</v>
      </c>
      <c r="B170" s="28" t="s">
        <v>269</v>
      </c>
      <c r="C170" s="28" t="s">
        <v>437</v>
      </c>
      <c r="D170" s="2" t="str">
        <f t="shared" si="4"/>
        <v>北海道大樹町</v>
      </c>
      <c r="E170" s="28">
        <v>641</v>
      </c>
      <c r="F170" s="2">
        <f t="shared" si="5"/>
        <v>1</v>
      </c>
    </row>
    <row r="171" spans="1:6">
      <c r="A171" s="28">
        <v>642</v>
      </c>
      <c r="B171" s="28" t="s">
        <v>269</v>
      </c>
      <c r="C171" s="28" t="s">
        <v>438</v>
      </c>
      <c r="D171" s="2" t="str">
        <f t="shared" si="4"/>
        <v>北海道広尾町</v>
      </c>
      <c r="E171" s="28">
        <v>642</v>
      </c>
      <c r="F171" s="2">
        <f t="shared" si="5"/>
        <v>1</v>
      </c>
    </row>
    <row r="172" spans="1:6">
      <c r="A172" s="28">
        <v>643</v>
      </c>
      <c r="B172" s="28" t="s">
        <v>269</v>
      </c>
      <c r="C172" s="28" t="s">
        <v>439</v>
      </c>
      <c r="D172" s="2" t="str">
        <f t="shared" si="4"/>
        <v>北海道幕別町</v>
      </c>
      <c r="E172" s="28">
        <v>643</v>
      </c>
      <c r="F172" s="2">
        <f t="shared" si="5"/>
        <v>1</v>
      </c>
    </row>
    <row r="173" spans="1:6">
      <c r="A173" s="28">
        <v>644</v>
      </c>
      <c r="B173" s="28" t="s">
        <v>269</v>
      </c>
      <c r="C173" s="28" t="s">
        <v>440</v>
      </c>
      <c r="D173" s="2" t="str">
        <f t="shared" si="4"/>
        <v>北海道池田町</v>
      </c>
      <c r="E173" s="28">
        <v>644</v>
      </c>
      <c r="F173" s="2">
        <f t="shared" si="5"/>
        <v>1</v>
      </c>
    </row>
    <row r="174" spans="1:6">
      <c r="A174" s="28">
        <v>645</v>
      </c>
      <c r="B174" s="28" t="s">
        <v>269</v>
      </c>
      <c r="C174" s="28" t="s">
        <v>441</v>
      </c>
      <c r="D174" s="2" t="str">
        <f t="shared" si="4"/>
        <v>北海道豊頃町</v>
      </c>
      <c r="E174" s="28">
        <v>645</v>
      </c>
      <c r="F174" s="2">
        <f t="shared" si="5"/>
        <v>1</v>
      </c>
    </row>
    <row r="175" spans="1:6">
      <c r="A175" s="28">
        <v>646</v>
      </c>
      <c r="B175" s="28" t="s">
        <v>269</v>
      </c>
      <c r="C175" s="28" t="s">
        <v>442</v>
      </c>
      <c r="D175" s="2" t="str">
        <f t="shared" si="4"/>
        <v>北海道本別町</v>
      </c>
      <c r="E175" s="28">
        <v>646</v>
      </c>
      <c r="F175" s="2">
        <f t="shared" si="5"/>
        <v>1</v>
      </c>
    </row>
    <row r="176" spans="1:6">
      <c r="A176" s="28">
        <v>647</v>
      </c>
      <c r="B176" s="28" t="s">
        <v>269</v>
      </c>
      <c r="C176" s="28" t="s">
        <v>443</v>
      </c>
      <c r="D176" s="2" t="str">
        <f t="shared" si="4"/>
        <v>北海道足寄町</v>
      </c>
      <c r="E176" s="28">
        <v>647</v>
      </c>
      <c r="F176" s="2">
        <f t="shared" si="5"/>
        <v>1</v>
      </c>
    </row>
    <row r="177" spans="1:6">
      <c r="A177" s="28">
        <v>648</v>
      </c>
      <c r="B177" s="28" t="s">
        <v>269</v>
      </c>
      <c r="C177" s="28" t="s">
        <v>444</v>
      </c>
      <c r="D177" s="2" t="str">
        <f t="shared" si="4"/>
        <v>北海道陸別町</v>
      </c>
      <c r="E177" s="28">
        <v>648</v>
      </c>
      <c r="F177" s="2">
        <f t="shared" si="5"/>
        <v>1</v>
      </c>
    </row>
    <row r="178" spans="1:6">
      <c r="A178" s="28">
        <v>649</v>
      </c>
      <c r="B178" s="28" t="s">
        <v>269</v>
      </c>
      <c r="C178" s="28" t="s">
        <v>445</v>
      </c>
      <c r="D178" s="2" t="str">
        <f t="shared" si="4"/>
        <v>北海道浦幌町</v>
      </c>
      <c r="E178" s="28">
        <v>649</v>
      </c>
      <c r="F178" s="2">
        <f t="shared" si="5"/>
        <v>1</v>
      </c>
    </row>
    <row r="179" spans="1:6">
      <c r="A179" s="28">
        <v>661</v>
      </c>
      <c r="B179" s="28" t="s">
        <v>269</v>
      </c>
      <c r="C179" s="28" t="s">
        <v>446</v>
      </c>
      <c r="D179" s="2" t="str">
        <f t="shared" si="4"/>
        <v>北海道釧路町</v>
      </c>
      <c r="E179" s="28">
        <v>661</v>
      </c>
      <c r="F179" s="2">
        <f t="shared" si="5"/>
        <v>1</v>
      </c>
    </row>
    <row r="180" spans="1:6">
      <c r="A180" s="28">
        <v>662</v>
      </c>
      <c r="B180" s="28" t="s">
        <v>269</v>
      </c>
      <c r="C180" s="28" t="s">
        <v>447</v>
      </c>
      <c r="D180" s="2" t="str">
        <f t="shared" si="4"/>
        <v>北海道厚岸町</v>
      </c>
      <c r="E180" s="28">
        <v>662</v>
      </c>
      <c r="F180" s="2">
        <f t="shared" si="5"/>
        <v>1</v>
      </c>
    </row>
    <row r="181" spans="1:6">
      <c r="A181" s="28">
        <v>663</v>
      </c>
      <c r="B181" s="28" t="s">
        <v>269</v>
      </c>
      <c r="C181" s="28" t="s">
        <v>448</v>
      </c>
      <c r="D181" s="2" t="str">
        <f t="shared" si="4"/>
        <v>北海道浜中町</v>
      </c>
      <c r="E181" s="28">
        <v>663</v>
      </c>
      <c r="F181" s="2">
        <f t="shared" si="5"/>
        <v>1</v>
      </c>
    </row>
    <row r="182" spans="1:6">
      <c r="A182" s="28">
        <v>664</v>
      </c>
      <c r="B182" s="28" t="s">
        <v>269</v>
      </c>
      <c r="C182" s="28" t="s">
        <v>449</v>
      </c>
      <c r="D182" s="2" t="str">
        <f t="shared" si="4"/>
        <v>北海道標茶町</v>
      </c>
      <c r="E182" s="28">
        <v>664</v>
      </c>
      <c r="F182" s="2">
        <f t="shared" si="5"/>
        <v>1</v>
      </c>
    </row>
    <row r="183" spans="1:6">
      <c r="A183" s="28">
        <v>665</v>
      </c>
      <c r="B183" s="28" t="s">
        <v>269</v>
      </c>
      <c r="C183" s="28" t="s">
        <v>450</v>
      </c>
      <c r="D183" s="2" t="str">
        <f t="shared" si="4"/>
        <v>北海道弟子屈町</v>
      </c>
      <c r="E183" s="28">
        <v>665</v>
      </c>
      <c r="F183" s="2">
        <f t="shared" si="5"/>
        <v>1</v>
      </c>
    </row>
    <row r="184" spans="1:6">
      <c r="A184" s="28">
        <v>667</v>
      </c>
      <c r="B184" s="28" t="s">
        <v>269</v>
      </c>
      <c r="C184" s="28" t="s">
        <v>451</v>
      </c>
      <c r="D184" s="2" t="str">
        <f t="shared" si="4"/>
        <v>北海道鶴居村</v>
      </c>
      <c r="E184" s="28">
        <v>667</v>
      </c>
      <c r="F184" s="2">
        <f t="shared" si="5"/>
        <v>1</v>
      </c>
    </row>
    <row r="185" spans="1:6">
      <c r="A185" s="28">
        <v>668</v>
      </c>
      <c r="B185" s="28" t="s">
        <v>269</v>
      </c>
      <c r="C185" s="28" t="s">
        <v>452</v>
      </c>
      <c r="D185" s="2" t="str">
        <f t="shared" si="4"/>
        <v>北海道白糠町</v>
      </c>
      <c r="E185" s="28">
        <v>668</v>
      </c>
      <c r="F185" s="2">
        <f t="shared" si="5"/>
        <v>1</v>
      </c>
    </row>
    <row r="186" spans="1:6">
      <c r="A186" s="28">
        <v>691</v>
      </c>
      <c r="B186" s="28" t="s">
        <v>269</v>
      </c>
      <c r="C186" s="28" t="s">
        <v>453</v>
      </c>
      <c r="D186" s="2" t="str">
        <f t="shared" si="4"/>
        <v>北海道別海町</v>
      </c>
      <c r="E186" s="28">
        <v>691</v>
      </c>
      <c r="F186" s="2">
        <f t="shared" si="5"/>
        <v>1</v>
      </c>
    </row>
    <row r="187" spans="1:6">
      <c r="A187" s="28">
        <v>692</v>
      </c>
      <c r="B187" s="28" t="s">
        <v>269</v>
      </c>
      <c r="C187" s="28" t="s">
        <v>454</v>
      </c>
      <c r="D187" s="2" t="str">
        <f t="shared" si="4"/>
        <v>北海道中標津町</v>
      </c>
      <c r="E187" s="28">
        <v>692</v>
      </c>
      <c r="F187" s="2">
        <f t="shared" si="5"/>
        <v>1</v>
      </c>
    </row>
    <row r="188" spans="1:6">
      <c r="A188" s="28">
        <v>693</v>
      </c>
      <c r="B188" s="28" t="s">
        <v>269</v>
      </c>
      <c r="C188" s="28" t="s">
        <v>455</v>
      </c>
      <c r="D188" s="2" t="str">
        <f t="shared" si="4"/>
        <v>北海道標津町</v>
      </c>
      <c r="E188" s="28">
        <v>693</v>
      </c>
      <c r="F188" s="2">
        <f t="shared" si="5"/>
        <v>1</v>
      </c>
    </row>
    <row r="189" spans="1:6">
      <c r="A189" s="28">
        <v>694</v>
      </c>
      <c r="B189" s="28" t="s">
        <v>269</v>
      </c>
      <c r="C189" s="28" t="s">
        <v>456</v>
      </c>
      <c r="D189" s="2" t="str">
        <f t="shared" si="4"/>
        <v>北海道羅臼町</v>
      </c>
      <c r="E189" s="28">
        <v>694</v>
      </c>
      <c r="F189" s="2">
        <f t="shared" si="5"/>
        <v>1</v>
      </c>
    </row>
    <row r="190" spans="1:6">
      <c r="A190" s="28">
        <v>695</v>
      </c>
      <c r="B190" s="28" t="s">
        <v>269</v>
      </c>
      <c r="C190" s="28" t="s">
        <v>457</v>
      </c>
      <c r="D190" s="2" t="str">
        <f t="shared" si="4"/>
        <v>北海道色丹村</v>
      </c>
      <c r="E190" s="28">
        <v>695</v>
      </c>
      <c r="F190" s="2">
        <f t="shared" si="5"/>
        <v>1</v>
      </c>
    </row>
    <row r="191" spans="1:6">
      <c r="A191" s="28">
        <v>696</v>
      </c>
      <c r="B191" s="28" t="s">
        <v>269</v>
      </c>
      <c r="C191" s="28" t="s">
        <v>2281</v>
      </c>
      <c r="D191" s="2" t="str">
        <f t="shared" si="4"/>
        <v>北海道泊村　（国後郡）</v>
      </c>
      <c r="E191" s="28">
        <v>696</v>
      </c>
      <c r="F191" s="2">
        <f t="shared" si="5"/>
        <v>1</v>
      </c>
    </row>
    <row r="192" spans="1:6">
      <c r="A192" s="28">
        <v>697</v>
      </c>
      <c r="B192" s="28" t="s">
        <v>269</v>
      </c>
      <c r="C192" s="28" t="s">
        <v>458</v>
      </c>
      <c r="D192" s="2" t="str">
        <f t="shared" si="4"/>
        <v>北海道留夜別村</v>
      </c>
      <c r="E192" s="28">
        <v>697</v>
      </c>
      <c r="F192" s="2">
        <f t="shared" si="5"/>
        <v>1</v>
      </c>
    </row>
    <row r="193" spans="1:6">
      <c r="A193" s="28">
        <v>698</v>
      </c>
      <c r="B193" s="28" t="s">
        <v>269</v>
      </c>
      <c r="C193" s="28" t="s">
        <v>459</v>
      </c>
      <c r="D193" s="2" t="str">
        <f t="shared" si="4"/>
        <v>北海道留別村</v>
      </c>
      <c r="E193" s="28">
        <v>698</v>
      </c>
      <c r="F193" s="2">
        <f t="shared" si="5"/>
        <v>1</v>
      </c>
    </row>
    <row r="194" spans="1:6">
      <c r="A194" s="28">
        <v>699</v>
      </c>
      <c r="B194" s="28" t="s">
        <v>269</v>
      </c>
      <c r="C194" s="28" t="s">
        <v>460</v>
      </c>
      <c r="D194" s="2" t="str">
        <f t="shared" si="4"/>
        <v>北海道紗那村</v>
      </c>
      <c r="E194" s="28">
        <v>699</v>
      </c>
      <c r="F194" s="2">
        <f t="shared" si="5"/>
        <v>1</v>
      </c>
    </row>
    <row r="195" spans="1:6">
      <c r="A195" s="28">
        <v>700</v>
      </c>
      <c r="B195" s="28" t="s">
        <v>269</v>
      </c>
      <c r="C195" s="28" t="s">
        <v>461</v>
      </c>
      <c r="D195" s="2" t="str">
        <f t="shared" ref="D195:D258" si="6">B195&amp;C195</f>
        <v>北海道蘂取村</v>
      </c>
      <c r="E195" s="28">
        <v>700</v>
      </c>
      <c r="F195" s="2">
        <f t="shared" ref="F195:F258" si="7">COUNTIF(D:D,D195)</f>
        <v>1</v>
      </c>
    </row>
    <row r="196" spans="1:6">
      <c r="A196" s="28">
        <v>201</v>
      </c>
      <c r="B196" s="28" t="s">
        <v>462</v>
      </c>
      <c r="C196" s="28" t="s">
        <v>463</v>
      </c>
      <c r="D196" s="2" t="str">
        <f t="shared" si="6"/>
        <v>青森県青森市</v>
      </c>
      <c r="E196" s="28">
        <v>201</v>
      </c>
      <c r="F196" s="2">
        <f t="shared" si="7"/>
        <v>1</v>
      </c>
    </row>
    <row r="197" spans="1:6">
      <c r="A197" s="28">
        <v>202</v>
      </c>
      <c r="B197" s="28" t="s">
        <v>462</v>
      </c>
      <c r="C197" s="28" t="s">
        <v>464</v>
      </c>
      <c r="D197" s="2" t="str">
        <f t="shared" si="6"/>
        <v>青森県弘前市</v>
      </c>
      <c r="E197" s="28">
        <v>202</v>
      </c>
      <c r="F197" s="2">
        <f t="shared" si="7"/>
        <v>1</v>
      </c>
    </row>
    <row r="198" spans="1:6">
      <c r="A198" s="28">
        <v>203</v>
      </c>
      <c r="B198" s="28" t="s">
        <v>462</v>
      </c>
      <c r="C198" s="28" t="s">
        <v>465</v>
      </c>
      <c r="D198" s="2" t="str">
        <f t="shared" si="6"/>
        <v>青森県八戸市</v>
      </c>
      <c r="E198" s="28">
        <v>203</v>
      </c>
      <c r="F198" s="2">
        <f t="shared" si="7"/>
        <v>1</v>
      </c>
    </row>
    <row r="199" spans="1:6">
      <c r="A199" s="28">
        <v>204</v>
      </c>
      <c r="B199" s="28" t="s">
        <v>462</v>
      </c>
      <c r="C199" s="28" t="s">
        <v>466</v>
      </c>
      <c r="D199" s="2" t="str">
        <f t="shared" si="6"/>
        <v>青森県黒石市</v>
      </c>
      <c r="E199" s="28">
        <v>204</v>
      </c>
      <c r="F199" s="2">
        <f t="shared" si="7"/>
        <v>1</v>
      </c>
    </row>
    <row r="200" spans="1:6">
      <c r="A200" s="28">
        <v>205</v>
      </c>
      <c r="B200" s="28" t="s">
        <v>462</v>
      </c>
      <c r="C200" s="28" t="s">
        <v>467</v>
      </c>
      <c r="D200" s="2" t="str">
        <f t="shared" si="6"/>
        <v>青森県五所川原市</v>
      </c>
      <c r="E200" s="28">
        <v>205</v>
      </c>
      <c r="F200" s="2">
        <f t="shared" si="7"/>
        <v>1</v>
      </c>
    </row>
    <row r="201" spans="1:6">
      <c r="A201" s="28">
        <v>206</v>
      </c>
      <c r="B201" s="28" t="s">
        <v>462</v>
      </c>
      <c r="C201" s="28" t="s">
        <v>468</v>
      </c>
      <c r="D201" s="2" t="str">
        <f t="shared" si="6"/>
        <v>青森県十和田市</v>
      </c>
      <c r="E201" s="28">
        <v>206</v>
      </c>
      <c r="F201" s="2">
        <f t="shared" si="7"/>
        <v>1</v>
      </c>
    </row>
    <row r="202" spans="1:6">
      <c r="A202" s="28">
        <v>207</v>
      </c>
      <c r="B202" s="28" t="s">
        <v>462</v>
      </c>
      <c r="C202" s="28" t="s">
        <v>469</v>
      </c>
      <c r="D202" s="2" t="str">
        <f t="shared" si="6"/>
        <v>青森県三沢市</v>
      </c>
      <c r="E202" s="28">
        <v>207</v>
      </c>
      <c r="F202" s="2">
        <f t="shared" si="7"/>
        <v>1</v>
      </c>
    </row>
    <row r="203" spans="1:6">
      <c r="A203" s="28">
        <v>208</v>
      </c>
      <c r="B203" s="28" t="s">
        <v>462</v>
      </c>
      <c r="C203" s="28" t="s">
        <v>470</v>
      </c>
      <c r="D203" s="2" t="str">
        <f t="shared" si="6"/>
        <v>青森県むつ市</v>
      </c>
      <c r="E203" s="28">
        <v>208</v>
      </c>
      <c r="F203" s="2">
        <f t="shared" si="7"/>
        <v>1</v>
      </c>
    </row>
    <row r="204" spans="1:6">
      <c r="A204" s="28">
        <v>209</v>
      </c>
      <c r="B204" s="28" t="s">
        <v>462</v>
      </c>
      <c r="C204" s="28" t="s">
        <v>471</v>
      </c>
      <c r="D204" s="2" t="str">
        <f t="shared" si="6"/>
        <v>青森県つがる市</v>
      </c>
      <c r="E204" s="28">
        <v>209</v>
      </c>
      <c r="F204" s="2">
        <f t="shared" si="7"/>
        <v>1</v>
      </c>
    </row>
    <row r="205" spans="1:6">
      <c r="A205" s="28">
        <v>210</v>
      </c>
      <c r="B205" s="28" t="s">
        <v>462</v>
      </c>
      <c r="C205" s="28" t="s">
        <v>472</v>
      </c>
      <c r="D205" s="2" t="str">
        <f t="shared" si="6"/>
        <v>青森県平川市</v>
      </c>
      <c r="E205" s="28">
        <v>210</v>
      </c>
      <c r="F205" s="2">
        <f t="shared" si="7"/>
        <v>1</v>
      </c>
    </row>
    <row r="206" spans="1:6">
      <c r="A206" s="28">
        <v>301</v>
      </c>
      <c r="B206" s="28" t="s">
        <v>462</v>
      </c>
      <c r="C206" s="28" t="s">
        <v>473</v>
      </c>
      <c r="D206" s="2" t="str">
        <f t="shared" si="6"/>
        <v>青森県平内町</v>
      </c>
      <c r="E206" s="28">
        <v>301</v>
      </c>
      <c r="F206" s="2">
        <f t="shared" si="7"/>
        <v>1</v>
      </c>
    </row>
    <row r="207" spans="1:6">
      <c r="A207" s="28">
        <v>303</v>
      </c>
      <c r="B207" s="28" t="s">
        <v>462</v>
      </c>
      <c r="C207" s="28" t="s">
        <v>474</v>
      </c>
      <c r="D207" s="2" t="str">
        <f t="shared" si="6"/>
        <v>青森県今別町</v>
      </c>
      <c r="E207" s="28">
        <v>303</v>
      </c>
      <c r="F207" s="2">
        <f t="shared" si="7"/>
        <v>1</v>
      </c>
    </row>
    <row r="208" spans="1:6">
      <c r="A208" s="28">
        <v>304</v>
      </c>
      <c r="B208" s="28" t="s">
        <v>462</v>
      </c>
      <c r="C208" s="28" t="s">
        <v>475</v>
      </c>
      <c r="D208" s="2" t="str">
        <f t="shared" si="6"/>
        <v>青森県蓬田村</v>
      </c>
      <c r="E208" s="28">
        <v>304</v>
      </c>
      <c r="F208" s="2">
        <f t="shared" si="7"/>
        <v>1</v>
      </c>
    </row>
    <row r="209" spans="1:6">
      <c r="A209" s="28">
        <v>307</v>
      </c>
      <c r="B209" s="28" t="s">
        <v>462</v>
      </c>
      <c r="C209" s="28" t="s">
        <v>476</v>
      </c>
      <c r="D209" s="2" t="str">
        <f t="shared" si="6"/>
        <v>青森県外ヶ浜町</v>
      </c>
      <c r="E209" s="28">
        <v>307</v>
      </c>
      <c r="F209" s="2">
        <f t="shared" si="7"/>
        <v>1</v>
      </c>
    </row>
    <row r="210" spans="1:6">
      <c r="A210" s="28">
        <v>321</v>
      </c>
      <c r="B210" s="28" t="s">
        <v>462</v>
      </c>
      <c r="C210" s="28" t="s">
        <v>477</v>
      </c>
      <c r="D210" s="2" t="str">
        <f t="shared" si="6"/>
        <v>青森県鰺ヶ沢町</v>
      </c>
      <c r="E210" s="28">
        <v>321</v>
      </c>
      <c r="F210" s="2">
        <f t="shared" si="7"/>
        <v>1</v>
      </c>
    </row>
    <row r="211" spans="1:6">
      <c r="A211" s="28">
        <v>323</v>
      </c>
      <c r="B211" s="28" t="s">
        <v>462</v>
      </c>
      <c r="C211" s="28" t="s">
        <v>478</v>
      </c>
      <c r="D211" s="2" t="str">
        <f t="shared" si="6"/>
        <v>青森県深浦町</v>
      </c>
      <c r="E211" s="28">
        <v>323</v>
      </c>
      <c r="F211" s="2">
        <f t="shared" si="7"/>
        <v>1</v>
      </c>
    </row>
    <row r="212" spans="1:6">
      <c r="A212" s="28">
        <v>343</v>
      </c>
      <c r="B212" s="28" t="s">
        <v>462</v>
      </c>
      <c r="C212" s="28" t="s">
        <v>479</v>
      </c>
      <c r="D212" s="2" t="str">
        <f t="shared" si="6"/>
        <v>青森県西目屋村</v>
      </c>
      <c r="E212" s="28">
        <v>343</v>
      </c>
      <c r="F212" s="2">
        <f t="shared" si="7"/>
        <v>1</v>
      </c>
    </row>
    <row r="213" spans="1:6">
      <c r="A213" s="28">
        <v>361</v>
      </c>
      <c r="B213" s="28" t="s">
        <v>462</v>
      </c>
      <c r="C213" s="28" t="s">
        <v>480</v>
      </c>
      <c r="D213" s="2" t="str">
        <f t="shared" si="6"/>
        <v>青森県藤崎町</v>
      </c>
      <c r="E213" s="28">
        <v>361</v>
      </c>
      <c r="F213" s="2">
        <f t="shared" si="7"/>
        <v>1</v>
      </c>
    </row>
    <row r="214" spans="1:6">
      <c r="A214" s="28">
        <v>362</v>
      </c>
      <c r="B214" s="28" t="s">
        <v>462</v>
      </c>
      <c r="C214" s="28" t="s">
        <v>481</v>
      </c>
      <c r="D214" s="2" t="str">
        <f t="shared" si="6"/>
        <v>青森県大鰐町</v>
      </c>
      <c r="E214" s="28">
        <v>362</v>
      </c>
      <c r="F214" s="2">
        <f t="shared" si="7"/>
        <v>1</v>
      </c>
    </row>
    <row r="215" spans="1:6">
      <c r="A215" s="28">
        <v>367</v>
      </c>
      <c r="B215" s="28" t="s">
        <v>462</v>
      </c>
      <c r="C215" s="28" t="s">
        <v>482</v>
      </c>
      <c r="D215" s="2" t="str">
        <f t="shared" si="6"/>
        <v>青森県田舎館村</v>
      </c>
      <c r="E215" s="28">
        <v>367</v>
      </c>
      <c r="F215" s="2">
        <f t="shared" si="7"/>
        <v>1</v>
      </c>
    </row>
    <row r="216" spans="1:6">
      <c r="A216" s="28">
        <v>381</v>
      </c>
      <c r="B216" s="28" t="s">
        <v>462</v>
      </c>
      <c r="C216" s="28" t="s">
        <v>483</v>
      </c>
      <c r="D216" s="2" t="str">
        <f t="shared" si="6"/>
        <v>青森県板柳町</v>
      </c>
      <c r="E216" s="28">
        <v>381</v>
      </c>
      <c r="F216" s="2">
        <f t="shared" si="7"/>
        <v>1</v>
      </c>
    </row>
    <row r="217" spans="1:6">
      <c r="A217" s="28">
        <v>384</v>
      </c>
      <c r="B217" s="28" t="s">
        <v>462</v>
      </c>
      <c r="C217" s="28" t="s">
        <v>484</v>
      </c>
      <c r="D217" s="2" t="str">
        <f t="shared" si="6"/>
        <v>青森県鶴田町</v>
      </c>
      <c r="E217" s="28">
        <v>384</v>
      </c>
      <c r="F217" s="2">
        <f t="shared" si="7"/>
        <v>1</v>
      </c>
    </row>
    <row r="218" spans="1:6">
      <c r="A218" s="28">
        <v>387</v>
      </c>
      <c r="B218" s="28" t="s">
        <v>462</v>
      </c>
      <c r="C218" s="28" t="s">
        <v>485</v>
      </c>
      <c r="D218" s="2" t="str">
        <f t="shared" si="6"/>
        <v>青森県中泊町</v>
      </c>
      <c r="E218" s="28">
        <v>387</v>
      </c>
      <c r="F218" s="2">
        <f t="shared" si="7"/>
        <v>1</v>
      </c>
    </row>
    <row r="219" spans="1:6">
      <c r="A219" s="28">
        <v>401</v>
      </c>
      <c r="B219" s="28" t="s">
        <v>462</v>
      </c>
      <c r="C219" s="28" t="s">
        <v>486</v>
      </c>
      <c r="D219" s="2" t="str">
        <f t="shared" si="6"/>
        <v>青森県野辺地町</v>
      </c>
      <c r="E219" s="28">
        <v>401</v>
      </c>
      <c r="F219" s="2">
        <f t="shared" si="7"/>
        <v>1</v>
      </c>
    </row>
    <row r="220" spans="1:6">
      <c r="A220" s="28">
        <v>402</v>
      </c>
      <c r="B220" s="28" t="s">
        <v>462</v>
      </c>
      <c r="C220" s="28" t="s">
        <v>487</v>
      </c>
      <c r="D220" s="2" t="str">
        <f t="shared" si="6"/>
        <v>青森県七戸町</v>
      </c>
      <c r="E220" s="28">
        <v>402</v>
      </c>
      <c r="F220" s="2">
        <f t="shared" si="7"/>
        <v>1</v>
      </c>
    </row>
    <row r="221" spans="1:6">
      <c r="A221" s="28">
        <v>405</v>
      </c>
      <c r="B221" s="28" t="s">
        <v>462</v>
      </c>
      <c r="C221" s="28" t="s">
        <v>488</v>
      </c>
      <c r="D221" s="2" t="str">
        <f t="shared" si="6"/>
        <v>青森県六戸町</v>
      </c>
      <c r="E221" s="28">
        <v>405</v>
      </c>
      <c r="F221" s="2">
        <f t="shared" si="7"/>
        <v>1</v>
      </c>
    </row>
    <row r="222" spans="1:6">
      <c r="A222" s="28">
        <v>406</v>
      </c>
      <c r="B222" s="28" t="s">
        <v>462</v>
      </c>
      <c r="C222" s="28" t="s">
        <v>489</v>
      </c>
      <c r="D222" s="2" t="str">
        <f t="shared" si="6"/>
        <v>青森県横浜町</v>
      </c>
      <c r="E222" s="28">
        <v>406</v>
      </c>
      <c r="F222" s="2">
        <f t="shared" si="7"/>
        <v>1</v>
      </c>
    </row>
    <row r="223" spans="1:6">
      <c r="A223" s="28">
        <v>408</v>
      </c>
      <c r="B223" s="28" t="s">
        <v>462</v>
      </c>
      <c r="C223" s="28" t="s">
        <v>490</v>
      </c>
      <c r="D223" s="2" t="str">
        <f t="shared" si="6"/>
        <v>青森県東北町</v>
      </c>
      <c r="E223" s="28">
        <v>408</v>
      </c>
      <c r="F223" s="2">
        <f t="shared" si="7"/>
        <v>1</v>
      </c>
    </row>
    <row r="224" spans="1:6">
      <c r="A224" s="28">
        <v>411</v>
      </c>
      <c r="B224" s="28" t="s">
        <v>462</v>
      </c>
      <c r="C224" s="28" t="s">
        <v>491</v>
      </c>
      <c r="D224" s="2" t="str">
        <f t="shared" si="6"/>
        <v>青森県六ヶ所村</v>
      </c>
      <c r="E224" s="28">
        <v>411</v>
      </c>
      <c r="F224" s="2">
        <f t="shared" si="7"/>
        <v>1</v>
      </c>
    </row>
    <row r="225" spans="1:6">
      <c r="A225" s="28">
        <v>412</v>
      </c>
      <c r="B225" s="28" t="s">
        <v>462</v>
      </c>
      <c r="C225" s="28" t="s">
        <v>492</v>
      </c>
      <c r="D225" s="2" t="str">
        <f t="shared" si="6"/>
        <v>青森県おいらせ町</v>
      </c>
      <c r="E225" s="28">
        <v>412</v>
      </c>
      <c r="F225" s="2">
        <f t="shared" si="7"/>
        <v>1</v>
      </c>
    </row>
    <row r="226" spans="1:6">
      <c r="A226" s="28">
        <v>423</v>
      </c>
      <c r="B226" s="28" t="s">
        <v>462</v>
      </c>
      <c r="C226" s="28" t="s">
        <v>493</v>
      </c>
      <c r="D226" s="2" t="str">
        <f t="shared" si="6"/>
        <v>青森県大間町</v>
      </c>
      <c r="E226" s="28">
        <v>423</v>
      </c>
      <c r="F226" s="2">
        <f t="shared" si="7"/>
        <v>1</v>
      </c>
    </row>
    <row r="227" spans="1:6">
      <c r="A227" s="28">
        <v>424</v>
      </c>
      <c r="B227" s="28" t="s">
        <v>462</v>
      </c>
      <c r="C227" s="28" t="s">
        <v>494</v>
      </c>
      <c r="D227" s="2" t="str">
        <f t="shared" si="6"/>
        <v>青森県東通村</v>
      </c>
      <c r="E227" s="28">
        <v>424</v>
      </c>
      <c r="F227" s="2">
        <f t="shared" si="7"/>
        <v>1</v>
      </c>
    </row>
    <row r="228" spans="1:6">
      <c r="A228" s="28">
        <v>425</v>
      </c>
      <c r="B228" s="28" t="s">
        <v>462</v>
      </c>
      <c r="C228" s="28" t="s">
        <v>495</v>
      </c>
      <c r="D228" s="2" t="str">
        <f t="shared" si="6"/>
        <v>青森県風間浦村</v>
      </c>
      <c r="E228" s="28">
        <v>425</v>
      </c>
      <c r="F228" s="2">
        <f t="shared" si="7"/>
        <v>1</v>
      </c>
    </row>
    <row r="229" spans="1:6">
      <c r="A229" s="28">
        <v>426</v>
      </c>
      <c r="B229" s="28" t="s">
        <v>462</v>
      </c>
      <c r="C229" s="28" t="s">
        <v>496</v>
      </c>
      <c r="D229" s="2" t="str">
        <f t="shared" si="6"/>
        <v>青森県佐井村</v>
      </c>
      <c r="E229" s="28">
        <v>426</v>
      </c>
      <c r="F229" s="2">
        <f t="shared" si="7"/>
        <v>1</v>
      </c>
    </row>
    <row r="230" spans="1:6">
      <c r="A230" s="28">
        <v>441</v>
      </c>
      <c r="B230" s="28" t="s">
        <v>462</v>
      </c>
      <c r="C230" s="28" t="s">
        <v>497</v>
      </c>
      <c r="D230" s="2" t="str">
        <f t="shared" si="6"/>
        <v>青森県三戸町</v>
      </c>
      <c r="E230" s="28">
        <v>441</v>
      </c>
      <c r="F230" s="2">
        <f t="shared" si="7"/>
        <v>1</v>
      </c>
    </row>
    <row r="231" spans="1:6">
      <c r="A231" s="28">
        <v>442</v>
      </c>
      <c r="B231" s="28" t="s">
        <v>462</v>
      </c>
      <c r="C231" s="28" t="s">
        <v>498</v>
      </c>
      <c r="D231" s="2" t="str">
        <f t="shared" si="6"/>
        <v>青森県五戸町</v>
      </c>
      <c r="E231" s="28">
        <v>442</v>
      </c>
      <c r="F231" s="2">
        <f t="shared" si="7"/>
        <v>1</v>
      </c>
    </row>
    <row r="232" spans="1:6">
      <c r="A232" s="28">
        <v>443</v>
      </c>
      <c r="B232" s="28" t="s">
        <v>462</v>
      </c>
      <c r="C232" s="28" t="s">
        <v>499</v>
      </c>
      <c r="D232" s="2" t="str">
        <f t="shared" si="6"/>
        <v>青森県田子町</v>
      </c>
      <c r="E232" s="28">
        <v>443</v>
      </c>
      <c r="F232" s="2">
        <f t="shared" si="7"/>
        <v>1</v>
      </c>
    </row>
    <row r="233" spans="1:6">
      <c r="A233" s="28">
        <v>445</v>
      </c>
      <c r="B233" s="28" t="s">
        <v>462</v>
      </c>
      <c r="C233" s="28" t="s">
        <v>500</v>
      </c>
      <c r="D233" s="2" t="str">
        <f t="shared" si="6"/>
        <v>青森県南部町</v>
      </c>
      <c r="E233" s="28">
        <v>445</v>
      </c>
      <c r="F233" s="2">
        <f t="shared" si="7"/>
        <v>1</v>
      </c>
    </row>
    <row r="234" spans="1:6">
      <c r="A234" s="28">
        <v>446</v>
      </c>
      <c r="B234" s="28" t="s">
        <v>462</v>
      </c>
      <c r="C234" s="28" t="s">
        <v>501</v>
      </c>
      <c r="D234" s="2" t="str">
        <f t="shared" si="6"/>
        <v>青森県階上町</v>
      </c>
      <c r="E234" s="28">
        <v>446</v>
      </c>
      <c r="F234" s="2">
        <f t="shared" si="7"/>
        <v>1</v>
      </c>
    </row>
    <row r="235" spans="1:6">
      <c r="A235" s="28">
        <v>450</v>
      </c>
      <c r="B235" s="28" t="s">
        <v>462</v>
      </c>
      <c r="C235" s="28" t="s">
        <v>502</v>
      </c>
      <c r="D235" s="2" t="str">
        <f t="shared" si="6"/>
        <v>青森県新郷村</v>
      </c>
      <c r="E235" s="28">
        <v>450</v>
      </c>
      <c r="F235" s="2">
        <f t="shared" si="7"/>
        <v>1</v>
      </c>
    </row>
    <row r="236" spans="1:6">
      <c r="A236" s="28">
        <v>201</v>
      </c>
      <c r="B236" s="28" t="s">
        <v>503</v>
      </c>
      <c r="C236" s="28" t="s">
        <v>504</v>
      </c>
      <c r="D236" s="2" t="str">
        <f t="shared" si="6"/>
        <v>岩手県盛岡市</v>
      </c>
      <c r="E236" s="28">
        <v>201</v>
      </c>
      <c r="F236" s="2">
        <f t="shared" si="7"/>
        <v>1</v>
      </c>
    </row>
    <row r="237" spans="1:6">
      <c r="A237" s="28">
        <v>202</v>
      </c>
      <c r="B237" s="28" t="s">
        <v>503</v>
      </c>
      <c r="C237" s="28" t="s">
        <v>505</v>
      </c>
      <c r="D237" s="2" t="str">
        <f t="shared" si="6"/>
        <v>岩手県宮古市</v>
      </c>
      <c r="E237" s="28">
        <v>202</v>
      </c>
      <c r="F237" s="2">
        <f t="shared" si="7"/>
        <v>1</v>
      </c>
    </row>
    <row r="238" spans="1:6">
      <c r="A238" s="28">
        <v>203</v>
      </c>
      <c r="B238" s="28" t="s">
        <v>503</v>
      </c>
      <c r="C238" s="28" t="s">
        <v>506</v>
      </c>
      <c r="D238" s="2" t="str">
        <f t="shared" si="6"/>
        <v>岩手県大船渡市</v>
      </c>
      <c r="E238" s="28">
        <v>203</v>
      </c>
      <c r="F238" s="2">
        <f t="shared" si="7"/>
        <v>1</v>
      </c>
    </row>
    <row r="239" spans="1:6">
      <c r="A239" s="28">
        <v>205</v>
      </c>
      <c r="B239" s="28" t="s">
        <v>503</v>
      </c>
      <c r="C239" s="28" t="s">
        <v>507</v>
      </c>
      <c r="D239" s="2" t="str">
        <f t="shared" si="6"/>
        <v>岩手県花巻市</v>
      </c>
      <c r="E239" s="28">
        <v>205</v>
      </c>
      <c r="F239" s="2">
        <f t="shared" si="7"/>
        <v>1</v>
      </c>
    </row>
    <row r="240" spans="1:6">
      <c r="A240" s="28">
        <v>206</v>
      </c>
      <c r="B240" s="28" t="s">
        <v>503</v>
      </c>
      <c r="C240" s="28" t="s">
        <v>508</v>
      </c>
      <c r="D240" s="2" t="str">
        <f t="shared" si="6"/>
        <v>岩手県北上市</v>
      </c>
      <c r="E240" s="28">
        <v>206</v>
      </c>
      <c r="F240" s="2">
        <f t="shared" si="7"/>
        <v>1</v>
      </c>
    </row>
    <row r="241" spans="1:6">
      <c r="A241" s="28">
        <v>207</v>
      </c>
      <c r="B241" s="28" t="s">
        <v>503</v>
      </c>
      <c r="C241" s="28" t="s">
        <v>509</v>
      </c>
      <c r="D241" s="2" t="str">
        <f t="shared" si="6"/>
        <v>岩手県久慈市</v>
      </c>
      <c r="E241" s="28">
        <v>207</v>
      </c>
      <c r="F241" s="2">
        <f t="shared" si="7"/>
        <v>1</v>
      </c>
    </row>
    <row r="242" spans="1:6">
      <c r="A242" s="28">
        <v>208</v>
      </c>
      <c r="B242" s="28" t="s">
        <v>503</v>
      </c>
      <c r="C242" s="28" t="s">
        <v>510</v>
      </c>
      <c r="D242" s="2" t="str">
        <f t="shared" si="6"/>
        <v>岩手県遠野市</v>
      </c>
      <c r="E242" s="28">
        <v>208</v>
      </c>
      <c r="F242" s="2">
        <f t="shared" si="7"/>
        <v>1</v>
      </c>
    </row>
    <row r="243" spans="1:6">
      <c r="A243" s="28">
        <v>209</v>
      </c>
      <c r="B243" s="28" t="s">
        <v>503</v>
      </c>
      <c r="C243" s="28" t="s">
        <v>511</v>
      </c>
      <c r="D243" s="2" t="str">
        <f t="shared" si="6"/>
        <v>岩手県一関市</v>
      </c>
      <c r="E243" s="28">
        <v>209</v>
      </c>
      <c r="F243" s="2">
        <f t="shared" si="7"/>
        <v>1</v>
      </c>
    </row>
    <row r="244" spans="1:6">
      <c r="A244" s="28">
        <v>210</v>
      </c>
      <c r="B244" s="28" t="s">
        <v>503</v>
      </c>
      <c r="C244" s="28" t="s">
        <v>512</v>
      </c>
      <c r="D244" s="2" t="str">
        <f t="shared" si="6"/>
        <v>岩手県陸前高田市</v>
      </c>
      <c r="E244" s="28">
        <v>210</v>
      </c>
      <c r="F244" s="2">
        <f t="shared" si="7"/>
        <v>1</v>
      </c>
    </row>
    <row r="245" spans="1:6">
      <c r="A245" s="28">
        <v>211</v>
      </c>
      <c r="B245" s="28" t="s">
        <v>503</v>
      </c>
      <c r="C245" s="28" t="s">
        <v>513</v>
      </c>
      <c r="D245" s="2" t="str">
        <f t="shared" si="6"/>
        <v>岩手県釜石市</v>
      </c>
      <c r="E245" s="28">
        <v>211</v>
      </c>
      <c r="F245" s="2">
        <f t="shared" si="7"/>
        <v>1</v>
      </c>
    </row>
    <row r="246" spans="1:6">
      <c r="A246" s="28">
        <v>213</v>
      </c>
      <c r="B246" s="28" t="s">
        <v>503</v>
      </c>
      <c r="C246" s="28" t="s">
        <v>514</v>
      </c>
      <c r="D246" s="2" t="str">
        <f t="shared" si="6"/>
        <v>岩手県二戸市</v>
      </c>
      <c r="E246" s="28">
        <v>213</v>
      </c>
      <c r="F246" s="2">
        <f t="shared" si="7"/>
        <v>1</v>
      </c>
    </row>
    <row r="247" spans="1:6">
      <c r="A247" s="28">
        <v>214</v>
      </c>
      <c r="B247" s="28" t="s">
        <v>503</v>
      </c>
      <c r="C247" s="28" t="s">
        <v>515</v>
      </c>
      <c r="D247" s="2" t="str">
        <f t="shared" si="6"/>
        <v>岩手県八幡平市</v>
      </c>
      <c r="E247" s="28">
        <v>214</v>
      </c>
      <c r="F247" s="2">
        <f t="shared" si="7"/>
        <v>1</v>
      </c>
    </row>
    <row r="248" spans="1:6">
      <c r="A248" s="28">
        <v>215</v>
      </c>
      <c r="B248" s="28" t="s">
        <v>503</v>
      </c>
      <c r="C248" s="28" t="s">
        <v>516</v>
      </c>
      <c r="D248" s="2" t="str">
        <f t="shared" si="6"/>
        <v>岩手県奥州市</v>
      </c>
      <c r="E248" s="28">
        <v>215</v>
      </c>
      <c r="F248" s="2">
        <f t="shared" si="7"/>
        <v>1</v>
      </c>
    </row>
    <row r="249" spans="1:6">
      <c r="A249" s="28">
        <v>216</v>
      </c>
      <c r="B249" s="28" t="s">
        <v>503</v>
      </c>
      <c r="C249" s="28" t="s">
        <v>517</v>
      </c>
      <c r="D249" s="2" t="str">
        <f t="shared" si="6"/>
        <v>岩手県滝沢市</v>
      </c>
      <c r="E249" s="28">
        <v>216</v>
      </c>
      <c r="F249" s="2">
        <f t="shared" si="7"/>
        <v>1</v>
      </c>
    </row>
    <row r="250" spans="1:6">
      <c r="A250" s="28">
        <v>301</v>
      </c>
      <c r="B250" s="28" t="s">
        <v>503</v>
      </c>
      <c r="C250" s="28" t="s">
        <v>518</v>
      </c>
      <c r="D250" s="2" t="str">
        <f t="shared" si="6"/>
        <v>岩手県雫石町</v>
      </c>
      <c r="E250" s="28">
        <v>301</v>
      </c>
      <c r="F250" s="2">
        <f t="shared" si="7"/>
        <v>1</v>
      </c>
    </row>
    <row r="251" spans="1:6">
      <c r="A251" s="28">
        <v>302</v>
      </c>
      <c r="B251" s="28" t="s">
        <v>503</v>
      </c>
      <c r="C251" s="28" t="s">
        <v>519</v>
      </c>
      <c r="D251" s="2" t="str">
        <f t="shared" si="6"/>
        <v>岩手県葛巻町</v>
      </c>
      <c r="E251" s="28">
        <v>302</v>
      </c>
      <c r="F251" s="2">
        <f t="shared" si="7"/>
        <v>1</v>
      </c>
    </row>
    <row r="252" spans="1:6">
      <c r="A252" s="28">
        <v>303</v>
      </c>
      <c r="B252" s="28" t="s">
        <v>503</v>
      </c>
      <c r="C252" s="28" t="s">
        <v>520</v>
      </c>
      <c r="D252" s="2" t="str">
        <f t="shared" si="6"/>
        <v>岩手県岩手町</v>
      </c>
      <c r="E252" s="28">
        <v>303</v>
      </c>
      <c r="F252" s="2">
        <f t="shared" si="7"/>
        <v>1</v>
      </c>
    </row>
    <row r="253" spans="1:6">
      <c r="A253" s="28">
        <v>321</v>
      </c>
      <c r="B253" s="28" t="s">
        <v>503</v>
      </c>
      <c r="C253" s="28" t="s">
        <v>521</v>
      </c>
      <c r="D253" s="2" t="str">
        <f t="shared" si="6"/>
        <v>岩手県紫波町</v>
      </c>
      <c r="E253" s="28">
        <v>321</v>
      </c>
      <c r="F253" s="2">
        <f t="shared" si="7"/>
        <v>1</v>
      </c>
    </row>
    <row r="254" spans="1:6">
      <c r="A254" s="28">
        <v>322</v>
      </c>
      <c r="B254" s="28" t="s">
        <v>503</v>
      </c>
      <c r="C254" s="28" t="s">
        <v>522</v>
      </c>
      <c r="D254" s="2" t="str">
        <f t="shared" si="6"/>
        <v>岩手県矢巾町</v>
      </c>
      <c r="E254" s="28">
        <v>322</v>
      </c>
      <c r="F254" s="2">
        <f t="shared" si="7"/>
        <v>1</v>
      </c>
    </row>
    <row r="255" spans="1:6">
      <c r="A255" s="28">
        <v>366</v>
      </c>
      <c r="B255" s="28" t="s">
        <v>503</v>
      </c>
      <c r="C255" s="28" t="s">
        <v>523</v>
      </c>
      <c r="D255" s="2" t="str">
        <f t="shared" si="6"/>
        <v>岩手県西和賀町</v>
      </c>
      <c r="E255" s="28">
        <v>366</v>
      </c>
      <c r="F255" s="2">
        <f t="shared" si="7"/>
        <v>1</v>
      </c>
    </row>
    <row r="256" spans="1:6">
      <c r="A256" s="28">
        <v>381</v>
      </c>
      <c r="B256" s="28" t="s">
        <v>503</v>
      </c>
      <c r="C256" s="28" t="s">
        <v>524</v>
      </c>
      <c r="D256" s="2" t="str">
        <f t="shared" si="6"/>
        <v>岩手県金ケ崎町</v>
      </c>
      <c r="E256" s="28">
        <v>381</v>
      </c>
      <c r="F256" s="2">
        <f t="shared" si="7"/>
        <v>1</v>
      </c>
    </row>
    <row r="257" spans="1:6">
      <c r="A257" s="28">
        <v>402</v>
      </c>
      <c r="B257" s="28" t="s">
        <v>503</v>
      </c>
      <c r="C257" s="28" t="s">
        <v>525</v>
      </c>
      <c r="D257" s="2" t="str">
        <f t="shared" si="6"/>
        <v>岩手県平泉町</v>
      </c>
      <c r="E257" s="28">
        <v>402</v>
      </c>
      <c r="F257" s="2">
        <f t="shared" si="7"/>
        <v>1</v>
      </c>
    </row>
    <row r="258" spans="1:6">
      <c r="A258" s="28">
        <v>441</v>
      </c>
      <c r="B258" s="28" t="s">
        <v>503</v>
      </c>
      <c r="C258" s="28" t="s">
        <v>526</v>
      </c>
      <c r="D258" s="2" t="str">
        <f t="shared" si="6"/>
        <v>岩手県住田町</v>
      </c>
      <c r="E258" s="28">
        <v>441</v>
      </c>
      <c r="F258" s="2">
        <f t="shared" si="7"/>
        <v>1</v>
      </c>
    </row>
    <row r="259" spans="1:6">
      <c r="A259" s="28">
        <v>461</v>
      </c>
      <c r="B259" s="28" t="s">
        <v>503</v>
      </c>
      <c r="C259" s="28" t="s">
        <v>527</v>
      </c>
      <c r="D259" s="2" t="str">
        <f t="shared" ref="D259:D322" si="8">B259&amp;C259</f>
        <v>岩手県大槌町</v>
      </c>
      <c r="E259" s="28">
        <v>461</v>
      </c>
      <c r="F259" s="2">
        <f t="shared" ref="F259:F322" si="9">COUNTIF(D:D,D259)</f>
        <v>1</v>
      </c>
    </row>
    <row r="260" spans="1:6">
      <c r="A260" s="28">
        <v>482</v>
      </c>
      <c r="B260" s="28" t="s">
        <v>503</v>
      </c>
      <c r="C260" s="28" t="s">
        <v>528</v>
      </c>
      <c r="D260" s="2" t="str">
        <f t="shared" si="8"/>
        <v>岩手県山田町</v>
      </c>
      <c r="E260" s="28">
        <v>482</v>
      </c>
      <c r="F260" s="2">
        <f t="shared" si="9"/>
        <v>1</v>
      </c>
    </row>
    <row r="261" spans="1:6">
      <c r="A261" s="28">
        <v>483</v>
      </c>
      <c r="B261" s="28" t="s">
        <v>503</v>
      </c>
      <c r="C261" s="28" t="s">
        <v>529</v>
      </c>
      <c r="D261" s="2" t="str">
        <f t="shared" si="8"/>
        <v>岩手県岩泉町</v>
      </c>
      <c r="E261" s="28">
        <v>483</v>
      </c>
      <c r="F261" s="2">
        <f t="shared" si="9"/>
        <v>1</v>
      </c>
    </row>
    <row r="262" spans="1:6">
      <c r="A262" s="28">
        <v>484</v>
      </c>
      <c r="B262" s="28" t="s">
        <v>503</v>
      </c>
      <c r="C262" s="28" t="s">
        <v>530</v>
      </c>
      <c r="D262" s="2" t="str">
        <f t="shared" si="8"/>
        <v>岩手県田野畑村</v>
      </c>
      <c r="E262" s="28">
        <v>484</v>
      </c>
      <c r="F262" s="2">
        <f t="shared" si="9"/>
        <v>1</v>
      </c>
    </row>
    <row r="263" spans="1:6">
      <c r="A263" s="28">
        <v>485</v>
      </c>
      <c r="B263" s="28" t="s">
        <v>503</v>
      </c>
      <c r="C263" s="28" t="s">
        <v>531</v>
      </c>
      <c r="D263" s="2" t="str">
        <f t="shared" si="8"/>
        <v>岩手県普代村</v>
      </c>
      <c r="E263" s="28">
        <v>485</v>
      </c>
      <c r="F263" s="2">
        <f t="shared" si="9"/>
        <v>1</v>
      </c>
    </row>
    <row r="264" spans="1:6">
      <c r="A264" s="28">
        <v>501</v>
      </c>
      <c r="B264" s="28" t="s">
        <v>503</v>
      </c>
      <c r="C264" s="28" t="s">
        <v>532</v>
      </c>
      <c r="D264" s="2" t="str">
        <f t="shared" si="8"/>
        <v>岩手県軽米町</v>
      </c>
      <c r="E264" s="28">
        <v>501</v>
      </c>
      <c r="F264" s="2">
        <f t="shared" si="9"/>
        <v>1</v>
      </c>
    </row>
    <row r="265" spans="1:6">
      <c r="A265" s="28">
        <v>503</v>
      </c>
      <c r="B265" s="28" t="s">
        <v>503</v>
      </c>
      <c r="C265" s="28" t="s">
        <v>533</v>
      </c>
      <c r="D265" s="2" t="str">
        <f t="shared" si="8"/>
        <v>岩手県野田村</v>
      </c>
      <c r="E265" s="28">
        <v>503</v>
      </c>
      <c r="F265" s="2">
        <f t="shared" si="9"/>
        <v>1</v>
      </c>
    </row>
    <row r="266" spans="1:6">
      <c r="A266" s="28">
        <v>506</v>
      </c>
      <c r="B266" s="28" t="s">
        <v>503</v>
      </c>
      <c r="C266" s="28" t="s">
        <v>534</v>
      </c>
      <c r="D266" s="2" t="str">
        <f t="shared" si="8"/>
        <v>岩手県九戸村</v>
      </c>
      <c r="E266" s="28">
        <v>506</v>
      </c>
      <c r="F266" s="2">
        <f t="shared" si="9"/>
        <v>1</v>
      </c>
    </row>
    <row r="267" spans="1:6">
      <c r="A267" s="28">
        <v>507</v>
      </c>
      <c r="B267" s="28" t="s">
        <v>503</v>
      </c>
      <c r="C267" s="28" t="s">
        <v>535</v>
      </c>
      <c r="D267" s="2" t="str">
        <f t="shared" si="8"/>
        <v>岩手県洋野町</v>
      </c>
      <c r="E267" s="28">
        <v>507</v>
      </c>
      <c r="F267" s="2">
        <f t="shared" si="9"/>
        <v>1</v>
      </c>
    </row>
    <row r="268" spans="1:6">
      <c r="A268" s="28">
        <v>524</v>
      </c>
      <c r="B268" s="28" t="s">
        <v>503</v>
      </c>
      <c r="C268" s="28" t="s">
        <v>536</v>
      </c>
      <c r="D268" s="2" t="str">
        <f t="shared" si="8"/>
        <v>岩手県一戸町</v>
      </c>
      <c r="E268" s="28">
        <v>524</v>
      </c>
      <c r="F268" s="2">
        <f t="shared" si="9"/>
        <v>1</v>
      </c>
    </row>
    <row r="269" spans="1:6">
      <c r="A269" s="28">
        <v>101</v>
      </c>
      <c r="B269" s="28" t="s">
        <v>537</v>
      </c>
      <c r="C269" s="28" t="s">
        <v>538</v>
      </c>
      <c r="D269" s="2" t="str">
        <f t="shared" si="8"/>
        <v>宮城県仙台市青葉区</v>
      </c>
      <c r="E269" s="28">
        <v>101</v>
      </c>
      <c r="F269" s="2">
        <f t="shared" si="9"/>
        <v>1</v>
      </c>
    </row>
    <row r="270" spans="1:6">
      <c r="A270" s="28">
        <v>102</v>
      </c>
      <c r="B270" s="28" t="s">
        <v>537</v>
      </c>
      <c r="C270" s="28" t="s">
        <v>539</v>
      </c>
      <c r="D270" s="2" t="str">
        <f t="shared" si="8"/>
        <v>宮城県仙台市宮城野区</v>
      </c>
      <c r="E270" s="28">
        <v>102</v>
      </c>
      <c r="F270" s="2">
        <f t="shared" si="9"/>
        <v>1</v>
      </c>
    </row>
    <row r="271" spans="1:6">
      <c r="A271" s="28">
        <v>103</v>
      </c>
      <c r="B271" s="28" t="s">
        <v>537</v>
      </c>
      <c r="C271" s="28" t="s">
        <v>540</v>
      </c>
      <c r="D271" s="2" t="str">
        <f t="shared" si="8"/>
        <v>宮城県仙台市若林区</v>
      </c>
      <c r="E271" s="28">
        <v>103</v>
      </c>
      <c r="F271" s="2">
        <f t="shared" si="9"/>
        <v>1</v>
      </c>
    </row>
    <row r="272" spans="1:6">
      <c r="A272" s="28">
        <v>104</v>
      </c>
      <c r="B272" s="28" t="s">
        <v>537</v>
      </c>
      <c r="C272" s="28" t="s">
        <v>541</v>
      </c>
      <c r="D272" s="2" t="str">
        <f t="shared" si="8"/>
        <v>宮城県仙台市太白区</v>
      </c>
      <c r="E272" s="28">
        <v>104</v>
      </c>
      <c r="F272" s="2">
        <f t="shared" si="9"/>
        <v>1</v>
      </c>
    </row>
    <row r="273" spans="1:6">
      <c r="A273" s="28">
        <v>105</v>
      </c>
      <c r="B273" s="28" t="s">
        <v>537</v>
      </c>
      <c r="C273" s="28" t="s">
        <v>542</v>
      </c>
      <c r="D273" s="2" t="str">
        <f t="shared" si="8"/>
        <v>宮城県仙台市泉区</v>
      </c>
      <c r="E273" s="28">
        <v>105</v>
      </c>
      <c r="F273" s="2">
        <f t="shared" si="9"/>
        <v>1</v>
      </c>
    </row>
    <row r="274" spans="1:6">
      <c r="A274" s="28">
        <v>202</v>
      </c>
      <c r="B274" s="28" t="s">
        <v>537</v>
      </c>
      <c r="C274" s="28" t="s">
        <v>543</v>
      </c>
      <c r="D274" s="2" t="str">
        <f t="shared" si="8"/>
        <v>宮城県石巻市</v>
      </c>
      <c r="E274" s="28">
        <v>202</v>
      </c>
      <c r="F274" s="2">
        <f t="shared" si="9"/>
        <v>1</v>
      </c>
    </row>
    <row r="275" spans="1:6">
      <c r="A275" s="28">
        <v>203</v>
      </c>
      <c r="B275" s="28" t="s">
        <v>537</v>
      </c>
      <c r="C275" s="28" t="s">
        <v>544</v>
      </c>
      <c r="D275" s="2" t="str">
        <f t="shared" si="8"/>
        <v>宮城県塩竈市</v>
      </c>
      <c r="E275" s="28">
        <v>203</v>
      </c>
      <c r="F275" s="2">
        <f t="shared" si="9"/>
        <v>1</v>
      </c>
    </row>
    <row r="276" spans="1:6">
      <c r="A276" s="28">
        <v>205</v>
      </c>
      <c r="B276" s="28" t="s">
        <v>537</v>
      </c>
      <c r="C276" s="28" t="s">
        <v>545</v>
      </c>
      <c r="D276" s="2" t="str">
        <f t="shared" si="8"/>
        <v>宮城県気仙沼市</v>
      </c>
      <c r="E276" s="28">
        <v>205</v>
      </c>
      <c r="F276" s="2">
        <f t="shared" si="9"/>
        <v>1</v>
      </c>
    </row>
    <row r="277" spans="1:6">
      <c r="A277" s="28">
        <v>206</v>
      </c>
      <c r="B277" s="28" t="s">
        <v>537</v>
      </c>
      <c r="C277" s="28" t="s">
        <v>546</v>
      </c>
      <c r="D277" s="2" t="str">
        <f t="shared" si="8"/>
        <v>宮城県白石市</v>
      </c>
      <c r="E277" s="28">
        <v>206</v>
      </c>
      <c r="F277" s="2">
        <f t="shared" si="9"/>
        <v>1</v>
      </c>
    </row>
    <row r="278" spans="1:6">
      <c r="A278" s="28">
        <v>207</v>
      </c>
      <c r="B278" s="28" t="s">
        <v>537</v>
      </c>
      <c r="C278" s="28" t="s">
        <v>547</v>
      </c>
      <c r="D278" s="2" t="str">
        <f t="shared" si="8"/>
        <v>宮城県名取市</v>
      </c>
      <c r="E278" s="28">
        <v>207</v>
      </c>
      <c r="F278" s="2">
        <f t="shared" si="9"/>
        <v>1</v>
      </c>
    </row>
    <row r="279" spans="1:6">
      <c r="A279" s="28">
        <v>208</v>
      </c>
      <c r="B279" s="28" t="s">
        <v>537</v>
      </c>
      <c r="C279" s="28" t="s">
        <v>548</v>
      </c>
      <c r="D279" s="2" t="str">
        <f t="shared" si="8"/>
        <v>宮城県角田市</v>
      </c>
      <c r="E279" s="28">
        <v>208</v>
      </c>
      <c r="F279" s="2">
        <f t="shared" si="9"/>
        <v>1</v>
      </c>
    </row>
    <row r="280" spans="1:6">
      <c r="A280" s="28">
        <v>209</v>
      </c>
      <c r="B280" s="28" t="s">
        <v>537</v>
      </c>
      <c r="C280" s="28" t="s">
        <v>549</v>
      </c>
      <c r="D280" s="2" t="str">
        <f t="shared" si="8"/>
        <v>宮城県多賀城市</v>
      </c>
      <c r="E280" s="28">
        <v>209</v>
      </c>
      <c r="F280" s="2">
        <f t="shared" si="9"/>
        <v>1</v>
      </c>
    </row>
    <row r="281" spans="1:6">
      <c r="A281" s="28">
        <v>211</v>
      </c>
      <c r="B281" s="28" t="s">
        <v>537</v>
      </c>
      <c r="C281" s="28" t="s">
        <v>550</v>
      </c>
      <c r="D281" s="2" t="str">
        <f t="shared" si="8"/>
        <v>宮城県岩沼市</v>
      </c>
      <c r="E281" s="28">
        <v>211</v>
      </c>
      <c r="F281" s="2">
        <f t="shared" si="9"/>
        <v>1</v>
      </c>
    </row>
    <row r="282" spans="1:6">
      <c r="A282" s="28">
        <v>212</v>
      </c>
      <c r="B282" s="28" t="s">
        <v>537</v>
      </c>
      <c r="C282" s="28" t="s">
        <v>551</v>
      </c>
      <c r="D282" s="2" t="str">
        <f t="shared" si="8"/>
        <v>宮城県登米市</v>
      </c>
      <c r="E282" s="28">
        <v>212</v>
      </c>
      <c r="F282" s="2">
        <f t="shared" si="9"/>
        <v>1</v>
      </c>
    </row>
    <row r="283" spans="1:6">
      <c r="A283" s="28">
        <v>213</v>
      </c>
      <c r="B283" s="28" t="s">
        <v>537</v>
      </c>
      <c r="C283" s="28" t="s">
        <v>552</v>
      </c>
      <c r="D283" s="2" t="str">
        <f t="shared" si="8"/>
        <v>宮城県栗原市</v>
      </c>
      <c r="E283" s="28">
        <v>213</v>
      </c>
      <c r="F283" s="2">
        <f t="shared" si="9"/>
        <v>1</v>
      </c>
    </row>
    <row r="284" spans="1:6">
      <c r="A284" s="28">
        <v>214</v>
      </c>
      <c r="B284" s="28" t="s">
        <v>537</v>
      </c>
      <c r="C284" s="28" t="s">
        <v>553</v>
      </c>
      <c r="D284" s="2" t="str">
        <f t="shared" si="8"/>
        <v>宮城県東松島市</v>
      </c>
      <c r="E284" s="28">
        <v>214</v>
      </c>
      <c r="F284" s="2">
        <f t="shared" si="9"/>
        <v>1</v>
      </c>
    </row>
    <row r="285" spans="1:6">
      <c r="A285" s="28">
        <v>215</v>
      </c>
      <c r="B285" s="28" t="s">
        <v>537</v>
      </c>
      <c r="C285" s="28" t="s">
        <v>554</v>
      </c>
      <c r="D285" s="2" t="str">
        <f t="shared" si="8"/>
        <v>宮城県大崎市</v>
      </c>
      <c r="E285" s="28">
        <v>215</v>
      </c>
      <c r="F285" s="2">
        <f t="shared" si="9"/>
        <v>1</v>
      </c>
    </row>
    <row r="286" spans="1:6">
      <c r="A286" s="28">
        <v>216</v>
      </c>
      <c r="B286" s="28" t="s">
        <v>537</v>
      </c>
      <c r="C286" s="28" t="s">
        <v>555</v>
      </c>
      <c r="D286" s="2" t="str">
        <f t="shared" si="8"/>
        <v>宮城県富谷市</v>
      </c>
      <c r="E286" s="28">
        <v>216</v>
      </c>
      <c r="F286" s="2">
        <f t="shared" si="9"/>
        <v>1</v>
      </c>
    </row>
    <row r="287" spans="1:6">
      <c r="A287" s="28">
        <v>301</v>
      </c>
      <c r="B287" s="28" t="s">
        <v>537</v>
      </c>
      <c r="C287" s="28" t="s">
        <v>556</v>
      </c>
      <c r="D287" s="2" t="str">
        <f t="shared" si="8"/>
        <v>宮城県蔵王町</v>
      </c>
      <c r="E287" s="28">
        <v>301</v>
      </c>
      <c r="F287" s="2">
        <f t="shared" si="9"/>
        <v>1</v>
      </c>
    </row>
    <row r="288" spans="1:6">
      <c r="A288" s="28">
        <v>302</v>
      </c>
      <c r="B288" s="28" t="s">
        <v>537</v>
      </c>
      <c r="C288" s="28" t="s">
        <v>557</v>
      </c>
      <c r="D288" s="2" t="str">
        <f t="shared" si="8"/>
        <v>宮城県七ヶ宿町</v>
      </c>
      <c r="E288" s="28">
        <v>302</v>
      </c>
      <c r="F288" s="2">
        <f t="shared" si="9"/>
        <v>1</v>
      </c>
    </row>
    <row r="289" spans="1:6">
      <c r="A289" s="28">
        <v>321</v>
      </c>
      <c r="B289" s="28" t="s">
        <v>537</v>
      </c>
      <c r="C289" s="28" t="s">
        <v>558</v>
      </c>
      <c r="D289" s="2" t="str">
        <f t="shared" si="8"/>
        <v>宮城県大河原町</v>
      </c>
      <c r="E289" s="28">
        <v>321</v>
      </c>
      <c r="F289" s="2">
        <f t="shared" si="9"/>
        <v>1</v>
      </c>
    </row>
    <row r="290" spans="1:6">
      <c r="A290" s="28">
        <v>322</v>
      </c>
      <c r="B290" s="28" t="s">
        <v>537</v>
      </c>
      <c r="C290" s="28" t="s">
        <v>559</v>
      </c>
      <c r="D290" s="2" t="str">
        <f t="shared" si="8"/>
        <v>宮城県村田町</v>
      </c>
      <c r="E290" s="28">
        <v>322</v>
      </c>
      <c r="F290" s="2">
        <f t="shared" si="9"/>
        <v>1</v>
      </c>
    </row>
    <row r="291" spans="1:6">
      <c r="A291" s="28">
        <v>323</v>
      </c>
      <c r="B291" s="28" t="s">
        <v>537</v>
      </c>
      <c r="C291" s="28" t="s">
        <v>560</v>
      </c>
      <c r="D291" s="2" t="str">
        <f t="shared" si="8"/>
        <v>宮城県柴田町</v>
      </c>
      <c r="E291" s="28">
        <v>323</v>
      </c>
      <c r="F291" s="2">
        <f t="shared" si="9"/>
        <v>1</v>
      </c>
    </row>
    <row r="292" spans="1:6">
      <c r="A292" s="28">
        <v>324</v>
      </c>
      <c r="B292" s="28" t="s">
        <v>537</v>
      </c>
      <c r="C292" s="28" t="s">
        <v>561</v>
      </c>
      <c r="D292" s="2" t="str">
        <f t="shared" si="8"/>
        <v>宮城県川崎町</v>
      </c>
      <c r="E292" s="28">
        <v>324</v>
      </c>
      <c r="F292" s="2">
        <f t="shared" si="9"/>
        <v>1</v>
      </c>
    </row>
    <row r="293" spans="1:6">
      <c r="A293" s="28">
        <v>341</v>
      </c>
      <c r="B293" s="28" t="s">
        <v>537</v>
      </c>
      <c r="C293" s="28" t="s">
        <v>562</v>
      </c>
      <c r="D293" s="2" t="str">
        <f t="shared" si="8"/>
        <v>宮城県丸森町</v>
      </c>
      <c r="E293" s="28">
        <v>341</v>
      </c>
      <c r="F293" s="2">
        <f t="shared" si="9"/>
        <v>1</v>
      </c>
    </row>
    <row r="294" spans="1:6">
      <c r="A294" s="28">
        <v>361</v>
      </c>
      <c r="B294" s="28" t="s">
        <v>537</v>
      </c>
      <c r="C294" s="28" t="s">
        <v>563</v>
      </c>
      <c r="D294" s="2" t="str">
        <f t="shared" si="8"/>
        <v>宮城県亘理町</v>
      </c>
      <c r="E294" s="28">
        <v>361</v>
      </c>
      <c r="F294" s="2">
        <f t="shared" si="9"/>
        <v>1</v>
      </c>
    </row>
    <row r="295" spans="1:6">
      <c r="A295" s="28">
        <v>362</v>
      </c>
      <c r="B295" s="28" t="s">
        <v>537</v>
      </c>
      <c r="C295" s="28" t="s">
        <v>564</v>
      </c>
      <c r="D295" s="2" t="str">
        <f t="shared" si="8"/>
        <v>宮城県山元町</v>
      </c>
      <c r="E295" s="28">
        <v>362</v>
      </c>
      <c r="F295" s="2">
        <f t="shared" si="9"/>
        <v>1</v>
      </c>
    </row>
    <row r="296" spans="1:6">
      <c r="A296" s="28">
        <v>401</v>
      </c>
      <c r="B296" s="28" t="s">
        <v>537</v>
      </c>
      <c r="C296" s="28" t="s">
        <v>565</v>
      </c>
      <c r="D296" s="2" t="str">
        <f t="shared" si="8"/>
        <v>宮城県松島町</v>
      </c>
      <c r="E296" s="28">
        <v>401</v>
      </c>
      <c r="F296" s="2">
        <f t="shared" si="9"/>
        <v>1</v>
      </c>
    </row>
    <row r="297" spans="1:6">
      <c r="A297" s="28">
        <v>404</v>
      </c>
      <c r="B297" s="28" t="s">
        <v>537</v>
      </c>
      <c r="C297" s="28" t="s">
        <v>566</v>
      </c>
      <c r="D297" s="2" t="str">
        <f t="shared" si="8"/>
        <v>宮城県七ヶ浜町</v>
      </c>
      <c r="E297" s="28">
        <v>404</v>
      </c>
      <c r="F297" s="2">
        <f t="shared" si="9"/>
        <v>1</v>
      </c>
    </row>
    <row r="298" spans="1:6">
      <c r="A298" s="28">
        <v>406</v>
      </c>
      <c r="B298" s="28" t="s">
        <v>537</v>
      </c>
      <c r="C298" s="28" t="s">
        <v>567</v>
      </c>
      <c r="D298" s="2" t="str">
        <f t="shared" si="8"/>
        <v>宮城県利府町</v>
      </c>
      <c r="E298" s="28">
        <v>406</v>
      </c>
      <c r="F298" s="2">
        <f t="shared" si="9"/>
        <v>1</v>
      </c>
    </row>
    <row r="299" spans="1:6">
      <c r="A299" s="28">
        <v>421</v>
      </c>
      <c r="B299" s="28" t="s">
        <v>537</v>
      </c>
      <c r="C299" s="28" t="s">
        <v>568</v>
      </c>
      <c r="D299" s="2" t="str">
        <f t="shared" si="8"/>
        <v>宮城県大和町</v>
      </c>
      <c r="E299" s="28">
        <v>421</v>
      </c>
      <c r="F299" s="2">
        <f t="shared" si="9"/>
        <v>1</v>
      </c>
    </row>
    <row r="300" spans="1:6">
      <c r="A300" s="28">
        <v>422</v>
      </c>
      <c r="B300" s="28" t="s">
        <v>537</v>
      </c>
      <c r="C300" s="28" t="s">
        <v>569</v>
      </c>
      <c r="D300" s="2" t="str">
        <f t="shared" si="8"/>
        <v>宮城県大郷町</v>
      </c>
      <c r="E300" s="28">
        <v>422</v>
      </c>
      <c r="F300" s="2">
        <f t="shared" si="9"/>
        <v>1</v>
      </c>
    </row>
    <row r="301" spans="1:6">
      <c r="A301" s="28">
        <v>424</v>
      </c>
      <c r="B301" s="28" t="s">
        <v>537</v>
      </c>
      <c r="C301" s="28" t="s">
        <v>570</v>
      </c>
      <c r="D301" s="2" t="str">
        <f t="shared" si="8"/>
        <v>宮城県大衡村</v>
      </c>
      <c r="E301" s="28">
        <v>424</v>
      </c>
      <c r="F301" s="2">
        <f t="shared" si="9"/>
        <v>1</v>
      </c>
    </row>
    <row r="302" spans="1:6">
      <c r="A302" s="28">
        <v>444</v>
      </c>
      <c r="B302" s="28" t="s">
        <v>537</v>
      </c>
      <c r="C302" s="28" t="s">
        <v>571</v>
      </c>
      <c r="D302" s="2" t="str">
        <f t="shared" si="8"/>
        <v>宮城県色麻町</v>
      </c>
      <c r="E302" s="28">
        <v>444</v>
      </c>
      <c r="F302" s="2">
        <f t="shared" si="9"/>
        <v>1</v>
      </c>
    </row>
    <row r="303" spans="1:6">
      <c r="A303" s="28">
        <v>445</v>
      </c>
      <c r="B303" s="28" t="s">
        <v>537</v>
      </c>
      <c r="C303" s="28" t="s">
        <v>572</v>
      </c>
      <c r="D303" s="2" t="str">
        <f t="shared" si="8"/>
        <v>宮城県加美町</v>
      </c>
      <c r="E303" s="28">
        <v>445</v>
      </c>
      <c r="F303" s="2">
        <f t="shared" si="9"/>
        <v>1</v>
      </c>
    </row>
    <row r="304" spans="1:6">
      <c r="A304" s="28">
        <v>501</v>
      </c>
      <c r="B304" s="28" t="s">
        <v>537</v>
      </c>
      <c r="C304" s="28" t="s">
        <v>573</v>
      </c>
      <c r="D304" s="2" t="str">
        <f t="shared" si="8"/>
        <v>宮城県涌谷町</v>
      </c>
      <c r="E304" s="28">
        <v>501</v>
      </c>
      <c r="F304" s="2">
        <f t="shared" si="9"/>
        <v>1</v>
      </c>
    </row>
    <row r="305" spans="1:6">
      <c r="A305" s="28">
        <v>505</v>
      </c>
      <c r="B305" s="28" t="s">
        <v>537</v>
      </c>
      <c r="C305" s="28" t="s">
        <v>574</v>
      </c>
      <c r="D305" s="2" t="str">
        <f t="shared" si="8"/>
        <v>宮城県美里町</v>
      </c>
      <c r="E305" s="28">
        <v>505</v>
      </c>
      <c r="F305" s="2">
        <f t="shared" si="9"/>
        <v>1</v>
      </c>
    </row>
    <row r="306" spans="1:6">
      <c r="A306" s="28">
        <v>581</v>
      </c>
      <c r="B306" s="28" t="s">
        <v>537</v>
      </c>
      <c r="C306" s="28" t="s">
        <v>575</v>
      </c>
      <c r="D306" s="2" t="str">
        <f t="shared" si="8"/>
        <v>宮城県女川町</v>
      </c>
      <c r="E306" s="28">
        <v>581</v>
      </c>
      <c r="F306" s="2">
        <f t="shared" si="9"/>
        <v>1</v>
      </c>
    </row>
    <row r="307" spans="1:6">
      <c r="A307" s="28">
        <v>606</v>
      </c>
      <c r="B307" s="28" t="s">
        <v>537</v>
      </c>
      <c r="C307" s="28" t="s">
        <v>576</v>
      </c>
      <c r="D307" s="2" t="str">
        <f t="shared" si="8"/>
        <v>宮城県南三陸町</v>
      </c>
      <c r="E307" s="28">
        <v>606</v>
      </c>
      <c r="F307" s="2">
        <f t="shared" si="9"/>
        <v>1</v>
      </c>
    </row>
    <row r="308" spans="1:6">
      <c r="A308" s="28">
        <v>201</v>
      </c>
      <c r="B308" s="28" t="s">
        <v>577</v>
      </c>
      <c r="C308" s="28" t="s">
        <v>578</v>
      </c>
      <c r="D308" s="2" t="str">
        <f t="shared" si="8"/>
        <v>秋田県秋田市</v>
      </c>
      <c r="E308" s="28">
        <v>201</v>
      </c>
      <c r="F308" s="2">
        <f t="shared" si="9"/>
        <v>1</v>
      </c>
    </row>
    <row r="309" spans="1:6">
      <c r="A309" s="28">
        <v>202</v>
      </c>
      <c r="B309" s="28" t="s">
        <v>577</v>
      </c>
      <c r="C309" s="28" t="s">
        <v>579</v>
      </c>
      <c r="D309" s="2" t="str">
        <f t="shared" si="8"/>
        <v>秋田県能代市</v>
      </c>
      <c r="E309" s="28">
        <v>202</v>
      </c>
      <c r="F309" s="2">
        <f t="shared" si="9"/>
        <v>1</v>
      </c>
    </row>
    <row r="310" spans="1:6">
      <c r="A310" s="28">
        <v>203</v>
      </c>
      <c r="B310" s="28" t="s">
        <v>577</v>
      </c>
      <c r="C310" s="28" t="s">
        <v>580</v>
      </c>
      <c r="D310" s="2" t="str">
        <f t="shared" si="8"/>
        <v>秋田県横手市</v>
      </c>
      <c r="E310" s="28">
        <v>203</v>
      </c>
      <c r="F310" s="2">
        <f t="shared" si="9"/>
        <v>1</v>
      </c>
    </row>
    <row r="311" spans="1:6">
      <c r="A311" s="28">
        <v>204</v>
      </c>
      <c r="B311" s="28" t="s">
        <v>577</v>
      </c>
      <c r="C311" s="28" t="s">
        <v>581</v>
      </c>
      <c r="D311" s="2" t="str">
        <f t="shared" si="8"/>
        <v>秋田県大館市</v>
      </c>
      <c r="E311" s="28">
        <v>204</v>
      </c>
      <c r="F311" s="2">
        <f t="shared" si="9"/>
        <v>1</v>
      </c>
    </row>
    <row r="312" spans="1:6">
      <c r="A312" s="28">
        <v>206</v>
      </c>
      <c r="B312" s="28" t="s">
        <v>577</v>
      </c>
      <c r="C312" s="28" t="s">
        <v>582</v>
      </c>
      <c r="D312" s="2" t="str">
        <f t="shared" si="8"/>
        <v>秋田県男鹿市</v>
      </c>
      <c r="E312" s="28">
        <v>206</v>
      </c>
      <c r="F312" s="2">
        <f t="shared" si="9"/>
        <v>1</v>
      </c>
    </row>
    <row r="313" spans="1:6">
      <c r="A313" s="28">
        <v>207</v>
      </c>
      <c r="B313" s="28" t="s">
        <v>577</v>
      </c>
      <c r="C313" s="28" t="s">
        <v>583</v>
      </c>
      <c r="D313" s="2" t="str">
        <f t="shared" si="8"/>
        <v>秋田県湯沢市</v>
      </c>
      <c r="E313" s="28">
        <v>207</v>
      </c>
      <c r="F313" s="2">
        <f t="shared" si="9"/>
        <v>1</v>
      </c>
    </row>
    <row r="314" spans="1:6">
      <c r="A314" s="28">
        <v>209</v>
      </c>
      <c r="B314" s="28" t="s">
        <v>577</v>
      </c>
      <c r="C314" s="28" t="s">
        <v>584</v>
      </c>
      <c r="D314" s="2" t="str">
        <f t="shared" si="8"/>
        <v>秋田県鹿角市</v>
      </c>
      <c r="E314" s="28">
        <v>209</v>
      </c>
      <c r="F314" s="2">
        <f t="shared" si="9"/>
        <v>1</v>
      </c>
    </row>
    <row r="315" spans="1:6">
      <c r="A315" s="28">
        <v>210</v>
      </c>
      <c r="B315" s="28" t="s">
        <v>577</v>
      </c>
      <c r="C315" s="28" t="s">
        <v>585</v>
      </c>
      <c r="D315" s="2" t="str">
        <f t="shared" si="8"/>
        <v>秋田県由利本荘市</v>
      </c>
      <c r="E315" s="28">
        <v>210</v>
      </c>
      <c r="F315" s="2">
        <f t="shared" si="9"/>
        <v>1</v>
      </c>
    </row>
    <row r="316" spans="1:6">
      <c r="A316" s="28">
        <v>211</v>
      </c>
      <c r="B316" s="28" t="s">
        <v>577</v>
      </c>
      <c r="C316" s="28" t="s">
        <v>586</v>
      </c>
      <c r="D316" s="2" t="str">
        <f t="shared" si="8"/>
        <v>秋田県潟上市</v>
      </c>
      <c r="E316" s="28">
        <v>211</v>
      </c>
      <c r="F316" s="2">
        <f t="shared" si="9"/>
        <v>1</v>
      </c>
    </row>
    <row r="317" spans="1:6">
      <c r="A317" s="28">
        <v>212</v>
      </c>
      <c r="B317" s="28" t="s">
        <v>577</v>
      </c>
      <c r="C317" s="28" t="s">
        <v>587</v>
      </c>
      <c r="D317" s="2" t="str">
        <f t="shared" si="8"/>
        <v>秋田県大仙市</v>
      </c>
      <c r="E317" s="28">
        <v>212</v>
      </c>
      <c r="F317" s="2">
        <f t="shared" si="9"/>
        <v>1</v>
      </c>
    </row>
    <row r="318" spans="1:6">
      <c r="A318" s="28">
        <v>213</v>
      </c>
      <c r="B318" s="28" t="s">
        <v>577</v>
      </c>
      <c r="C318" s="28" t="s">
        <v>588</v>
      </c>
      <c r="D318" s="2" t="str">
        <f t="shared" si="8"/>
        <v>秋田県北秋田市</v>
      </c>
      <c r="E318" s="28">
        <v>213</v>
      </c>
      <c r="F318" s="2">
        <f t="shared" si="9"/>
        <v>1</v>
      </c>
    </row>
    <row r="319" spans="1:6">
      <c r="A319" s="28">
        <v>214</v>
      </c>
      <c r="B319" s="28" t="s">
        <v>577</v>
      </c>
      <c r="C319" s="28" t="s">
        <v>589</v>
      </c>
      <c r="D319" s="2" t="str">
        <f t="shared" si="8"/>
        <v>秋田県にかほ市</v>
      </c>
      <c r="E319" s="28">
        <v>214</v>
      </c>
      <c r="F319" s="2">
        <f t="shared" si="9"/>
        <v>1</v>
      </c>
    </row>
    <row r="320" spans="1:6">
      <c r="A320" s="28">
        <v>215</v>
      </c>
      <c r="B320" s="28" t="s">
        <v>577</v>
      </c>
      <c r="C320" s="28" t="s">
        <v>590</v>
      </c>
      <c r="D320" s="2" t="str">
        <f t="shared" si="8"/>
        <v>秋田県仙北市</v>
      </c>
      <c r="E320" s="28">
        <v>215</v>
      </c>
      <c r="F320" s="2">
        <f t="shared" si="9"/>
        <v>1</v>
      </c>
    </row>
    <row r="321" spans="1:6">
      <c r="A321" s="28">
        <v>303</v>
      </c>
      <c r="B321" s="28" t="s">
        <v>577</v>
      </c>
      <c r="C321" s="28" t="s">
        <v>591</v>
      </c>
      <c r="D321" s="2" t="str">
        <f t="shared" si="8"/>
        <v>秋田県小坂町</v>
      </c>
      <c r="E321" s="28">
        <v>303</v>
      </c>
      <c r="F321" s="2">
        <f t="shared" si="9"/>
        <v>1</v>
      </c>
    </row>
    <row r="322" spans="1:6">
      <c r="A322" s="28">
        <v>327</v>
      </c>
      <c r="B322" s="28" t="s">
        <v>577</v>
      </c>
      <c r="C322" s="28" t="s">
        <v>592</v>
      </c>
      <c r="D322" s="2" t="str">
        <f t="shared" si="8"/>
        <v>秋田県上小阿仁村</v>
      </c>
      <c r="E322" s="28">
        <v>327</v>
      </c>
      <c r="F322" s="2">
        <f t="shared" si="9"/>
        <v>1</v>
      </c>
    </row>
    <row r="323" spans="1:6">
      <c r="A323" s="28">
        <v>346</v>
      </c>
      <c r="B323" s="28" t="s">
        <v>577</v>
      </c>
      <c r="C323" s="28" t="s">
        <v>593</v>
      </c>
      <c r="D323" s="2" t="str">
        <f t="shared" ref="D323:D386" si="10">B323&amp;C323</f>
        <v>秋田県藤里町</v>
      </c>
      <c r="E323" s="28">
        <v>346</v>
      </c>
      <c r="F323" s="2">
        <f t="shared" ref="F323:F386" si="11">COUNTIF(D:D,D323)</f>
        <v>1</v>
      </c>
    </row>
    <row r="324" spans="1:6">
      <c r="A324" s="28">
        <v>348</v>
      </c>
      <c r="B324" s="28" t="s">
        <v>577</v>
      </c>
      <c r="C324" s="28" t="s">
        <v>594</v>
      </c>
      <c r="D324" s="2" t="str">
        <f t="shared" si="10"/>
        <v>秋田県三種町</v>
      </c>
      <c r="E324" s="28">
        <v>348</v>
      </c>
      <c r="F324" s="2">
        <f t="shared" si="11"/>
        <v>1</v>
      </c>
    </row>
    <row r="325" spans="1:6">
      <c r="A325" s="28">
        <v>349</v>
      </c>
      <c r="B325" s="28" t="s">
        <v>577</v>
      </c>
      <c r="C325" s="28" t="s">
        <v>595</v>
      </c>
      <c r="D325" s="2" t="str">
        <f t="shared" si="10"/>
        <v>秋田県八峰町</v>
      </c>
      <c r="E325" s="28">
        <v>349</v>
      </c>
      <c r="F325" s="2">
        <f t="shared" si="11"/>
        <v>1</v>
      </c>
    </row>
    <row r="326" spans="1:6">
      <c r="A326" s="28">
        <v>361</v>
      </c>
      <c r="B326" s="28" t="s">
        <v>577</v>
      </c>
      <c r="C326" s="28" t="s">
        <v>596</v>
      </c>
      <c r="D326" s="2" t="str">
        <f t="shared" si="10"/>
        <v>秋田県五城目町</v>
      </c>
      <c r="E326" s="28">
        <v>361</v>
      </c>
      <c r="F326" s="2">
        <f t="shared" si="11"/>
        <v>1</v>
      </c>
    </row>
    <row r="327" spans="1:6">
      <c r="A327" s="28">
        <v>363</v>
      </c>
      <c r="B327" s="28" t="s">
        <v>577</v>
      </c>
      <c r="C327" s="28" t="s">
        <v>597</v>
      </c>
      <c r="D327" s="2" t="str">
        <f t="shared" si="10"/>
        <v>秋田県八郎潟町</v>
      </c>
      <c r="E327" s="28">
        <v>363</v>
      </c>
      <c r="F327" s="2">
        <f t="shared" si="11"/>
        <v>1</v>
      </c>
    </row>
    <row r="328" spans="1:6">
      <c r="A328" s="28">
        <v>366</v>
      </c>
      <c r="B328" s="28" t="s">
        <v>577</v>
      </c>
      <c r="C328" s="28" t="s">
        <v>598</v>
      </c>
      <c r="D328" s="2" t="str">
        <f t="shared" si="10"/>
        <v>秋田県井川町</v>
      </c>
      <c r="E328" s="28">
        <v>366</v>
      </c>
      <c r="F328" s="2">
        <f t="shared" si="11"/>
        <v>1</v>
      </c>
    </row>
    <row r="329" spans="1:6">
      <c r="A329" s="28">
        <v>368</v>
      </c>
      <c r="B329" s="28" t="s">
        <v>577</v>
      </c>
      <c r="C329" s="28" t="s">
        <v>599</v>
      </c>
      <c r="D329" s="2" t="str">
        <f t="shared" si="10"/>
        <v>秋田県大潟村</v>
      </c>
      <c r="E329" s="28">
        <v>368</v>
      </c>
      <c r="F329" s="2">
        <f t="shared" si="11"/>
        <v>1</v>
      </c>
    </row>
    <row r="330" spans="1:6">
      <c r="A330" s="28">
        <v>434</v>
      </c>
      <c r="B330" s="28" t="s">
        <v>577</v>
      </c>
      <c r="C330" s="28" t="s">
        <v>600</v>
      </c>
      <c r="D330" s="2" t="str">
        <f t="shared" si="10"/>
        <v>秋田県美郷町</v>
      </c>
      <c r="E330" s="28">
        <v>434</v>
      </c>
      <c r="F330" s="2">
        <f t="shared" si="11"/>
        <v>1</v>
      </c>
    </row>
    <row r="331" spans="1:6">
      <c r="A331" s="28">
        <v>463</v>
      </c>
      <c r="B331" s="28" t="s">
        <v>577</v>
      </c>
      <c r="C331" s="28" t="s">
        <v>601</v>
      </c>
      <c r="D331" s="2" t="str">
        <f t="shared" si="10"/>
        <v>秋田県羽後町</v>
      </c>
      <c r="E331" s="28">
        <v>463</v>
      </c>
      <c r="F331" s="2">
        <f t="shared" si="11"/>
        <v>1</v>
      </c>
    </row>
    <row r="332" spans="1:6">
      <c r="A332" s="28">
        <v>464</v>
      </c>
      <c r="B332" s="28" t="s">
        <v>577</v>
      </c>
      <c r="C332" s="28" t="s">
        <v>602</v>
      </c>
      <c r="D332" s="2" t="str">
        <f t="shared" si="10"/>
        <v>秋田県東成瀬村</v>
      </c>
      <c r="E332" s="28">
        <v>464</v>
      </c>
      <c r="F332" s="2">
        <f t="shared" si="11"/>
        <v>1</v>
      </c>
    </row>
    <row r="333" spans="1:6">
      <c r="A333" s="28">
        <v>201</v>
      </c>
      <c r="B333" s="28" t="s">
        <v>603</v>
      </c>
      <c r="C333" s="28" t="s">
        <v>604</v>
      </c>
      <c r="D333" s="2" t="str">
        <f t="shared" si="10"/>
        <v>山形県山形市</v>
      </c>
      <c r="E333" s="28">
        <v>201</v>
      </c>
      <c r="F333" s="2">
        <f t="shared" si="11"/>
        <v>1</v>
      </c>
    </row>
    <row r="334" spans="1:6">
      <c r="A334" s="28">
        <v>202</v>
      </c>
      <c r="B334" s="28" t="s">
        <v>603</v>
      </c>
      <c r="C334" s="28" t="s">
        <v>605</v>
      </c>
      <c r="D334" s="2" t="str">
        <f t="shared" si="10"/>
        <v>山形県米沢市</v>
      </c>
      <c r="E334" s="28">
        <v>202</v>
      </c>
      <c r="F334" s="2">
        <f t="shared" si="11"/>
        <v>1</v>
      </c>
    </row>
    <row r="335" spans="1:6">
      <c r="A335" s="28">
        <v>203</v>
      </c>
      <c r="B335" s="28" t="s">
        <v>603</v>
      </c>
      <c r="C335" s="28" t="s">
        <v>606</v>
      </c>
      <c r="D335" s="2" t="str">
        <f t="shared" si="10"/>
        <v>山形県鶴岡市</v>
      </c>
      <c r="E335" s="28">
        <v>203</v>
      </c>
      <c r="F335" s="2">
        <f t="shared" si="11"/>
        <v>1</v>
      </c>
    </row>
    <row r="336" spans="1:6">
      <c r="A336" s="28">
        <v>204</v>
      </c>
      <c r="B336" s="28" t="s">
        <v>603</v>
      </c>
      <c r="C336" s="28" t="s">
        <v>607</v>
      </c>
      <c r="D336" s="2" t="str">
        <f t="shared" si="10"/>
        <v>山形県酒田市</v>
      </c>
      <c r="E336" s="28">
        <v>204</v>
      </c>
      <c r="F336" s="2">
        <f t="shared" si="11"/>
        <v>1</v>
      </c>
    </row>
    <row r="337" spans="1:6">
      <c r="A337" s="28">
        <v>205</v>
      </c>
      <c r="B337" s="28" t="s">
        <v>603</v>
      </c>
      <c r="C337" s="28" t="s">
        <v>608</v>
      </c>
      <c r="D337" s="2" t="str">
        <f t="shared" si="10"/>
        <v>山形県新庄市</v>
      </c>
      <c r="E337" s="28">
        <v>205</v>
      </c>
      <c r="F337" s="2">
        <f t="shared" si="11"/>
        <v>1</v>
      </c>
    </row>
    <row r="338" spans="1:6">
      <c r="A338" s="28">
        <v>206</v>
      </c>
      <c r="B338" s="28" t="s">
        <v>603</v>
      </c>
      <c r="C338" s="28" t="s">
        <v>609</v>
      </c>
      <c r="D338" s="2" t="str">
        <f t="shared" si="10"/>
        <v>山形県寒河江市</v>
      </c>
      <c r="E338" s="28">
        <v>206</v>
      </c>
      <c r="F338" s="2">
        <f t="shared" si="11"/>
        <v>1</v>
      </c>
    </row>
    <row r="339" spans="1:6">
      <c r="A339" s="28">
        <v>207</v>
      </c>
      <c r="B339" s="28" t="s">
        <v>603</v>
      </c>
      <c r="C339" s="28" t="s">
        <v>610</v>
      </c>
      <c r="D339" s="2" t="str">
        <f t="shared" si="10"/>
        <v>山形県上山市</v>
      </c>
      <c r="E339" s="28">
        <v>207</v>
      </c>
      <c r="F339" s="2">
        <f t="shared" si="11"/>
        <v>1</v>
      </c>
    </row>
    <row r="340" spans="1:6">
      <c r="A340" s="28">
        <v>208</v>
      </c>
      <c r="B340" s="28" t="s">
        <v>603</v>
      </c>
      <c r="C340" s="28" t="s">
        <v>611</v>
      </c>
      <c r="D340" s="2" t="str">
        <f t="shared" si="10"/>
        <v>山形県村山市</v>
      </c>
      <c r="E340" s="28">
        <v>208</v>
      </c>
      <c r="F340" s="2">
        <f t="shared" si="11"/>
        <v>1</v>
      </c>
    </row>
    <row r="341" spans="1:6">
      <c r="A341" s="28">
        <v>209</v>
      </c>
      <c r="B341" s="28" t="s">
        <v>603</v>
      </c>
      <c r="C341" s="28" t="s">
        <v>612</v>
      </c>
      <c r="D341" s="2" t="str">
        <f t="shared" si="10"/>
        <v>山形県長井市</v>
      </c>
      <c r="E341" s="28">
        <v>209</v>
      </c>
      <c r="F341" s="2">
        <f t="shared" si="11"/>
        <v>1</v>
      </c>
    </row>
    <row r="342" spans="1:6">
      <c r="A342" s="28">
        <v>210</v>
      </c>
      <c r="B342" s="28" t="s">
        <v>603</v>
      </c>
      <c r="C342" s="28" t="s">
        <v>613</v>
      </c>
      <c r="D342" s="2" t="str">
        <f t="shared" si="10"/>
        <v>山形県天童市</v>
      </c>
      <c r="E342" s="28">
        <v>210</v>
      </c>
      <c r="F342" s="2">
        <f t="shared" si="11"/>
        <v>1</v>
      </c>
    </row>
    <row r="343" spans="1:6">
      <c r="A343" s="28">
        <v>211</v>
      </c>
      <c r="B343" s="28" t="s">
        <v>603</v>
      </c>
      <c r="C343" s="28" t="s">
        <v>614</v>
      </c>
      <c r="D343" s="2" t="str">
        <f t="shared" si="10"/>
        <v>山形県東根市</v>
      </c>
      <c r="E343" s="28">
        <v>211</v>
      </c>
      <c r="F343" s="2">
        <f t="shared" si="11"/>
        <v>1</v>
      </c>
    </row>
    <row r="344" spans="1:6">
      <c r="A344" s="28">
        <v>212</v>
      </c>
      <c r="B344" s="28" t="s">
        <v>603</v>
      </c>
      <c r="C344" s="28" t="s">
        <v>615</v>
      </c>
      <c r="D344" s="2" t="str">
        <f t="shared" si="10"/>
        <v>山形県尾花沢市</v>
      </c>
      <c r="E344" s="28">
        <v>212</v>
      </c>
      <c r="F344" s="2">
        <f t="shared" si="11"/>
        <v>1</v>
      </c>
    </row>
    <row r="345" spans="1:6">
      <c r="A345" s="28">
        <v>213</v>
      </c>
      <c r="B345" s="28" t="s">
        <v>603</v>
      </c>
      <c r="C345" s="28" t="s">
        <v>616</v>
      </c>
      <c r="D345" s="2" t="str">
        <f t="shared" si="10"/>
        <v>山形県南陽市</v>
      </c>
      <c r="E345" s="28">
        <v>213</v>
      </c>
      <c r="F345" s="2">
        <f t="shared" si="11"/>
        <v>1</v>
      </c>
    </row>
    <row r="346" spans="1:6">
      <c r="A346" s="28">
        <v>301</v>
      </c>
      <c r="B346" s="28" t="s">
        <v>603</v>
      </c>
      <c r="C346" s="28" t="s">
        <v>617</v>
      </c>
      <c r="D346" s="2" t="str">
        <f t="shared" si="10"/>
        <v>山形県山辺町</v>
      </c>
      <c r="E346" s="28">
        <v>301</v>
      </c>
      <c r="F346" s="2">
        <f t="shared" si="11"/>
        <v>1</v>
      </c>
    </row>
    <row r="347" spans="1:6">
      <c r="A347" s="28">
        <v>302</v>
      </c>
      <c r="B347" s="28" t="s">
        <v>603</v>
      </c>
      <c r="C347" s="28" t="s">
        <v>618</v>
      </c>
      <c r="D347" s="2" t="str">
        <f t="shared" si="10"/>
        <v>山形県中山町</v>
      </c>
      <c r="E347" s="28">
        <v>302</v>
      </c>
      <c r="F347" s="2">
        <f t="shared" si="11"/>
        <v>1</v>
      </c>
    </row>
    <row r="348" spans="1:6">
      <c r="A348" s="28">
        <v>321</v>
      </c>
      <c r="B348" s="28" t="s">
        <v>603</v>
      </c>
      <c r="C348" s="28" t="s">
        <v>619</v>
      </c>
      <c r="D348" s="2" t="str">
        <f t="shared" si="10"/>
        <v>山形県河北町</v>
      </c>
      <c r="E348" s="28">
        <v>321</v>
      </c>
      <c r="F348" s="2">
        <f t="shared" si="11"/>
        <v>1</v>
      </c>
    </row>
    <row r="349" spans="1:6">
      <c r="A349" s="28">
        <v>322</v>
      </c>
      <c r="B349" s="28" t="s">
        <v>603</v>
      </c>
      <c r="C349" s="28" t="s">
        <v>620</v>
      </c>
      <c r="D349" s="2" t="str">
        <f t="shared" si="10"/>
        <v>山形県西川町</v>
      </c>
      <c r="E349" s="28">
        <v>322</v>
      </c>
      <c r="F349" s="2">
        <f t="shared" si="11"/>
        <v>1</v>
      </c>
    </row>
    <row r="350" spans="1:6">
      <c r="A350" s="28">
        <v>323</v>
      </c>
      <c r="B350" s="28" t="s">
        <v>603</v>
      </c>
      <c r="C350" s="28" t="s">
        <v>621</v>
      </c>
      <c r="D350" s="2" t="str">
        <f t="shared" si="10"/>
        <v>山形県朝日町</v>
      </c>
      <c r="E350" s="28">
        <v>323</v>
      </c>
      <c r="F350" s="2">
        <f t="shared" si="11"/>
        <v>1</v>
      </c>
    </row>
    <row r="351" spans="1:6">
      <c r="A351" s="28">
        <v>324</v>
      </c>
      <c r="B351" s="28" t="s">
        <v>603</v>
      </c>
      <c r="C351" s="28" t="s">
        <v>622</v>
      </c>
      <c r="D351" s="2" t="str">
        <f t="shared" si="10"/>
        <v>山形県大江町</v>
      </c>
      <c r="E351" s="28">
        <v>324</v>
      </c>
      <c r="F351" s="2">
        <f t="shared" si="11"/>
        <v>1</v>
      </c>
    </row>
    <row r="352" spans="1:6">
      <c r="A352" s="28">
        <v>341</v>
      </c>
      <c r="B352" s="28" t="s">
        <v>603</v>
      </c>
      <c r="C352" s="28" t="s">
        <v>623</v>
      </c>
      <c r="D352" s="2" t="str">
        <f t="shared" si="10"/>
        <v>山形県大石田町</v>
      </c>
      <c r="E352" s="28">
        <v>341</v>
      </c>
      <c r="F352" s="2">
        <f t="shared" si="11"/>
        <v>1</v>
      </c>
    </row>
    <row r="353" spans="1:6">
      <c r="A353" s="28">
        <v>361</v>
      </c>
      <c r="B353" s="28" t="s">
        <v>603</v>
      </c>
      <c r="C353" s="28" t="s">
        <v>624</v>
      </c>
      <c r="D353" s="2" t="str">
        <f t="shared" si="10"/>
        <v>山形県金山町</v>
      </c>
      <c r="E353" s="28">
        <v>361</v>
      </c>
      <c r="F353" s="2">
        <f t="shared" si="11"/>
        <v>1</v>
      </c>
    </row>
    <row r="354" spans="1:6">
      <c r="A354" s="28">
        <v>362</v>
      </c>
      <c r="B354" s="28" t="s">
        <v>603</v>
      </c>
      <c r="C354" s="28" t="s">
        <v>625</v>
      </c>
      <c r="D354" s="2" t="str">
        <f t="shared" si="10"/>
        <v>山形県最上町</v>
      </c>
      <c r="E354" s="28">
        <v>362</v>
      </c>
      <c r="F354" s="2">
        <f t="shared" si="11"/>
        <v>1</v>
      </c>
    </row>
    <row r="355" spans="1:6">
      <c r="A355" s="28">
        <v>363</v>
      </c>
      <c r="B355" s="28" t="s">
        <v>603</v>
      </c>
      <c r="C355" s="28" t="s">
        <v>626</v>
      </c>
      <c r="D355" s="2" t="str">
        <f t="shared" si="10"/>
        <v>山形県舟形町</v>
      </c>
      <c r="E355" s="28">
        <v>363</v>
      </c>
      <c r="F355" s="2">
        <f t="shared" si="11"/>
        <v>1</v>
      </c>
    </row>
    <row r="356" spans="1:6">
      <c r="A356" s="28">
        <v>364</v>
      </c>
      <c r="B356" s="28" t="s">
        <v>603</v>
      </c>
      <c r="C356" s="28" t="s">
        <v>627</v>
      </c>
      <c r="D356" s="2" t="str">
        <f t="shared" si="10"/>
        <v>山形県真室川町</v>
      </c>
      <c r="E356" s="28">
        <v>364</v>
      </c>
      <c r="F356" s="2">
        <f t="shared" si="11"/>
        <v>1</v>
      </c>
    </row>
    <row r="357" spans="1:6">
      <c r="A357" s="28">
        <v>365</v>
      </c>
      <c r="B357" s="28" t="s">
        <v>603</v>
      </c>
      <c r="C357" s="28" t="s">
        <v>628</v>
      </c>
      <c r="D357" s="2" t="str">
        <f t="shared" si="10"/>
        <v>山形県大蔵村</v>
      </c>
      <c r="E357" s="28">
        <v>365</v>
      </c>
      <c r="F357" s="2">
        <f t="shared" si="11"/>
        <v>1</v>
      </c>
    </row>
    <row r="358" spans="1:6">
      <c r="A358" s="28">
        <v>366</v>
      </c>
      <c r="B358" s="28" t="s">
        <v>603</v>
      </c>
      <c r="C358" s="28" t="s">
        <v>629</v>
      </c>
      <c r="D358" s="2" t="str">
        <f t="shared" si="10"/>
        <v>山形県鮭川村</v>
      </c>
      <c r="E358" s="28">
        <v>366</v>
      </c>
      <c r="F358" s="2">
        <f t="shared" si="11"/>
        <v>1</v>
      </c>
    </row>
    <row r="359" spans="1:6">
      <c r="A359" s="28">
        <v>367</v>
      </c>
      <c r="B359" s="28" t="s">
        <v>603</v>
      </c>
      <c r="C359" s="28" t="s">
        <v>630</v>
      </c>
      <c r="D359" s="2" t="str">
        <f t="shared" si="10"/>
        <v>山形県戸沢村</v>
      </c>
      <c r="E359" s="28">
        <v>367</v>
      </c>
      <c r="F359" s="2">
        <f t="shared" si="11"/>
        <v>1</v>
      </c>
    </row>
    <row r="360" spans="1:6">
      <c r="A360" s="28">
        <v>381</v>
      </c>
      <c r="B360" s="28" t="s">
        <v>603</v>
      </c>
      <c r="C360" s="28" t="s">
        <v>631</v>
      </c>
      <c r="D360" s="2" t="str">
        <f t="shared" si="10"/>
        <v>山形県高畠町</v>
      </c>
      <c r="E360" s="28">
        <v>381</v>
      </c>
      <c r="F360" s="2">
        <f t="shared" si="11"/>
        <v>1</v>
      </c>
    </row>
    <row r="361" spans="1:6">
      <c r="A361" s="28">
        <v>382</v>
      </c>
      <c r="B361" s="28" t="s">
        <v>603</v>
      </c>
      <c r="C361" s="28" t="s">
        <v>632</v>
      </c>
      <c r="D361" s="2" t="str">
        <f t="shared" si="10"/>
        <v>山形県川西町</v>
      </c>
      <c r="E361" s="28">
        <v>382</v>
      </c>
      <c r="F361" s="2">
        <f t="shared" si="11"/>
        <v>1</v>
      </c>
    </row>
    <row r="362" spans="1:6">
      <c r="A362" s="28">
        <v>401</v>
      </c>
      <c r="B362" s="28" t="s">
        <v>603</v>
      </c>
      <c r="C362" s="28" t="s">
        <v>633</v>
      </c>
      <c r="D362" s="2" t="str">
        <f t="shared" si="10"/>
        <v>山形県小国町</v>
      </c>
      <c r="E362" s="28">
        <v>401</v>
      </c>
      <c r="F362" s="2">
        <f t="shared" si="11"/>
        <v>1</v>
      </c>
    </row>
    <row r="363" spans="1:6">
      <c r="A363" s="28">
        <v>402</v>
      </c>
      <c r="B363" s="28" t="s">
        <v>603</v>
      </c>
      <c r="C363" s="28" t="s">
        <v>634</v>
      </c>
      <c r="D363" s="2" t="str">
        <f t="shared" si="10"/>
        <v>山形県白鷹町</v>
      </c>
      <c r="E363" s="28">
        <v>402</v>
      </c>
      <c r="F363" s="2">
        <f t="shared" si="11"/>
        <v>1</v>
      </c>
    </row>
    <row r="364" spans="1:6">
      <c r="A364" s="28">
        <v>403</v>
      </c>
      <c r="B364" s="28" t="s">
        <v>603</v>
      </c>
      <c r="C364" s="28" t="s">
        <v>635</v>
      </c>
      <c r="D364" s="2" t="str">
        <f t="shared" si="10"/>
        <v>山形県飯豊町</v>
      </c>
      <c r="E364" s="28">
        <v>403</v>
      </c>
      <c r="F364" s="2">
        <f t="shared" si="11"/>
        <v>1</v>
      </c>
    </row>
    <row r="365" spans="1:6">
      <c r="A365" s="28">
        <v>426</v>
      </c>
      <c r="B365" s="28" t="s">
        <v>603</v>
      </c>
      <c r="C365" s="28" t="s">
        <v>636</v>
      </c>
      <c r="D365" s="2" t="str">
        <f t="shared" si="10"/>
        <v>山形県三川町</v>
      </c>
      <c r="E365" s="28">
        <v>426</v>
      </c>
      <c r="F365" s="2">
        <f t="shared" si="11"/>
        <v>1</v>
      </c>
    </row>
    <row r="366" spans="1:6">
      <c r="A366" s="28">
        <v>428</v>
      </c>
      <c r="B366" s="28" t="s">
        <v>603</v>
      </c>
      <c r="C366" s="28" t="s">
        <v>637</v>
      </c>
      <c r="D366" s="2" t="str">
        <f t="shared" si="10"/>
        <v>山形県庄内町</v>
      </c>
      <c r="E366" s="28">
        <v>428</v>
      </c>
      <c r="F366" s="2">
        <f t="shared" si="11"/>
        <v>1</v>
      </c>
    </row>
    <row r="367" spans="1:6">
      <c r="A367" s="28">
        <v>461</v>
      </c>
      <c r="B367" s="28" t="s">
        <v>603</v>
      </c>
      <c r="C367" s="28" t="s">
        <v>638</v>
      </c>
      <c r="D367" s="2" t="str">
        <f t="shared" si="10"/>
        <v>山形県遊佐町</v>
      </c>
      <c r="E367" s="28">
        <v>461</v>
      </c>
      <c r="F367" s="2">
        <f t="shared" si="11"/>
        <v>1</v>
      </c>
    </row>
    <row r="368" spans="1:6">
      <c r="A368" s="28">
        <v>201</v>
      </c>
      <c r="B368" s="28" t="s">
        <v>639</v>
      </c>
      <c r="C368" s="28" t="s">
        <v>640</v>
      </c>
      <c r="D368" s="2" t="str">
        <f t="shared" si="10"/>
        <v>福島県福島市</v>
      </c>
      <c r="E368" s="28">
        <v>201</v>
      </c>
      <c r="F368" s="2">
        <f t="shared" si="11"/>
        <v>1</v>
      </c>
    </row>
    <row r="369" spans="1:6">
      <c r="A369" s="28">
        <v>202</v>
      </c>
      <c r="B369" s="28" t="s">
        <v>639</v>
      </c>
      <c r="C369" s="28" t="s">
        <v>641</v>
      </c>
      <c r="D369" s="2" t="str">
        <f t="shared" si="10"/>
        <v>福島県会津若松市</v>
      </c>
      <c r="E369" s="28">
        <v>202</v>
      </c>
      <c r="F369" s="2">
        <f t="shared" si="11"/>
        <v>1</v>
      </c>
    </row>
    <row r="370" spans="1:6">
      <c r="A370" s="28">
        <v>203</v>
      </c>
      <c r="B370" s="28" t="s">
        <v>639</v>
      </c>
      <c r="C370" s="28" t="s">
        <v>642</v>
      </c>
      <c r="D370" s="2" t="str">
        <f t="shared" si="10"/>
        <v>福島県郡山市</v>
      </c>
      <c r="E370" s="28">
        <v>203</v>
      </c>
      <c r="F370" s="2">
        <f t="shared" si="11"/>
        <v>1</v>
      </c>
    </row>
    <row r="371" spans="1:6">
      <c r="A371" s="28">
        <v>204</v>
      </c>
      <c r="B371" s="28" t="s">
        <v>639</v>
      </c>
      <c r="C371" s="28" t="s">
        <v>643</v>
      </c>
      <c r="D371" s="2" t="str">
        <f t="shared" si="10"/>
        <v>福島県いわき市</v>
      </c>
      <c r="E371" s="28">
        <v>204</v>
      </c>
      <c r="F371" s="2">
        <f t="shared" si="11"/>
        <v>1</v>
      </c>
    </row>
    <row r="372" spans="1:6">
      <c r="A372" s="28">
        <v>205</v>
      </c>
      <c r="B372" s="28" t="s">
        <v>639</v>
      </c>
      <c r="C372" s="28" t="s">
        <v>644</v>
      </c>
      <c r="D372" s="2" t="str">
        <f t="shared" si="10"/>
        <v>福島県白河市</v>
      </c>
      <c r="E372" s="28">
        <v>205</v>
      </c>
      <c r="F372" s="2">
        <f t="shared" si="11"/>
        <v>1</v>
      </c>
    </row>
    <row r="373" spans="1:6">
      <c r="A373" s="28">
        <v>207</v>
      </c>
      <c r="B373" s="28" t="s">
        <v>639</v>
      </c>
      <c r="C373" s="28" t="s">
        <v>645</v>
      </c>
      <c r="D373" s="2" t="str">
        <f t="shared" si="10"/>
        <v>福島県須賀川市</v>
      </c>
      <c r="E373" s="28">
        <v>207</v>
      </c>
      <c r="F373" s="2">
        <f t="shared" si="11"/>
        <v>1</v>
      </c>
    </row>
    <row r="374" spans="1:6">
      <c r="A374" s="28">
        <v>208</v>
      </c>
      <c r="B374" s="28" t="s">
        <v>639</v>
      </c>
      <c r="C374" s="28" t="s">
        <v>646</v>
      </c>
      <c r="D374" s="2" t="str">
        <f t="shared" si="10"/>
        <v>福島県喜多方市</v>
      </c>
      <c r="E374" s="28">
        <v>208</v>
      </c>
      <c r="F374" s="2">
        <f t="shared" si="11"/>
        <v>1</v>
      </c>
    </row>
    <row r="375" spans="1:6">
      <c r="A375" s="28">
        <v>209</v>
      </c>
      <c r="B375" s="28" t="s">
        <v>639</v>
      </c>
      <c r="C375" s="28" t="s">
        <v>647</v>
      </c>
      <c r="D375" s="2" t="str">
        <f t="shared" si="10"/>
        <v>福島県相馬市</v>
      </c>
      <c r="E375" s="28">
        <v>209</v>
      </c>
      <c r="F375" s="2">
        <f t="shared" si="11"/>
        <v>1</v>
      </c>
    </row>
    <row r="376" spans="1:6">
      <c r="A376" s="28">
        <v>210</v>
      </c>
      <c r="B376" s="28" t="s">
        <v>639</v>
      </c>
      <c r="C376" s="28" t="s">
        <v>648</v>
      </c>
      <c r="D376" s="2" t="str">
        <f t="shared" si="10"/>
        <v>福島県二本松市</v>
      </c>
      <c r="E376" s="28">
        <v>210</v>
      </c>
      <c r="F376" s="2">
        <f t="shared" si="11"/>
        <v>1</v>
      </c>
    </row>
    <row r="377" spans="1:6">
      <c r="A377" s="28">
        <v>211</v>
      </c>
      <c r="B377" s="28" t="s">
        <v>639</v>
      </c>
      <c r="C377" s="28" t="s">
        <v>649</v>
      </c>
      <c r="D377" s="2" t="str">
        <f t="shared" si="10"/>
        <v>福島県田村市</v>
      </c>
      <c r="E377" s="28">
        <v>211</v>
      </c>
      <c r="F377" s="2">
        <f t="shared" si="11"/>
        <v>1</v>
      </c>
    </row>
    <row r="378" spans="1:6">
      <c r="A378" s="28">
        <v>212</v>
      </c>
      <c r="B378" s="28" t="s">
        <v>639</v>
      </c>
      <c r="C378" s="28" t="s">
        <v>650</v>
      </c>
      <c r="D378" s="2" t="str">
        <f t="shared" si="10"/>
        <v>福島県南相馬市</v>
      </c>
      <c r="E378" s="28">
        <v>212</v>
      </c>
      <c r="F378" s="2">
        <f t="shared" si="11"/>
        <v>1</v>
      </c>
    </row>
    <row r="379" spans="1:6">
      <c r="A379" s="28">
        <v>213</v>
      </c>
      <c r="B379" s="28" t="s">
        <v>639</v>
      </c>
      <c r="C379" s="28" t="s">
        <v>310</v>
      </c>
      <c r="D379" s="2" t="str">
        <f t="shared" si="10"/>
        <v>福島県伊達市</v>
      </c>
      <c r="E379" s="28">
        <v>213</v>
      </c>
      <c r="F379" s="2">
        <f t="shared" si="11"/>
        <v>1</v>
      </c>
    </row>
    <row r="380" spans="1:6">
      <c r="A380" s="28">
        <v>214</v>
      </c>
      <c r="B380" s="28" t="s">
        <v>639</v>
      </c>
      <c r="C380" s="28" t="s">
        <v>651</v>
      </c>
      <c r="D380" s="2" t="str">
        <f t="shared" si="10"/>
        <v>福島県本宮市</v>
      </c>
      <c r="E380" s="28">
        <v>214</v>
      </c>
      <c r="F380" s="2">
        <f t="shared" si="11"/>
        <v>1</v>
      </c>
    </row>
    <row r="381" spans="1:6">
      <c r="A381" s="28">
        <v>301</v>
      </c>
      <c r="B381" s="28" t="s">
        <v>639</v>
      </c>
      <c r="C381" s="28" t="s">
        <v>652</v>
      </c>
      <c r="D381" s="2" t="str">
        <f t="shared" si="10"/>
        <v>福島県桑折町</v>
      </c>
      <c r="E381" s="28">
        <v>301</v>
      </c>
      <c r="F381" s="2">
        <f t="shared" si="11"/>
        <v>1</v>
      </c>
    </row>
    <row r="382" spans="1:6">
      <c r="A382" s="28">
        <v>303</v>
      </c>
      <c r="B382" s="28" t="s">
        <v>639</v>
      </c>
      <c r="C382" s="28" t="s">
        <v>653</v>
      </c>
      <c r="D382" s="2" t="str">
        <f t="shared" si="10"/>
        <v>福島県国見町</v>
      </c>
      <c r="E382" s="28">
        <v>303</v>
      </c>
      <c r="F382" s="2">
        <f t="shared" si="11"/>
        <v>1</v>
      </c>
    </row>
    <row r="383" spans="1:6">
      <c r="A383" s="28">
        <v>308</v>
      </c>
      <c r="B383" s="28" t="s">
        <v>639</v>
      </c>
      <c r="C383" s="28" t="s">
        <v>654</v>
      </c>
      <c r="D383" s="2" t="str">
        <f t="shared" si="10"/>
        <v>福島県川俣町</v>
      </c>
      <c r="E383" s="28">
        <v>308</v>
      </c>
      <c r="F383" s="2">
        <f t="shared" si="11"/>
        <v>1</v>
      </c>
    </row>
    <row r="384" spans="1:6">
      <c r="A384" s="28">
        <v>322</v>
      </c>
      <c r="B384" s="28" t="s">
        <v>639</v>
      </c>
      <c r="C384" s="28" t="s">
        <v>655</v>
      </c>
      <c r="D384" s="2" t="str">
        <f t="shared" si="10"/>
        <v>福島県大玉村</v>
      </c>
      <c r="E384" s="28">
        <v>322</v>
      </c>
      <c r="F384" s="2">
        <f t="shared" si="11"/>
        <v>1</v>
      </c>
    </row>
    <row r="385" spans="1:6">
      <c r="A385" s="28">
        <v>342</v>
      </c>
      <c r="B385" s="28" t="s">
        <v>639</v>
      </c>
      <c r="C385" s="28" t="s">
        <v>656</v>
      </c>
      <c r="D385" s="2" t="str">
        <f t="shared" si="10"/>
        <v>福島県鏡石町</v>
      </c>
      <c r="E385" s="28">
        <v>342</v>
      </c>
      <c r="F385" s="2">
        <f t="shared" si="11"/>
        <v>1</v>
      </c>
    </row>
    <row r="386" spans="1:6">
      <c r="A386" s="28">
        <v>344</v>
      </c>
      <c r="B386" s="28" t="s">
        <v>639</v>
      </c>
      <c r="C386" s="28" t="s">
        <v>657</v>
      </c>
      <c r="D386" s="2" t="str">
        <f t="shared" si="10"/>
        <v>福島県天栄村</v>
      </c>
      <c r="E386" s="28">
        <v>344</v>
      </c>
      <c r="F386" s="2">
        <f t="shared" si="11"/>
        <v>1</v>
      </c>
    </row>
    <row r="387" spans="1:6">
      <c r="A387" s="28">
        <v>362</v>
      </c>
      <c r="B387" s="28" t="s">
        <v>639</v>
      </c>
      <c r="C387" s="28" t="s">
        <v>658</v>
      </c>
      <c r="D387" s="2" t="str">
        <f t="shared" ref="D387:D450" si="12">B387&amp;C387</f>
        <v>福島県下郷町</v>
      </c>
      <c r="E387" s="28">
        <v>362</v>
      </c>
      <c r="F387" s="2">
        <f t="shared" ref="F387:F450" si="13">COUNTIF(D:D,D387)</f>
        <v>1</v>
      </c>
    </row>
    <row r="388" spans="1:6">
      <c r="A388" s="28">
        <v>364</v>
      </c>
      <c r="B388" s="28" t="s">
        <v>639</v>
      </c>
      <c r="C388" s="28" t="s">
        <v>659</v>
      </c>
      <c r="D388" s="2" t="str">
        <f t="shared" si="12"/>
        <v>福島県檜枝岐村</v>
      </c>
      <c r="E388" s="28">
        <v>364</v>
      </c>
      <c r="F388" s="2">
        <f t="shared" si="13"/>
        <v>1</v>
      </c>
    </row>
    <row r="389" spans="1:6">
      <c r="A389" s="28">
        <v>367</v>
      </c>
      <c r="B389" s="28" t="s">
        <v>639</v>
      </c>
      <c r="C389" s="28" t="s">
        <v>660</v>
      </c>
      <c r="D389" s="2" t="str">
        <f t="shared" si="12"/>
        <v>福島県只見町</v>
      </c>
      <c r="E389" s="28">
        <v>367</v>
      </c>
      <c r="F389" s="2">
        <f t="shared" si="13"/>
        <v>1</v>
      </c>
    </row>
    <row r="390" spans="1:6">
      <c r="A390" s="28">
        <v>368</v>
      </c>
      <c r="B390" s="28" t="s">
        <v>639</v>
      </c>
      <c r="C390" s="28" t="s">
        <v>661</v>
      </c>
      <c r="D390" s="2" t="str">
        <f t="shared" si="12"/>
        <v>福島県南会津町</v>
      </c>
      <c r="E390" s="28">
        <v>368</v>
      </c>
      <c r="F390" s="2">
        <f t="shared" si="13"/>
        <v>1</v>
      </c>
    </row>
    <row r="391" spans="1:6">
      <c r="A391" s="28">
        <v>402</v>
      </c>
      <c r="B391" s="28" t="s">
        <v>639</v>
      </c>
      <c r="C391" s="28" t="s">
        <v>662</v>
      </c>
      <c r="D391" s="2" t="str">
        <f t="shared" si="12"/>
        <v>福島県北塩原村</v>
      </c>
      <c r="E391" s="28">
        <v>402</v>
      </c>
      <c r="F391" s="2">
        <f t="shared" si="13"/>
        <v>1</v>
      </c>
    </row>
    <row r="392" spans="1:6">
      <c r="A392" s="28">
        <v>405</v>
      </c>
      <c r="B392" s="28" t="s">
        <v>639</v>
      </c>
      <c r="C392" s="28" t="s">
        <v>663</v>
      </c>
      <c r="D392" s="2" t="str">
        <f t="shared" si="12"/>
        <v>福島県西会津町</v>
      </c>
      <c r="E392" s="28">
        <v>405</v>
      </c>
      <c r="F392" s="2">
        <f t="shared" si="13"/>
        <v>1</v>
      </c>
    </row>
    <row r="393" spans="1:6">
      <c r="A393" s="28">
        <v>407</v>
      </c>
      <c r="B393" s="28" t="s">
        <v>639</v>
      </c>
      <c r="C393" s="28" t="s">
        <v>664</v>
      </c>
      <c r="D393" s="2" t="str">
        <f t="shared" si="12"/>
        <v>福島県磐梯町</v>
      </c>
      <c r="E393" s="28">
        <v>407</v>
      </c>
      <c r="F393" s="2">
        <f t="shared" si="13"/>
        <v>1</v>
      </c>
    </row>
    <row r="394" spans="1:6">
      <c r="A394" s="28">
        <v>408</v>
      </c>
      <c r="B394" s="28" t="s">
        <v>639</v>
      </c>
      <c r="C394" s="28" t="s">
        <v>665</v>
      </c>
      <c r="D394" s="2" t="str">
        <f t="shared" si="12"/>
        <v>福島県猪苗代町</v>
      </c>
      <c r="E394" s="28">
        <v>408</v>
      </c>
      <c r="F394" s="2">
        <f t="shared" si="13"/>
        <v>1</v>
      </c>
    </row>
    <row r="395" spans="1:6">
      <c r="A395" s="28">
        <v>421</v>
      </c>
      <c r="B395" s="28" t="s">
        <v>639</v>
      </c>
      <c r="C395" s="28" t="s">
        <v>666</v>
      </c>
      <c r="D395" s="2" t="str">
        <f t="shared" si="12"/>
        <v>福島県会津坂下町</v>
      </c>
      <c r="E395" s="28">
        <v>421</v>
      </c>
      <c r="F395" s="2">
        <f t="shared" si="13"/>
        <v>1</v>
      </c>
    </row>
    <row r="396" spans="1:6">
      <c r="A396" s="28">
        <v>422</v>
      </c>
      <c r="B396" s="28" t="s">
        <v>639</v>
      </c>
      <c r="C396" s="28" t="s">
        <v>667</v>
      </c>
      <c r="D396" s="2" t="str">
        <f t="shared" si="12"/>
        <v>福島県湯川村</v>
      </c>
      <c r="E396" s="28">
        <v>422</v>
      </c>
      <c r="F396" s="2">
        <f t="shared" si="13"/>
        <v>1</v>
      </c>
    </row>
    <row r="397" spans="1:6">
      <c r="A397" s="28">
        <v>423</v>
      </c>
      <c r="B397" s="28" t="s">
        <v>639</v>
      </c>
      <c r="C397" s="28" t="s">
        <v>668</v>
      </c>
      <c r="D397" s="2" t="str">
        <f t="shared" si="12"/>
        <v>福島県柳津町</v>
      </c>
      <c r="E397" s="28">
        <v>423</v>
      </c>
      <c r="F397" s="2">
        <f t="shared" si="13"/>
        <v>1</v>
      </c>
    </row>
    <row r="398" spans="1:6">
      <c r="A398" s="28">
        <v>444</v>
      </c>
      <c r="B398" s="28" t="s">
        <v>639</v>
      </c>
      <c r="C398" s="28" t="s">
        <v>669</v>
      </c>
      <c r="D398" s="2" t="str">
        <f t="shared" si="12"/>
        <v>福島県三島町</v>
      </c>
      <c r="E398" s="28">
        <v>444</v>
      </c>
      <c r="F398" s="2">
        <f t="shared" si="13"/>
        <v>1</v>
      </c>
    </row>
    <row r="399" spans="1:6">
      <c r="A399" s="28">
        <v>445</v>
      </c>
      <c r="B399" s="28" t="s">
        <v>639</v>
      </c>
      <c r="C399" s="28" t="s">
        <v>624</v>
      </c>
      <c r="D399" s="2" t="str">
        <f t="shared" si="12"/>
        <v>福島県金山町</v>
      </c>
      <c r="E399" s="28">
        <v>445</v>
      </c>
      <c r="F399" s="2">
        <f t="shared" si="13"/>
        <v>1</v>
      </c>
    </row>
    <row r="400" spans="1:6">
      <c r="A400" s="28">
        <v>446</v>
      </c>
      <c r="B400" s="28" t="s">
        <v>639</v>
      </c>
      <c r="C400" s="28" t="s">
        <v>670</v>
      </c>
      <c r="D400" s="2" t="str">
        <f t="shared" si="12"/>
        <v>福島県昭和村</v>
      </c>
      <c r="E400" s="28">
        <v>446</v>
      </c>
      <c r="F400" s="2">
        <f t="shared" si="13"/>
        <v>1</v>
      </c>
    </row>
    <row r="401" spans="1:6">
      <c r="A401" s="28">
        <v>447</v>
      </c>
      <c r="B401" s="28" t="s">
        <v>639</v>
      </c>
      <c r="C401" s="28" t="s">
        <v>671</v>
      </c>
      <c r="D401" s="2" t="str">
        <f t="shared" si="12"/>
        <v>福島県会津美里町</v>
      </c>
      <c r="E401" s="28">
        <v>447</v>
      </c>
      <c r="F401" s="2">
        <f t="shared" si="13"/>
        <v>1</v>
      </c>
    </row>
    <row r="402" spans="1:6">
      <c r="A402" s="28">
        <v>461</v>
      </c>
      <c r="B402" s="28" t="s">
        <v>639</v>
      </c>
      <c r="C402" s="28" t="s">
        <v>672</v>
      </c>
      <c r="D402" s="2" t="str">
        <f t="shared" si="12"/>
        <v>福島県西郷村</v>
      </c>
      <c r="E402" s="28">
        <v>461</v>
      </c>
      <c r="F402" s="2">
        <f t="shared" si="13"/>
        <v>1</v>
      </c>
    </row>
    <row r="403" spans="1:6">
      <c r="A403" s="28">
        <v>464</v>
      </c>
      <c r="B403" s="28" t="s">
        <v>639</v>
      </c>
      <c r="C403" s="28" t="s">
        <v>673</v>
      </c>
      <c r="D403" s="2" t="str">
        <f t="shared" si="12"/>
        <v>福島県泉崎村</v>
      </c>
      <c r="E403" s="28">
        <v>464</v>
      </c>
      <c r="F403" s="2">
        <f t="shared" si="13"/>
        <v>1</v>
      </c>
    </row>
    <row r="404" spans="1:6">
      <c r="A404" s="28">
        <v>465</v>
      </c>
      <c r="B404" s="28" t="s">
        <v>639</v>
      </c>
      <c r="C404" s="28" t="s">
        <v>674</v>
      </c>
      <c r="D404" s="2" t="str">
        <f t="shared" si="12"/>
        <v>福島県中島村</v>
      </c>
      <c r="E404" s="28">
        <v>465</v>
      </c>
      <c r="F404" s="2">
        <f t="shared" si="13"/>
        <v>1</v>
      </c>
    </row>
    <row r="405" spans="1:6">
      <c r="A405" s="28">
        <v>466</v>
      </c>
      <c r="B405" s="28" t="s">
        <v>639</v>
      </c>
      <c r="C405" s="28" t="s">
        <v>675</v>
      </c>
      <c r="D405" s="2" t="str">
        <f t="shared" si="12"/>
        <v>福島県矢吹町</v>
      </c>
      <c r="E405" s="28">
        <v>466</v>
      </c>
      <c r="F405" s="2">
        <f t="shared" si="13"/>
        <v>1</v>
      </c>
    </row>
    <row r="406" spans="1:6">
      <c r="A406" s="28">
        <v>481</v>
      </c>
      <c r="B406" s="28" t="s">
        <v>639</v>
      </c>
      <c r="C406" s="28" t="s">
        <v>676</v>
      </c>
      <c r="D406" s="2" t="str">
        <f t="shared" si="12"/>
        <v>福島県棚倉町</v>
      </c>
      <c r="E406" s="28">
        <v>481</v>
      </c>
      <c r="F406" s="2">
        <f t="shared" si="13"/>
        <v>1</v>
      </c>
    </row>
    <row r="407" spans="1:6">
      <c r="A407" s="28">
        <v>482</v>
      </c>
      <c r="B407" s="28" t="s">
        <v>639</v>
      </c>
      <c r="C407" s="28" t="s">
        <v>677</v>
      </c>
      <c r="D407" s="2" t="str">
        <f t="shared" si="12"/>
        <v>福島県矢祭町</v>
      </c>
      <c r="E407" s="28">
        <v>482</v>
      </c>
      <c r="F407" s="2">
        <f t="shared" si="13"/>
        <v>1</v>
      </c>
    </row>
    <row r="408" spans="1:6">
      <c r="A408" s="28">
        <v>483</v>
      </c>
      <c r="B408" s="28" t="s">
        <v>639</v>
      </c>
      <c r="C408" s="28" t="s">
        <v>678</v>
      </c>
      <c r="D408" s="2" t="str">
        <f t="shared" si="12"/>
        <v>福島県塙町</v>
      </c>
      <c r="E408" s="28">
        <v>483</v>
      </c>
      <c r="F408" s="2">
        <f t="shared" si="13"/>
        <v>1</v>
      </c>
    </row>
    <row r="409" spans="1:6">
      <c r="A409" s="28">
        <v>484</v>
      </c>
      <c r="B409" s="28" t="s">
        <v>639</v>
      </c>
      <c r="C409" s="28" t="s">
        <v>679</v>
      </c>
      <c r="D409" s="2" t="str">
        <f t="shared" si="12"/>
        <v>福島県鮫川村</v>
      </c>
      <c r="E409" s="28">
        <v>484</v>
      </c>
      <c r="F409" s="2">
        <f t="shared" si="13"/>
        <v>1</v>
      </c>
    </row>
    <row r="410" spans="1:6">
      <c r="A410" s="28">
        <v>501</v>
      </c>
      <c r="B410" s="28" t="s">
        <v>639</v>
      </c>
      <c r="C410" s="28" t="s">
        <v>680</v>
      </c>
      <c r="D410" s="2" t="str">
        <f t="shared" si="12"/>
        <v>福島県石川町</v>
      </c>
      <c r="E410" s="28">
        <v>501</v>
      </c>
      <c r="F410" s="2">
        <f t="shared" si="13"/>
        <v>1</v>
      </c>
    </row>
    <row r="411" spans="1:6">
      <c r="A411" s="28">
        <v>502</v>
      </c>
      <c r="B411" s="28" t="s">
        <v>639</v>
      </c>
      <c r="C411" s="28" t="s">
        <v>681</v>
      </c>
      <c r="D411" s="2" t="str">
        <f t="shared" si="12"/>
        <v>福島県玉川村</v>
      </c>
      <c r="E411" s="28">
        <v>502</v>
      </c>
      <c r="F411" s="2">
        <f t="shared" si="13"/>
        <v>1</v>
      </c>
    </row>
    <row r="412" spans="1:6">
      <c r="A412" s="28">
        <v>503</v>
      </c>
      <c r="B412" s="28" t="s">
        <v>639</v>
      </c>
      <c r="C412" s="28" t="s">
        <v>682</v>
      </c>
      <c r="D412" s="2" t="str">
        <f t="shared" si="12"/>
        <v>福島県平田村</v>
      </c>
      <c r="E412" s="28">
        <v>503</v>
      </c>
      <c r="F412" s="2">
        <f t="shared" si="13"/>
        <v>1</v>
      </c>
    </row>
    <row r="413" spans="1:6">
      <c r="A413" s="28">
        <v>504</v>
      </c>
      <c r="B413" s="28" t="s">
        <v>639</v>
      </c>
      <c r="C413" s="28" t="s">
        <v>683</v>
      </c>
      <c r="D413" s="2" t="str">
        <f t="shared" si="12"/>
        <v>福島県浅川町</v>
      </c>
      <c r="E413" s="28">
        <v>504</v>
      </c>
      <c r="F413" s="2">
        <f t="shared" si="13"/>
        <v>1</v>
      </c>
    </row>
    <row r="414" spans="1:6">
      <c r="A414" s="28">
        <v>505</v>
      </c>
      <c r="B414" s="28" t="s">
        <v>639</v>
      </c>
      <c r="C414" s="28" t="s">
        <v>684</v>
      </c>
      <c r="D414" s="2" t="str">
        <f t="shared" si="12"/>
        <v>福島県古殿町</v>
      </c>
      <c r="E414" s="28">
        <v>505</v>
      </c>
      <c r="F414" s="2">
        <f t="shared" si="13"/>
        <v>1</v>
      </c>
    </row>
    <row r="415" spans="1:6">
      <c r="A415" s="28">
        <v>521</v>
      </c>
      <c r="B415" s="28" t="s">
        <v>639</v>
      </c>
      <c r="C415" s="28" t="s">
        <v>685</v>
      </c>
      <c r="D415" s="2" t="str">
        <f t="shared" si="12"/>
        <v>福島県三春町</v>
      </c>
      <c r="E415" s="28">
        <v>521</v>
      </c>
      <c r="F415" s="2">
        <f t="shared" si="13"/>
        <v>1</v>
      </c>
    </row>
    <row r="416" spans="1:6">
      <c r="A416" s="28">
        <v>522</v>
      </c>
      <c r="B416" s="28" t="s">
        <v>639</v>
      </c>
      <c r="C416" s="28" t="s">
        <v>686</v>
      </c>
      <c r="D416" s="2" t="str">
        <f t="shared" si="12"/>
        <v>福島県小野町</v>
      </c>
      <c r="E416" s="28">
        <v>522</v>
      </c>
      <c r="F416" s="2">
        <f t="shared" si="13"/>
        <v>1</v>
      </c>
    </row>
    <row r="417" spans="1:6">
      <c r="A417" s="28">
        <v>541</v>
      </c>
      <c r="B417" s="28" t="s">
        <v>639</v>
      </c>
      <c r="C417" s="28" t="s">
        <v>687</v>
      </c>
      <c r="D417" s="2" t="str">
        <f t="shared" si="12"/>
        <v>福島県広野町</v>
      </c>
      <c r="E417" s="28">
        <v>541</v>
      </c>
      <c r="F417" s="2">
        <f t="shared" si="13"/>
        <v>1</v>
      </c>
    </row>
    <row r="418" spans="1:6">
      <c r="A418" s="28">
        <v>542</v>
      </c>
      <c r="B418" s="28" t="s">
        <v>639</v>
      </c>
      <c r="C418" s="28" t="s">
        <v>688</v>
      </c>
      <c r="D418" s="2" t="str">
        <f t="shared" si="12"/>
        <v>福島県楢葉町</v>
      </c>
      <c r="E418" s="28">
        <v>542</v>
      </c>
      <c r="F418" s="2">
        <f t="shared" si="13"/>
        <v>1</v>
      </c>
    </row>
    <row r="419" spans="1:6">
      <c r="A419" s="28">
        <v>543</v>
      </c>
      <c r="B419" s="28" t="s">
        <v>639</v>
      </c>
      <c r="C419" s="28" t="s">
        <v>689</v>
      </c>
      <c r="D419" s="2" t="str">
        <f t="shared" si="12"/>
        <v>福島県富岡町</v>
      </c>
      <c r="E419" s="28">
        <v>543</v>
      </c>
      <c r="F419" s="2">
        <f t="shared" si="13"/>
        <v>1</v>
      </c>
    </row>
    <row r="420" spans="1:6">
      <c r="A420" s="28">
        <v>544</v>
      </c>
      <c r="B420" s="28" t="s">
        <v>639</v>
      </c>
      <c r="C420" s="28" t="s">
        <v>690</v>
      </c>
      <c r="D420" s="2" t="str">
        <f t="shared" si="12"/>
        <v>福島県川内村</v>
      </c>
      <c r="E420" s="28">
        <v>544</v>
      </c>
      <c r="F420" s="2">
        <f t="shared" si="13"/>
        <v>1</v>
      </c>
    </row>
    <row r="421" spans="1:6">
      <c r="A421" s="28">
        <v>545</v>
      </c>
      <c r="B421" s="28" t="s">
        <v>639</v>
      </c>
      <c r="C421" s="28" t="s">
        <v>691</v>
      </c>
      <c r="D421" s="2" t="str">
        <f t="shared" si="12"/>
        <v>福島県大熊町</v>
      </c>
      <c r="E421" s="28">
        <v>545</v>
      </c>
      <c r="F421" s="2">
        <f t="shared" si="13"/>
        <v>1</v>
      </c>
    </row>
    <row r="422" spans="1:6">
      <c r="A422" s="28">
        <v>546</v>
      </c>
      <c r="B422" s="28" t="s">
        <v>639</v>
      </c>
      <c r="C422" s="28" t="s">
        <v>692</v>
      </c>
      <c r="D422" s="2" t="str">
        <f t="shared" si="12"/>
        <v>福島県双葉町</v>
      </c>
      <c r="E422" s="28">
        <v>546</v>
      </c>
      <c r="F422" s="2">
        <f t="shared" si="13"/>
        <v>1</v>
      </c>
    </row>
    <row r="423" spans="1:6">
      <c r="A423" s="28">
        <v>547</v>
      </c>
      <c r="B423" s="28" t="s">
        <v>639</v>
      </c>
      <c r="C423" s="28" t="s">
        <v>693</v>
      </c>
      <c r="D423" s="2" t="str">
        <f t="shared" si="12"/>
        <v>福島県浪江町</v>
      </c>
      <c r="E423" s="28">
        <v>547</v>
      </c>
      <c r="F423" s="2">
        <f t="shared" si="13"/>
        <v>1</v>
      </c>
    </row>
    <row r="424" spans="1:6">
      <c r="A424" s="28">
        <v>548</v>
      </c>
      <c r="B424" s="28" t="s">
        <v>639</v>
      </c>
      <c r="C424" s="28" t="s">
        <v>694</v>
      </c>
      <c r="D424" s="2" t="str">
        <f t="shared" si="12"/>
        <v>福島県葛尾村</v>
      </c>
      <c r="E424" s="28">
        <v>548</v>
      </c>
      <c r="F424" s="2">
        <f t="shared" si="13"/>
        <v>1</v>
      </c>
    </row>
    <row r="425" spans="1:6">
      <c r="A425" s="28">
        <v>561</v>
      </c>
      <c r="B425" s="28" t="s">
        <v>639</v>
      </c>
      <c r="C425" s="28" t="s">
        <v>695</v>
      </c>
      <c r="D425" s="2" t="str">
        <f t="shared" si="12"/>
        <v>福島県新地町</v>
      </c>
      <c r="E425" s="28">
        <v>561</v>
      </c>
      <c r="F425" s="2">
        <f t="shared" si="13"/>
        <v>1</v>
      </c>
    </row>
    <row r="426" spans="1:6">
      <c r="A426" s="28">
        <v>564</v>
      </c>
      <c r="B426" s="28" t="s">
        <v>639</v>
      </c>
      <c r="C426" s="28" t="s">
        <v>696</v>
      </c>
      <c r="D426" s="2" t="str">
        <f t="shared" si="12"/>
        <v>福島県飯舘村</v>
      </c>
      <c r="E426" s="28">
        <v>564</v>
      </c>
      <c r="F426" s="2">
        <f t="shared" si="13"/>
        <v>1</v>
      </c>
    </row>
    <row r="427" spans="1:6">
      <c r="A427" s="28">
        <v>201</v>
      </c>
      <c r="B427" s="28" t="s">
        <v>697</v>
      </c>
      <c r="C427" s="28" t="s">
        <v>698</v>
      </c>
      <c r="D427" s="2" t="str">
        <f t="shared" si="12"/>
        <v>茨城県水戸市</v>
      </c>
      <c r="E427" s="28">
        <v>201</v>
      </c>
      <c r="F427" s="2">
        <f t="shared" si="13"/>
        <v>1</v>
      </c>
    </row>
    <row r="428" spans="1:6">
      <c r="A428" s="28">
        <v>202</v>
      </c>
      <c r="B428" s="28" t="s">
        <v>697</v>
      </c>
      <c r="C428" s="28" t="s">
        <v>699</v>
      </c>
      <c r="D428" s="2" t="str">
        <f t="shared" si="12"/>
        <v>茨城県日立市</v>
      </c>
      <c r="E428" s="28">
        <v>202</v>
      </c>
      <c r="F428" s="2">
        <f t="shared" si="13"/>
        <v>1</v>
      </c>
    </row>
    <row r="429" spans="1:6">
      <c r="A429" s="28">
        <v>203</v>
      </c>
      <c r="B429" s="28" t="s">
        <v>697</v>
      </c>
      <c r="C429" s="28" t="s">
        <v>700</v>
      </c>
      <c r="D429" s="2" t="str">
        <f t="shared" si="12"/>
        <v>茨城県土浦市</v>
      </c>
      <c r="E429" s="28">
        <v>203</v>
      </c>
      <c r="F429" s="2">
        <f t="shared" si="13"/>
        <v>1</v>
      </c>
    </row>
    <row r="430" spans="1:6">
      <c r="A430" s="28">
        <v>204</v>
      </c>
      <c r="B430" s="28" t="s">
        <v>697</v>
      </c>
      <c r="C430" s="28" t="s">
        <v>701</v>
      </c>
      <c r="D430" s="2" t="str">
        <f t="shared" si="12"/>
        <v>茨城県古河市</v>
      </c>
      <c r="E430" s="28">
        <v>204</v>
      </c>
      <c r="F430" s="2">
        <f t="shared" si="13"/>
        <v>1</v>
      </c>
    </row>
    <row r="431" spans="1:6">
      <c r="A431" s="28">
        <v>205</v>
      </c>
      <c r="B431" s="28" t="s">
        <v>697</v>
      </c>
      <c r="C431" s="28" t="s">
        <v>702</v>
      </c>
      <c r="D431" s="2" t="str">
        <f t="shared" si="12"/>
        <v>茨城県石岡市</v>
      </c>
      <c r="E431" s="28">
        <v>205</v>
      </c>
      <c r="F431" s="2">
        <f t="shared" si="13"/>
        <v>1</v>
      </c>
    </row>
    <row r="432" spans="1:6">
      <c r="A432" s="28">
        <v>207</v>
      </c>
      <c r="B432" s="28" t="s">
        <v>697</v>
      </c>
      <c r="C432" s="28" t="s">
        <v>703</v>
      </c>
      <c r="D432" s="2" t="str">
        <f t="shared" si="12"/>
        <v>茨城県結城市</v>
      </c>
      <c r="E432" s="28">
        <v>207</v>
      </c>
      <c r="F432" s="2">
        <f t="shared" si="13"/>
        <v>1</v>
      </c>
    </row>
    <row r="433" spans="1:6">
      <c r="A433" s="28">
        <v>208</v>
      </c>
      <c r="B433" s="28" t="s">
        <v>697</v>
      </c>
      <c r="C433" s="28" t="s">
        <v>704</v>
      </c>
      <c r="D433" s="2" t="str">
        <f t="shared" si="12"/>
        <v>茨城県龍ケ崎市</v>
      </c>
      <c r="E433" s="28">
        <v>208</v>
      </c>
      <c r="F433" s="2">
        <f t="shared" si="13"/>
        <v>1</v>
      </c>
    </row>
    <row r="434" spans="1:6">
      <c r="A434" s="28">
        <v>210</v>
      </c>
      <c r="B434" s="28" t="s">
        <v>697</v>
      </c>
      <c r="C434" s="28" t="s">
        <v>705</v>
      </c>
      <c r="D434" s="2" t="str">
        <f t="shared" si="12"/>
        <v>茨城県下妻市</v>
      </c>
      <c r="E434" s="28">
        <v>210</v>
      </c>
      <c r="F434" s="2">
        <f t="shared" si="13"/>
        <v>1</v>
      </c>
    </row>
    <row r="435" spans="1:6">
      <c r="A435" s="28">
        <v>211</v>
      </c>
      <c r="B435" s="28" t="s">
        <v>697</v>
      </c>
      <c r="C435" s="28" t="s">
        <v>706</v>
      </c>
      <c r="D435" s="2" t="str">
        <f t="shared" si="12"/>
        <v>茨城県常総市</v>
      </c>
      <c r="E435" s="28">
        <v>211</v>
      </c>
      <c r="F435" s="2">
        <f t="shared" si="13"/>
        <v>1</v>
      </c>
    </row>
    <row r="436" spans="1:6">
      <c r="A436" s="28">
        <v>212</v>
      </c>
      <c r="B436" s="28" t="s">
        <v>697</v>
      </c>
      <c r="C436" s="28" t="s">
        <v>707</v>
      </c>
      <c r="D436" s="2" t="str">
        <f t="shared" si="12"/>
        <v>茨城県常陸太田市</v>
      </c>
      <c r="E436" s="28">
        <v>212</v>
      </c>
      <c r="F436" s="2">
        <f t="shared" si="13"/>
        <v>1</v>
      </c>
    </row>
    <row r="437" spans="1:6">
      <c r="A437" s="28">
        <v>214</v>
      </c>
      <c r="B437" s="28" t="s">
        <v>697</v>
      </c>
      <c r="C437" s="28" t="s">
        <v>708</v>
      </c>
      <c r="D437" s="2" t="str">
        <f t="shared" si="12"/>
        <v>茨城県高萩市</v>
      </c>
      <c r="E437" s="28">
        <v>214</v>
      </c>
      <c r="F437" s="2">
        <f t="shared" si="13"/>
        <v>1</v>
      </c>
    </row>
    <row r="438" spans="1:6">
      <c r="A438" s="28">
        <v>215</v>
      </c>
      <c r="B438" s="28" t="s">
        <v>697</v>
      </c>
      <c r="C438" s="28" t="s">
        <v>709</v>
      </c>
      <c r="D438" s="2" t="str">
        <f t="shared" si="12"/>
        <v>茨城県北茨城市</v>
      </c>
      <c r="E438" s="28">
        <v>215</v>
      </c>
      <c r="F438" s="2">
        <f t="shared" si="13"/>
        <v>1</v>
      </c>
    </row>
    <row r="439" spans="1:6">
      <c r="A439" s="28">
        <v>216</v>
      </c>
      <c r="B439" s="28" t="s">
        <v>697</v>
      </c>
      <c r="C439" s="28" t="s">
        <v>710</v>
      </c>
      <c r="D439" s="2" t="str">
        <f t="shared" si="12"/>
        <v>茨城県笠間市</v>
      </c>
      <c r="E439" s="28">
        <v>216</v>
      </c>
      <c r="F439" s="2">
        <f t="shared" si="13"/>
        <v>1</v>
      </c>
    </row>
    <row r="440" spans="1:6">
      <c r="A440" s="28">
        <v>217</v>
      </c>
      <c r="B440" s="28" t="s">
        <v>697</v>
      </c>
      <c r="C440" s="28" t="s">
        <v>711</v>
      </c>
      <c r="D440" s="2" t="str">
        <f t="shared" si="12"/>
        <v>茨城県取手市</v>
      </c>
      <c r="E440" s="28">
        <v>217</v>
      </c>
      <c r="F440" s="2">
        <f t="shared" si="13"/>
        <v>1</v>
      </c>
    </row>
    <row r="441" spans="1:6">
      <c r="A441" s="28">
        <v>219</v>
      </c>
      <c r="B441" s="28" t="s">
        <v>697</v>
      </c>
      <c r="C441" s="28" t="s">
        <v>712</v>
      </c>
      <c r="D441" s="2" t="str">
        <f t="shared" si="12"/>
        <v>茨城県牛久市</v>
      </c>
      <c r="E441" s="28">
        <v>219</v>
      </c>
      <c r="F441" s="2">
        <f t="shared" si="13"/>
        <v>1</v>
      </c>
    </row>
    <row r="442" spans="1:6">
      <c r="A442" s="28">
        <v>220</v>
      </c>
      <c r="B442" s="28" t="s">
        <v>697</v>
      </c>
      <c r="C442" s="28" t="s">
        <v>713</v>
      </c>
      <c r="D442" s="2" t="str">
        <f t="shared" si="12"/>
        <v>茨城県つくば市</v>
      </c>
      <c r="E442" s="28">
        <v>220</v>
      </c>
      <c r="F442" s="2">
        <f t="shared" si="13"/>
        <v>1</v>
      </c>
    </row>
    <row r="443" spans="1:6">
      <c r="A443" s="28">
        <v>221</v>
      </c>
      <c r="B443" s="28" t="s">
        <v>697</v>
      </c>
      <c r="C443" s="28" t="s">
        <v>714</v>
      </c>
      <c r="D443" s="2" t="str">
        <f t="shared" si="12"/>
        <v>茨城県ひたちなか市</v>
      </c>
      <c r="E443" s="28">
        <v>221</v>
      </c>
      <c r="F443" s="2">
        <f t="shared" si="13"/>
        <v>1</v>
      </c>
    </row>
    <row r="444" spans="1:6">
      <c r="A444" s="28">
        <v>222</v>
      </c>
      <c r="B444" s="28" t="s">
        <v>697</v>
      </c>
      <c r="C444" s="28" t="s">
        <v>715</v>
      </c>
      <c r="D444" s="2" t="str">
        <f t="shared" si="12"/>
        <v>茨城県鹿嶋市</v>
      </c>
      <c r="E444" s="28">
        <v>222</v>
      </c>
      <c r="F444" s="2">
        <f t="shared" si="13"/>
        <v>1</v>
      </c>
    </row>
    <row r="445" spans="1:6">
      <c r="A445" s="28">
        <v>223</v>
      </c>
      <c r="B445" s="28" t="s">
        <v>697</v>
      </c>
      <c r="C445" s="28" t="s">
        <v>716</v>
      </c>
      <c r="D445" s="2" t="str">
        <f t="shared" si="12"/>
        <v>茨城県潮来市</v>
      </c>
      <c r="E445" s="28">
        <v>223</v>
      </c>
      <c r="F445" s="2">
        <f t="shared" si="13"/>
        <v>1</v>
      </c>
    </row>
    <row r="446" spans="1:6">
      <c r="A446" s="28">
        <v>224</v>
      </c>
      <c r="B446" s="28" t="s">
        <v>697</v>
      </c>
      <c r="C446" s="28" t="s">
        <v>717</v>
      </c>
      <c r="D446" s="2" t="str">
        <f t="shared" si="12"/>
        <v>茨城県守谷市</v>
      </c>
      <c r="E446" s="28">
        <v>224</v>
      </c>
      <c r="F446" s="2">
        <f t="shared" si="13"/>
        <v>1</v>
      </c>
    </row>
    <row r="447" spans="1:6">
      <c r="A447" s="28">
        <v>225</v>
      </c>
      <c r="B447" s="28" t="s">
        <v>697</v>
      </c>
      <c r="C447" s="28" t="s">
        <v>718</v>
      </c>
      <c r="D447" s="2" t="str">
        <f t="shared" si="12"/>
        <v>茨城県常陸大宮市</v>
      </c>
      <c r="E447" s="28">
        <v>225</v>
      </c>
      <c r="F447" s="2">
        <f t="shared" si="13"/>
        <v>1</v>
      </c>
    </row>
    <row r="448" spans="1:6">
      <c r="A448" s="28">
        <v>226</v>
      </c>
      <c r="B448" s="28" t="s">
        <v>697</v>
      </c>
      <c r="C448" s="28" t="s">
        <v>719</v>
      </c>
      <c r="D448" s="2" t="str">
        <f t="shared" si="12"/>
        <v>茨城県那珂市</v>
      </c>
      <c r="E448" s="28">
        <v>226</v>
      </c>
      <c r="F448" s="2">
        <f t="shared" si="13"/>
        <v>1</v>
      </c>
    </row>
    <row r="449" spans="1:6">
      <c r="A449" s="28">
        <v>227</v>
      </c>
      <c r="B449" s="28" t="s">
        <v>697</v>
      </c>
      <c r="C449" s="28" t="s">
        <v>720</v>
      </c>
      <c r="D449" s="2" t="str">
        <f t="shared" si="12"/>
        <v>茨城県筑西市</v>
      </c>
      <c r="E449" s="28">
        <v>227</v>
      </c>
      <c r="F449" s="2">
        <f t="shared" si="13"/>
        <v>1</v>
      </c>
    </row>
    <row r="450" spans="1:6">
      <c r="A450" s="28">
        <v>228</v>
      </c>
      <c r="B450" s="28" t="s">
        <v>697</v>
      </c>
      <c r="C450" s="28" t="s">
        <v>721</v>
      </c>
      <c r="D450" s="2" t="str">
        <f t="shared" si="12"/>
        <v>茨城県坂東市</v>
      </c>
      <c r="E450" s="28">
        <v>228</v>
      </c>
      <c r="F450" s="2">
        <f t="shared" si="13"/>
        <v>1</v>
      </c>
    </row>
    <row r="451" spans="1:6">
      <c r="A451" s="28">
        <v>229</v>
      </c>
      <c r="B451" s="28" t="s">
        <v>697</v>
      </c>
      <c r="C451" s="28" t="s">
        <v>722</v>
      </c>
      <c r="D451" s="2" t="str">
        <f t="shared" ref="D451:D514" si="14">B451&amp;C451</f>
        <v>茨城県稲敷市</v>
      </c>
      <c r="E451" s="28">
        <v>229</v>
      </c>
      <c r="F451" s="2">
        <f t="shared" ref="F451:F514" si="15">COUNTIF(D:D,D451)</f>
        <v>1</v>
      </c>
    </row>
    <row r="452" spans="1:6">
      <c r="A452" s="28">
        <v>230</v>
      </c>
      <c r="B452" s="28" t="s">
        <v>697</v>
      </c>
      <c r="C452" s="28" t="s">
        <v>723</v>
      </c>
      <c r="D452" s="2" t="str">
        <f t="shared" si="14"/>
        <v>茨城県かすみがうら市</v>
      </c>
      <c r="E452" s="28">
        <v>230</v>
      </c>
      <c r="F452" s="2">
        <f t="shared" si="15"/>
        <v>1</v>
      </c>
    </row>
    <row r="453" spans="1:6">
      <c r="A453" s="28">
        <v>231</v>
      </c>
      <c r="B453" s="28" t="s">
        <v>697</v>
      </c>
      <c r="C453" s="28" t="s">
        <v>724</v>
      </c>
      <c r="D453" s="2" t="str">
        <f t="shared" si="14"/>
        <v>茨城県桜川市</v>
      </c>
      <c r="E453" s="28">
        <v>231</v>
      </c>
      <c r="F453" s="2">
        <f t="shared" si="15"/>
        <v>1</v>
      </c>
    </row>
    <row r="454" spans="1:6">
      <c r="A454" s="28">
        <v>232</v>
      </c>
      <c r="B454" s="28" t="s">
        <v>697</v>
      </c>
      <c r="C454" s="28" t="s">
        <v>725</v>
      </c>
      <c r="D454" s="2" t="str">
        <f t="shared" si="14"/>
        <v>茨城県神栖市</v>
      </c>
      <c r="E454" s="28">
        <v>232</v>
      </c>
      <c r="F454" s="2">
        <f t="shared" si="15"/>
        <v>1</v>
      </c>
    </row>
    <row r="455" spans="1:6">
      <c r="A455" s="28">
        <v>233</v>
      </c>
      <c r="B455" s="28" t="s">
        <v>697</v>
      </c>
      <c r="C455" s="28" t="s">
        <v>726</v>
      </c>
      <c r="D455" s="2" t="str">
        <f t="shared" si="14"/>
        <v>茨城県行方市</v>
      </c>
      <c r="E455" s="28">
        <v>233</v>
      </c>
      <c r="F455" s="2">
        <f t="shared" si="15"/>
        <v>1</v>
      </c>
    </row>
    <row r="456" spans="1:6">
      <c r="A456" s="28">
        <v>234</v>
      </c>
      <c r="B456" s="28" t="s">
        <v>697</v>
      </c>
      <c r="C456" s="28" t="s">
        <v>727</v>
      </c>
      <c r="D456" s="2" t="str">
        <f t="shared" si="14"/>
        <v>茨城県鉾田市</v>
      </c>
      <c r="E456" s="28">
        <v>234</v>
      </c>
      <c r="F456" s="2">
        <f t="shared" si="15"/>
        <v>1</v>
      </c>
    </row>
    <row r="457" spans="1:6">
      <c r="A457" s="28">
        <v>235</v>
      </c>
      <c r="B457" s="28" t="s">
        <v>697</v>
      </c>
      <c r="C457" s="28" t="s">
        <v>728</v>
      </c>
      <c r="D457" s="2" t="str">
        <f t="shared" si="14"/>
        <v>茨城県つくばみらい市</v>
      </c>
      <c r="E457" s="28">
        <v>235</v>
      </c>
      <c r="F457" s="2">
        <f t="shared" si="15"/>
        <v>1</v>
      </c>
    </row>
    <row r="458" spans="1:6">
      <c r="A458" s="28">
        <v>236</v>
      </c>
      <c r="B458" s="28" t="s">
        <v>697</v>
      </c>
      <c r="C458" s="28" t="s">
        <v>729</v>
      </c>
      <c r="D458" s="2" t="str">
        <f t="shared" si="14"/>
        <v>茨城県小美玉市</v>
      </c>
      <c r="E458" s="28">
        <v>236</v>
      </c>
      <c r="F458" s="2">
        <f t="shared" si="15"/>
        <v>1</v>
      </c>
    </row>
    <row r="459" spans="1:6">
      <c r="A459" s="28">
        <v>302</v>
      </c>
      <c r="B459" s="28" t="s">
        <v>697</v>
      </c>
      <c r="C459" s="28" t="s">
        <v>730</v>
      </c>
      <c r="D459" s="2" t="str">
        <f t="shared" si="14"/>
        <v>茨城県茨城町</v>
      </c>
      <c r="E459" s="28">
        <v>302</v>
      </c>
      <c r="F459" s="2">
        <f t="shared" si="15"/>
        <v>1</v>
      </c>
    </row>
    <row r="460" spans="1:6">
      <c r="A460" s="28">
        <v>309</v>
      </c>
      <c r="B460" s="28" t="s">
        <v>697</v>
      </c>
      <c r="C460" s="28" t="s">
        <v>731</v>
      </c>
      <c r="D460" s="2" t="str">
        <f t="shared" si="14"/>
        <v>茨城県大洗町</v>
      </c>
      <c r="E460" s="28">
        <v>309</v>
      </c>
      <c r="F460" s="2">
        <f t="shared" si="15"/>
        <v>1</v>
      </c>
    </row>
    <row r="461" spans="1:6">
      <c r="A461" s="28">
        <v>310</v>
      </c>
      <c r="B461" s="28" t="s">
        <v>697</v>
      </c>
      <c r="C461" s="28" t="s">
        <v>732</v>
      </c>
      <c r="D461" s="2" t="str">
        <f t="shared" si="14"/>
        <v>茨城県城里町</v>
      </c>
      <c r="E461" s="28">
        <v>310</v>
      </c>
      <c r="F461" s="2">
        <f t="shared" si="15"/>
        <v>1</v>
      </c>
    </row>
    <row r="462" spans="1:6">
      <c r="A462" s="28">
        <v>341</v>
      </c>
      <c r="B462" s="28" t="s">
        <v>697</v>
      </c>
      <c r="C462" s="28" t="s">
        <v>733</v>
      </c>
      <c r="D462" s="2" t="str">
        <f t="shared" si="14"/>
        <v>茨城県東海村</v>
      </c>
      <c r="E462" s="28">
        <v>341</v>
      </c>
      <c r="F462" s="2">
        <f t="shared" si="15"/>
        <v>1</v>
      </c>
    </row>
    <row r="463" spans="1:6">
      <c r="A463" s="28">
        <v>364</v>
      </c>
      <c r="B463" s="28" t="s">
        <v>697</v>
      </c>
      <c r="C463" s="28" t="s">
        <v>734</v>
      </c>
      <c r="D463" s="2" t="str">
        <f t="shared" si="14"/>
        <v>茨城県大子町</v>
      </c>
      <c r="E463" s="28">
        <v>364</v>
      </c>
      <c r="F463" s="2">
        <f t="shared" si="15"/>
        <v>1</v>
      </c>
    </row>
    <row r="464" spans="1:6">
      <c r="A464" s="28">
        <v>442</v>
      </c>
      <c r="B464" s="28" t="s">
        <v>697</v>
      </c>
      <c r="C464" s="28" t="s">
        <v>735</v>
      </c>
      <c r="D464" s="2" t="str">
        <f t="shared" si="14"/>
        <v>茨城県美浦村</v>
      </c>
      <c r="E464" s="28">
        <v>442</v>
      </c>
      <c r="F464" s="2">
        <f t="shared" si="15"/>
        <v>1</v>
      </c>
    </row>
    <row r="465" spans="1:6">
      <c r="A465" s="28">
        <v>443</v>
      </c>
      <c r="B465" s="28" t="s">
        <v>697</v>
      </c>
      <c r="C465" s="28" t="s">
        <v>736</v>
      </c>
      <c r="D465" s="2" t="str">
        <f t="shared" si="14"/>
        <v>茨城県阿見町</v>
      </c>
      <c r="E465" s="28">
        <v>443</v>
      </c>
      <c r="F465" s="2">
        <f t="shared" si="15"/>
        <v>1</v>
      </c>
    </row>
    <row r="466" spans="1:6">
      <c r="A466" s="28">
        <v>447</v>
      </c>
      <c r="B466" s="28" t="s">
        <v>697</v>
      </c>
      <c r="C466" s="28" t="s">
        <v>737</v>
      </c>
      <c r="D466" s="2" t="str">
        <f t="shared" si="14"/>
        <v>茨城県河内町</v>
      </c>
      <c r="E466" s="28">
        <v>447</v>
      </c>
      <c r="F466" s="2">
        <f t="shared" si="15"/>
        <v>1</v>
      </c>
    </row>
    <row r="467" spans="1:6">
      <c r="A467" s="28">
        <v>521</v>
      </c>
      <c r="B467" s="28" t="s">
        <v>697</v>
      </c>
      <c r="C467" s="28" t="s">
        <v>738</v>
      </c>
      <c r="D467" s="2" t="str">
        <f t="shared" si="14"/>
        <v>茨城県八千代町</v>
      </c>
      <c r="E467" s="28">
        <v>521</v>
      </c>
      <c r="F467" s="2">
        <f t="shared" si="15"/>
        <v>1</v>
      </c>
    </row>
    <row r="468" spans="1:6">
      <c r="A468" s="28">
        <v>542</v>
      </c>
      <c r="B468" s="28" t="s">
        <v>697</v>
      </c>
      <c r="C468" s="28" t="s">
        <v>739</v>
      </c>
      <c r="D468" s="2" t="str">
        <f t="shared" si="14"/>
        <v>茨城県五霞町</v>
      </c>
      <c r="E468" s="28">
        <v>542</v>
      </c>
      <c r="F468" s="2">
        <f t="shared" si="15"/>
        <v>1</v>
      </c>
    </row>
    <row r="469" spans="1:6">
      <c r="A469" s="28">
        <v>546</v>
      </c>
      <c r="B469" s="28" t="s">
        <v>697</v>
      </c>
      <c r="C469" s="28" t="s">
        <v>740</v>
      </c>
      <c r="D469" s="2" t="str">
        <f t="shared" si="14"/>
        <v>茨城県境町</v>
      </c>
      <c r="E469" s="28">
        <v>546</v>
      </c>
      <c r="F469" s="2">
        <f t="shared" si="15"/>
        <v>1</v>
      </c>
    </row>
    <row r="470" spans="1:6">
      <c r="A470" s="28">
        <v>564</v>
      </c>
      <c r="B470" s="28" t="s">
        <v>697</v>
      </c>
      <c r="C470" s="28" t="s">
        <v>741</v>
      </c>
      <c r="D470" s="2" t="str">
        <f t="shared" si="14"/>
        <v>茨城県利根町</v>
      </c>
      <c r="E470" s="28">
        <v>564</v>
      </c>
      <c r="F470" s="2">
        <f t="shared" si="15"/>
        <v>1</v>
      </c>
    </row>
    <row r="471" spans="1:6">
      <c r="A471" s="28">
        <v>201</v>
      </c>
      <c r="B471" s="28" t="s">
        <v>742</v>
      </c>
      <c r="C471" s="28" t="s">
        <v>743</v>
      </c>
      <c r="D471" s="2" t="str">
        <f t="shared" si="14"/>
        <v>栃木県宇都宮市</v>
      </c>
      <c r="E471" s="28">
        <v>201</v>
      </c>
      <c r="F471" s="2">
        <f t="shared" si="15"/>
        <v>1</v>
      </c>
    </row>
    <row r="472" spans="1:6">
      <c r="A472" s="28">
        <v>202</v>
      </c>
      <c r="B472" s="28" t="s">
        <v>742</v>
      </c>
      <c r="C472" s="28" t="s">
        <v>744</v>
      </c>
      <c r="D472" s="2" t="str">
        <f t="shared" si="14"/>
        <v>栃木県足利市</v>
      </c>
      <c r="E472" s="28">
        <v>202</v>
      </c>
      <c r="F472" s="2">
        <f t="shared" si="15"/>
        <v>1</v>
      </c>
    </row>
    <row r="473" spans="1:6">
      <c r="A473" s="28">
        <v>203</v>
      </c>
      <c r="B473" s="28" t="s">
        <v>742</v>
      </c>
      <c r="C473" s="28" t="s">
        <v>745</v>
      </c>
      <c r="D473" s="2" t="str">
        <f t="shared" si="14"/>
        <v>栃木県栃木市</v>
      </c>
      <c r="E473" s="28">
        <v>203</v>
      </c>
      <c r="F473" s="2">
        <f t="shared" si="15"/>
        <v>1</v>
      </c>
    </row>
    <row r="474" spans="1:6">
      <c r="A474" s="28">
        <v>204</v>
      </c>
      <c r="B474" s="28" t="s">
        <v>742</v>
      </c>
      <c r="C474" s="28" t="s">
        <v>746</v>
      </c>
      <c r="D474" s="2" t="str">
        <f t="shared" si="14"/>
        <v>栃木県佐野市</v>
      </c>
      <c r="E474" s="28">
        <v>204</v>
      </c>
      <c r="F474" s="2">
        <f t="shared" si="15"/>
        <v>1</v>
      </c>
    </row>
    <row r="475" spans="1:6">
      <c r="A475" s="28">
        <v>205</v>
      </c>
      <c r="B475" s="28" t="s">
        <v>742</v>
      </c>
      <c r="C475" s="28" t="s">
        <v>747</v>
      </c>
      <c r="D475" s="2" t="str">
        <f t="shared" si="14"/>
        <v>栃木県鹿沼市</v>
      </c>
      <c r="E475" s="28">
        <v>205</v>
      </c>
      <c r="F475" s="2">
        <f t="shared" si="15"/>
        <v>1</v>
      </c>
    </row>
    <row r="476" spans="1:6">
      <c r="A476" s="28">
        <v>206</v>
      </c>
      <c r="B476" s="28" t="s">
        <v>742</v>
      </c>
      <c r="C476" s="28" t="s">
        <v>748</v>
      </c>
      <c r="D476" s="2" t="str">
        <f t="shared" si="14"/>
        <v>栃木県日光市</v>
      </c>
      <c r="E476" s="28">
        <v>206</v>
      </c>
      <c r="F476" s="2">
        <f t="shared" si="15"/>
        <v>1</v>
      </c>
    </row>
    <row r="477" spans="1:6">
      <c r="A477" s="28">
        <v>208</v>
      </c>
      <c r="B477" s="28" t="s">
        <v>742</v>
      </c>
      <c r="C477" s="28" t="s">
        <v>749</v>
      </c>
      <c r="D477" s="2" t="str">
        <f t="shared" si="14"/>
        <v>栃木県小山市</v>
      </c>
      <c r="E477" s="28">
        <v>208</v>
      </c>
      <c r="F477" s="2">
        <f t="shared" si="15"/>
        <v>1</v>
      </c>
    </row>
    <row r="478" spans="1:6">
      <c r="A478" s="28">
        <v>209</v>
      </c>
      <c r="B478" s="28" t="s">
        <v>742</v>
      </c>
      <c r="C478" s="28" t="s">
        <v>750</v>
      </c>
      <c r="D478" s="2" t="str">
        <f t="shared" si="14"/>
        <v>栃木県真岡市</v>
      </c>
      <c r="E478" s="28">
        <v>209</v>
      </c>
      <c r="F478" s="2">
        <f t="shared" si="15"/>
        <v>1</v>
      </c>
    </row>
    <row r="479" spans="1:6">
      <c r="A479" s="28">
        <v>210</v>
      </c>
      <c r="B479" s="28" t="s">
        <v>742</v>
      </c>
      <c r="C479" s="28" t="s">
        <v>751</v>
      </c>
      <c r="D479" s="2" t="str">
        <f t="shared" si="14"/>
        <v>栃木県大田原市</v>
      </c>
      <c r="E479" s="28">
        <v>210</v>
      </c>
      <c r="F479" s="2">
        <f t="shared" si="15"/>
        <v>1</v>
      </c>
    </row>
    <row r="480" spans="1:6">
      <c r="A480" s="28">
        <v>211</v>
      </c>
      <c r="B480" s="28" t="s">
        <v>742</v>
      </c>
      <c r="C480" s="28" t="s">
        <v>752</v>
      </c>
      <c r="D480" s="2" t="str">
        <f t="shared" si="14"/>
        <v>栃木県矢板市</v>
      </c>
      <c r="E480" s="28">
        <v>211</v>
      </c>
      <c r="F480" s="2">
        <f t="shared" si="15"/>
        <v>1</v>
      </c>
    </row>
    <row r="481" spans="1:6">
      <c r="A481" s="28">
        <v>213</v>
      </c>
      <c r="B481" s="28" t="s">
        <v>742</v>
      </c>
      <c r="C481" s="28" t="s">
        <v>753</v>
      </c>
      <c r="D481" s="2" t="str">
        <f t="shared" si="14"/>
        <v>栃木県那須塩原市</v>
      </c>
      <c r="E481" s="28">
        <v>213</v>
      </c>
      <c r="F481" s="2">
        <f t="shared" si="15"/>
        <v>1</v>
      </c>
    </row>
    <row r="482" spans="1:6">
      <c r="A482" s="28">
        <v>214</v>
      </c>
      <c r="B482" s="28" t="s">
        <v>742</v>
      </c>
      <c r="C482" s="28" t="s">
        <v>754</v>
      </c>
      <c r="D482" s="2" t="str">
        <f t="shared" si="14"/>
        <v>栃木県さくら市</v>
      </c>
      <c r="E482" s="28">
        <v>214</v>
      </c>
      <c r="F482" s="2">
        <f t="shared" si="15"/>
        <v>1</v>
      </c>
    </row>
    <row r="483" spans="1:6">
      <c r="A483" s="28">
        <v>215</v>
      </c>
      <c r="B483" s="28" t="s">
        <v>742</v>
      </c>
      <c r="C483" s="28" t="s">
        <v>755</v>
      </c>
      <c r="D483" s="2" t="str">
        <f t="shared" si="14"/>
        <v>栃木県那須烏山市</v>
      </c>
      <c r="E483" s="28">
        <v>215</v>
      </c>
      <c r="F483" s="2">
        <f t="shared" si="15"/>
        <v>1</v>
      </c>
    </row>
    <row r="484" spans="1:6">
      <c r="A484" s="28">
        <v>216</v>
      </c>
      <c r="B484" s="28" t="s">
        <v>742</v>
      </c>
      <c r="C484" s="28" t="s">
        <v>756</v>
      </c>
      <c r="D484" s="2" t="str">
        <f t="shared" si="14"/>
        <v>栃木県下野市</v>
      </c>
      <c r="E484" s="28">
        <v>216</v>
      </c>
      <c r="F484" s="2">
        <f t="shared" si="15"/>
        <v>1</v>
      </c>
    </row>
    <row r="485" spans="1:6">
      <c r="A485" s="28">
        <v>301</v>
      </c>
      <c r="B485" s="28" t="s">
        <v>742</v>
      </c>
      <c r="C485" s="28" t="s">
        <v>757</v>
      </c>
      <c r="D485" s="2" t="str">
        <f t="shared" si="14"/>
        <v>栃木県上三川町</v>
      </c>
      <c r="E485" s="28">
        <v>301</v>
      </c>
      <c r="F485" s="2">
        <f t="shared" si="15"/>
        <v>1</v>
      </c>
    </row>
    <row r="486" spans="1:6">
      <c r="A486" s="28">
        <v>342</v>
      </c>
      <c r="B486" s="28" t="s">
        <v>742</v>
      </c>
      <c r="C486" s="28" t="s">
        <v>758</v>
      </c>
      <c r="D486" s="2" t="str">
        <f t="shared" si="14"/>
        <v>栃木県益子町</v>
      </c>
      <c r="E486" s="28">
        <v>342</v>
      </c>
      <c r="F486" s="2">
        <f t="shared" si="15"/>
        <v>1</v>
      </c>
    </row>
    <row r="487" spans="1:6">
      <c r="A487" s="28">
        <v>343</v>
      </c>
      <c r="B487" s="28" t="s">
        <v>742</v>
      </c>
      <c r="C487" s="28" t="s">
        <v>759</v>
      </c>
      <c r="D487" s="2" t="str">
        <f t="shared" si="14"/>
        <v>栃木県茂木町</v>
      </c>
      <c r="E487" s="28">
        <v>343</v>
      </c>
      <c r="F487" s="2">
        <f t="shared" si="15"/>
        <v>1</v>
      </c>
    </row>
    <row r="488" spans="1:6">
      <c r="A488" s="28">
        <v>344</v>
      </c>
      <c r="B488" s="28" t="s">
        <v>742</v>
      </c>
      <c r="C488" s="28" t="s">
        <v>760</v>
      </c>
      <c r="D488" s="2" t="str">
        <f t="shared" si="14"/>
        <v>栃木県市貝町</v>
      </c>
      <c r="E488" s="28">
        <v>344</v>
      </c>
      <c r="F488" s="2">
        <f t="shared" si="15"/>
        <v>1</v>
      </c>
    </row>
    <row r="489" spans="1:6">
      <c r="A489" s="28">
        <v>345</v>
      </c>
      <c r="B489" s="28" t="s">
        <v>742</v>
      </c>
      <c r="C489" s="28" t="s">
        <v>761</v>
      </c>
      <c r="D489" s="2" t="str">
        <f t="shared" si="14"/>
        <v>栃木県芳賀町</v>
      </c>
      <c r="E489" s="28">
        <v>345</v>
      </c>
      <c r="F489" s="2">
        <f t="shared" si="15"/>
        <v>1</v>
      </c>
    </row>
    <row r="490" spans="1:6">
      <c r="A490" s="28">
        <v>361</v>
      </c>
      <c r="B490" s="28" t="s">
        <v>742</v>
      </c>
      <c r="C490" s="28" t="s">
        <v>762</v>
      </c>
      <c r="D490" s="2" t="str">
        <f t="shared" si="14"/>
        <v>栃木県壬生町</v>
      </c>
      <c r="E490" s="28">
        <v>361</v>
      </c>
      <c r="F490" s="2">
        <f t="shared" si="15"/>
        <v>1</v>
      </c>
    </row>
    <row r="491" spans="1:6">
      <c r="A491" s="28">
        <v>364</v>
      </c>
      <c r="B491" s="28" t="s">
        <v>742</v>
      </c>
      <c r="C491" s="28" t="s">
        <v>763</v>
      </c>
      <c r="D491" s="2" t="str">
        <f t="shared" si="14"/>
        <v>栃木県野木町</v>
      </c>
      <c r="E491" s="28">
        <v>364</v>
      </c>
      <c r="F491" s="2">
        <f t="shared" si="15"/>
        <v>1</v>
      </c>
    </row>
    <row r="492" spans="1:6">
      <c r="A492" s="28">
        <v>384</v>
      </c>
      <c r="B492" s="28" t="s">
        <v>742</v>
      </c>
      <c r="C492" s="28" t="s">
        <v>764</v>
      </c>
      <c r="D492" s="2" t="str">
        <f t="shared" si="14"/>
        <v>栃木県塩谷町</v>
      </c>
      <c r="E492" s="28">
        <v>384</v>
      </c>
      <c r="F492" s="2">
        <f t="shared" si="15"/>
        <v>1</v>
      </c>
    </row>
    <row r="493" spans="1:6">
      <c r="A493" s="28">
        <v>386</v>
      </c>
      <c r="B493" s="28" t="s">
        <v>742</v>
      </c>
      <c r="C493" s="28" t="s">
        <v>765</v>
      </c>
      <c r="D493" s="2" t="str">
        <f t="shared" si="14"/>
        <v>栃木県高根沢町</v>
      </c>
      <c r="E493" s="28">
        <v>386</v>
      </c>
      <c r="F493" s="2">
        <f t="shared" si="15"/>
        <v>1</v>
      </c>
    </row>
    <row r="494" spans="1:6">
      <c r="A494" s="28">
        <v>407</v>
      </c>
      <c r="B494" s="28" t="s">
        <v>742</v>
      </c>
      <c r="C494" s="28" t="s">
        <v>766</v>
      </c>
      <c r="D494" s="2" t="str">
        <f t="shared" si="14"/>
        <v>栃木県那須町</v>
      </c>
      <c r="E494" s="28">
        <v>407</v>
      </c>
      <c r="F494" s="2">
        <f t="shared" si="15"/>
        <v>1</v>
      </c>
    </row>
    <row r="495" spans="1:6">
      <c r="A495" s="28">
        <v>411</v>
      </c>
      <c r="B495" s="28" t="s">
        <v>742</v>
      </c>
      <c r="C495" s="28" t="s">
        <v>767</v>
      </c>
      <c r="D495" s="2" t="str">
        <f t="shared" si="14"/>
        <v>栃木県那珂川町</v>
      </c>
      <c r="E495" s="28">
        <v>411</v>
      </c>
      <c r="F495" s="2">
        <f t="shared" si="15"/>
        <v>1</v>
      </c>
    </row>
    <row r="496" spans="1:6">
      <c r="A496" s="28">
        <v>201</v>
      </c>
      <c r="B496" s="28" t="s">
        <v>768</v>
      </c>
      <c r="C496" s="28" t="s">
        <v>769</v>
      </c>
      <c r="D496" s="2" t="str">
        <f t="shared" si="14"/>
        <v>群馬県前橋市</v>
      </c>
      <c r="E496" s="28">
        <v>201</v>
      </c>
      <c r="F496" s="2">
        <f t="shared" si="15"/>
        <v>1</v>
      </c>
    </row>
    <row r="497" spans="1:6">
      <c r="A497" s="28">
        <v>202</v>
      </c>
      <c r="B497" s="28" t="s">
        <v>768</v>
      </c>
      <c r="C497" s="28" t="s">
        <v>770</v>
      </c>
      <c r="D497" s="2" t="str">
        <f t="shared" si="14"/>
        <v>群馬県高崎市</v>
      </c>
      <c r="E497" s="28">
        <v>202</v>
      </c>
      <c r="F497" s="2">
        <f t="shared" si="15"/>
        <v>1</v>
      </c>
    </row>
    <row r="498" spans="1:6">
      <c r="A498" s="28">
        <v>203</v>
      </c>
      <c r="B498" s="28" t="s">
        <v>768</v>
      </c>
      <c r="C498" s="28" t="s">
        <v>771</v>
      </c>
      <c r="D498" s="2" t="str">
        <f t="shared" si="14"/>
        <v>群馬県桐生市</v>
      </c>
      <c r="E498" s="28">
        <v>203</v>
      </c>
      <c r="F498" s="2">
        <f t="shared" si="15"/>
        <v>1</v>
      </c>
    </row>
    <row r="499" spans="1:6">
      <c r="A499" s="28">
        <v>204</v>
      </c>
      <c r="B499" s="28" t="s">
        <v>768</v>
      </c>
      <c r="C499" s="28" t="s">
        <v>772</v>
      </c>
      <c r="D499" s="2" t="str">
        <f t="shared" si="14"/>
        <v>群馬県伊勢崎市</v>
      </c>
      <c r="E499" s="28">
        <v>204</v>
      </c>
      <c r="F499" s="2">
        <f t="shared" si="15"/>
        <v>1</v>
      </c>
    </row>
    <row r="500" spans="1:6">
      <c r="A500" s="28">
        <v>205</v>
      </c>
      <c r="B500" s="28" t="s">
        <v>768</v>
      </c>
      <c r="C500" s="28" t="s">
        <v>773</v>
      </c>
      <c r="D500" s="2" t="str">
        <f t="shared" si="14"/>
        <v>群馬県太田市</v>
      </c>
      <c r="E500" s="28">
        <v>205</v>
      </c>
      <c r="F500" s="2">
        <f t="shared" si="15"/>
        <v>1</v>
      </c>
    </row>
    <row r="501" spans="1:6">
      <c r="A501" s="28">
        <v>206</v>
      </c>
      <c r="B501" s="28" t="s">
        <v>768</v>
      </c>
      <c r="C501" s="28" t="s">
        <v>774</v>
      </c>
      <c r="D501" s="2" t="str">
        <f t="shared" si="14"/>
        <v>群馬県沼田市</v>
      </c>
      <c r="E501" s="28">
        <v>206</v>
      </c>
      <c r="F501" s="2">
        <f t="shared" si="15"/>
        <v>1</v>
      </c>
    </row>
    <row r="502" spans="1:6">
      <c r="A502" s="28">
        <v>207</v>
      </c>
      <c r="B502" s="28" t="s">
        <v>768</v>
      </c>
      <c r="C502" s="28" t="s">
        <v>775</v>
      </c>
      <c r="D502" s="2" t="str">
        <f t="shared" si="14"/>
        <v>群馬県館林市</v>
      </c>
      <c r="E502" s="28">
        <v>207</v>
      </c>
      <c r="F502" s="2">
        <f t="shared" si="15"/>
        <v>1</v>
      </c>
    </row>
    <row r="503" spans="1:6">
      <c r="A503" s="28">
        <v>208</v>
      </c>
      <c r="B503" s="28" t="s">
        <v>768</v>
      </c>
      <c r="C503" s="28" t="s">
        <v>776</v>
      </c>
      <c r="D503" s="2" t="str">
        <f t="shared" si="14"/>
        <v>群馬県渋川市</v>
      </c>
      <c r="E503" s="28">
        <v>208</v>
      </c>
      <c r="F503" s="2">
        <f t="shared" si="15"/>
        <v>1</v>
      </c>
    </row>
    <row r="504" spans="1:6">
      <c r="A504" s="28">
        <v>209</v>
      </c>
      <c r="B504" s="28" t="s">
        <v>768</v>
      </c>
      <c r="C504" s="28" t="s">
        <v>777</v>
      </c>
      <c r="D504" s="2" t="str">
        <f t="shared" si="14"/>
        <v>群馬県藤岡市</v>
      </c>
      <c r="E504" s="28">
        <v>209</v>
      </c>
      <c r="F504" s="2">
        <f t="shared" si="15"/>
        <v>1</v>
      </c>
    </row>
    <row r="505" spans="1:6">
      <c r="A505" s="28">
        <v>210</v>
      </c>
      <c r="B505" s="28" t="s">
        <v>768</v>
      </c>
      <c r="C505" s="28" t="s">
        <v>778</v>
      </c>
      <c r="D505" s="2" t="str">
        <f t="shared" si="14"/>
        <v>群馬県富岡市</v>
      </c>
      <c r="E505" s="28">
        <v>210</v>
      </c>
      <c r="F505" s="2">
        <f t="shared" si="15"/>
        <v>1</v>
      </c>
    </row>
    <row r="506" spans="1:6">
      <c r="A506" s="28">
        <v>211</v>
      </c>
      <c r="B506" s="28" t="s">
        <v>768</v>
      </c>
      <c r="C506" s="28" t="s">
        <v>779</v>
      </c>
      <c r="D506" s="2" t="str">
        <f t="shared" si="14"/>
        <v>群馬県安中市</v>
      </c>
      <c r="E506" s="28">
        <v>211</v>
      </c>
      <c r="F506" s="2">
        <f t="shared" si="15"/>
        <v>1</v>
      </c>
    </row>
    <row r="507" spans="1:6">
      <c r="A507" s="28">
        <v>212</v>
      </c>
      <c r="B507" s="28" t="s">
        <v>768</v>
      </c>
      <c r="C507" s="28" t="s">
        <v>780</v>
      </c>
      <c r="D507" s="2" t="str">
        <f t="shared" si="14"/>
        <v>群馬県みどり市</v>
      </c>
      <c r="E507" s="28">
        <v>212</v>
      </c>
      <c r="F507" s="2">
        <f t="shared" si="15"/>
        <v>1</v>
      </c>
    </row>
    <row r="508" spans="1:6">
      <c r="A508" s="28">
        <v>344</v>
      </c>
      <c r="B508" s="28" t="s">
        <v>768</v>
      </c>
      <c r="C508" s="28" t="s">
        <v>781</v>
      </c>
      <c r="D508" s="2" t="str">
        <f t="shared" si="14"/>
        <v>群馬県榛東村</v>
      </c>
      <c r="E508" s="28">
        <v>344</v>
      </c>
      <c r="F508" s="2">
        <f t="shared" si="15"/>
        <v>1</v>
      </c>
    </row>
    <row r="509" spans="1:6">
      <c r="A509" s="28">
        <v>345</v>
      </c>
      <c r="B509" s="28" t="s">
        <v>768</v>
      </c>
      <c r="C509" s="28" t="s">
        <v>782</v>
      </c>
      <c r="D509" s="2" t="str">
        <f t="shared" si="14"/>
        <v>群馬県吉岡町</v>
      </c>
      <c r="E509" s="28">
        <v>345</v>
      </c>
      <c r="F509" s="2">
        <f t="shared" si="15"/>
        <v>1</v>
      </c>
    </row>
    <row r="510" spans="1:6">
      <c r="A510" s="28">
        <v>366</v>
      </c>
      <c r="B510" s="28" t="s">
        <v>768</v>
      </c>
      <c r="C510" s="28" t="s">
        <v>783</v>
      </c>
      <c r="D510" s="2" t="str">
        <f t="shared" si="14"/>
        <v>群馬県上野村</v>
      </c>
      <c r="E510" s="28">
        <v>366</v>
      </c>
      <c r="F510" s="2">
        <f t="shared" si="15"/>
        <v>1</v>
      </c>
    </row>
    <row r="511" spans="1:6">
      <c r="A511" s="28">
        <v>367</v>
      </c>
      <c r="B511" s="28" t="s">
        <v>768</v>
      </c>
      <c r="C511" s="28" t="s">
        <v>784</v>
      </c>
      <c r="D511" s="2" t="str">
        <f t="shared" si="14"/>
        <v>群馬県神流町</v>
      </c>
      <c r="E511" s="28">
        <v>367</v>
      </c>
      <c r="F511" s="2">
        <f t="shared" si="15"/>
        <v>1</v>
      </c>
    </row>
    <row r="512" spans="1:6">
      <c r="A512" s="28">
        <v>382</v>
      </c>
      <c r="B512" s="28" t="s">
        <v>768</v>
      </c>
      <c r="C512" s="28" t="s">
        <v>785</v>
      </c>
      <c r="D512" s="2" t="str">
        <f t="shared" si="14"/>
        <v>群馬県下仁田町</v>
      </c>
      <c r="E512" s="28">
        <v>382</v>
      </c>
      <c r="F512" s="2">
        <f t="shared" si="15"/>
        <v>1</v>
      </c>
    </row>
    <row r="513" spans="1:6">
      <c r="A513" s="28">
        <v>383</v>
      </c>
      <c r="B513" s="28" t="s">
        <v>768</v>
      </c>
      <c r="C513" s="28" t="s">
        <v>786</v>
      </c>
      <c r="D513" s="2" t="str">
        <f t="shared" si="14"/>
        <v>群馬県南牧村</v>
      </c>
      <c r="E513" s="28">
        <v>383</v>
      </c>
      <c r="F513" s="2">
        <f t="shared" si="15"/>
        <v>1</v>
      </c>
    </row>
    <row r="514" spans="1:6">
      <c r="A514" s="28">
        <v>384</v>
      </c>
      <c r="B514" s="28" t="s">
        <v>768</v>
      </c>
      <c r="C514" s="28" t="s">
        <v>787</v>
      </c>
      <c r="D514" s="2" t="str">
        <f t="shared" si="14"/>
        <v>群馬県甘楽町</v>
      </c>
      <c r="E514" s="28">
        <v>384</v>
      </c>
      <c r="F514" s="2">
        <f t="shared" si="15"/>
        <v>1</v>
      </c>
    </row>
    <row r="515" spans="1:6">
      <c r="A515" s="28">
        <v>421</v>
      </c>
      <c r="B515" s="28" t="s">
        <v>768</v>
      </c>
      <c r="C515" s="28" t="s">
        <v>788</v>
      </c>
      <c r="D515" s="2" t="str">
        <f t="shared" ref="D515:D578" si="16">B515&amp;C515</f>
        <v>群馬県中之条町</v>
      </c>
      <c r="E515" s="28">
        <v>421</v>
      </c>
      <c r="F515" s="2">
        <f t="shared" ref="F515:F578" si="17">COUNTIF(D:D,D515)</f>
        <v>1</v>
      </c>
    </row>
    <row r="516" spans="1:6">
      <c r="A516" s="28">
        <v>424</v>
      </c>
      <c r="B516" s="28" t="s">
        <v>768</v>
      </c>
      <c r="C516" s="28" t="s">
        <v>789</v>
      </c>
      <c r="D516" s="2" t="str">
        <f t="shared" si="16"/>
        <v>群馬県長野原町</v>
      </c>
      <c r="E516" s="28">
        <v>424</v>
      </c>
      <c r="F516" s="2">
        <f t="shared" si="17"/>
        <v>1</v>
      </c>
    </row>
    <row r="517" spans="1:6">
      <c r="A517" s="28">
        <v>425</v>
      </c>
      <c r="B517" s="28" t="s">
        <v>768</v>
      </c>
      <c r="C517" s="28" t="s">
        <v>790</v>
      </c>
      <c r="D517" s="2" t="str">
        <f t="shared" si="16"/>
        <v>群馬県嬬恋村</v>
      </c>
      <c r="E517" s="28">
        <v>425</v>
      </c>
      <c r="F517" s="2">
        <f t="shared" si="17"/>
        <v>1</v>
      </c>
    </row>
    <row r="518" spans="1:6">
      <c r="A518" s="28">
        <v>426</v>
      </c>
      <c r="B518" s="28" t="s">
        <v>768</v>
      </c>
      <c r="C518" s="28" t="s">
        <v>791</v>
      </c>
      <c r="D518" s="2" t="str">
        <f t="shared" si="16"/>
        <v>群馬県草津町</v>
      </c>
      <c r="E518" s="28">
        <v>426</v>
      </c>
      <c r="F518" s="2">
        <f t="shared" si="17"/>
        <v>1</v>
      </c>
    </row>
    <row r="519" spans="1:6">
      <c r="A519" s="28">
        <v>428</v>
      </c>
      <c r="B519" s="28" t="s">
        <v>768</v>
      </c>
      <c r="C519" s="28" t="s">
        <v>792</v>
      </c>
      <c r="D519" s="2" t="str">
        <f t="shared" si="16"/>
        <v>群馬県高山村</v>
      </c>
      <c r="E519" s="28">
        <v>428</v>
      </c>
      <c r="F519" s="2">
        <f t="shared" si="17"/>
        <v>1</v>
      </c>
    </row>
    <row r="520" spans="1:6">
      <c r="A520" s="28">
        <v>429</v>
      </c>
      <c r="B520" s="28" t="s">
        <v>768</v>
      </c>
      <c r="C520" s="28" t="s">
        <v>793</v>
      </c>
      <c r="D520" s="2" t="str">
        <f t="shared" si="16"/>
        <v>群馬県東吾妻町</v>
      </c>
      <c r="E520" s="28">
        <v>429</v>
      </c>
      <c r="F520" s="2">
        <f t="shared" si="17"/>
        <v>1</v>
      </c>
    </row>
    <row r="521" spans="1:6">
      <c r="A521" s="28">
        <v>443</v>
      </c>
      <c r="B521" s="28" t="s">
        <v>768</v>
      </c>
      <c r="C521" s="28" t="s">
        <v>794</v>
      </c>
      <c r="D521" s="2" t="str">
        <f t="shared" si="16"/>
        <v>群馬県片品村</v>
      </c>
      <c r="E521" s="28">
        <v>443</v>
      </c>
      <c r="F521" s="2">
        <f t="shared" si="17"/>
        <v>1</v>
      </c>
    </row>
    <row r="522" spans="1:6">
      <c r="A522" s="28">
        <v>444</v>
      </c>
      <c r="B522" s="28" t="s">
        <v>768</v>
      </c>
      <c r="C522" s="28" t="s">
        <v>795</v>
      </c>
      <c r="D522" s="2" t="str">
        <f t="shared" si="16"/>
        <v>群馬県川場村</v>
      </c>
      <c r="E522" s="28">
        <v>444</v>
      </c>
      <c r="F522" s="2">
        <f t="shared" si="17"/>
        <v>1</v>
      </c>
    </row>
    <row r="523" spans="1:6">
      <c r="A523" s="28">
        <v>448</v>
      </c>
      <c r="B523" s="28" t="s">
        <v>768</v>
      </c>
      <c r="C523" s="28" t="s">
        <v>670</v>
      </c>
      <c r="D523" s="2" t="str">
        <f t="shared" si="16"/>
        <v>群馬県昭和村</v>
      </c>
      <c r="E523" s="28">
        <v>448</v>
      </c>
      <c r="F523" s="2">
        <f t="shared" si="17"/>
        <v>1</v>
      </c>
    </row>
    <row r="524" spans="1:6">
      <c r="A524" s="28">
        <v>449</v>
      </c>
      <c r="B524" s="28" t="s">
        <v>768</v>
      </c>
      <c r="C524" s="28" t="s">
        <v>796</v>
      </c>
      <c r="D524" s="2" t="str">
        <f t="shared" si="16"/>
        <v>群馬県みなかみ町</v>
      </c>
      <c r="E524" s="28">
        <v>449</v>
      </c>
      <c r="F524" s="2">
        <f t="shared" si="17"/>
        <v>1</v>
      </c>
    </row>
    <row r="525" spans="1:6">
      <c r="A525" s="28">
        <v>464</v>
      </c>
      <c r="B525" s="28" t="s">
        <v>768</v>
      </c>
      <c r="C525" s="28" t="s">
        <v>797</v>
      </c>
      <c r="D525" s="2" t="str">
        <f t="shared" si="16"/>
        <v>群馬県玉村町</v>
      </c>
      <c r="E525" s="28">
        <v>464</v>
      </c>
      <c r="F525" s="2">
        <f t="shared" si="17"/>
        <v>1</v>
      </c>
    </row>
    <row r="526" spans="1:6">
      <c r="A526" s="28">
        <v>521</v>
      </c>
      <c r="B526" s="28" t="s">
        <v>768</v>
      </c>
      <c r="C526" s="28" t="s">
        <v>798</v>
      </c>
      <c r="D526" s="2" t="str">
        <f t="shared" si="16"/>
        <v>群馬県板倉町</v>
      </c>
      <c r="E526" s="28">
        <v>521</v>
      </c>
      <c r="F526" s="2">
        <f t="shared" si="17"/>
        <v>1</v>
      </c>
    </row>
    <row r="527" spans="1:6">
      <c r="A527" s="28">
        <v>522</v>
      </c>
      <c r="B527" s="28" t="s">
        <v>768</v>
      </c>
      <c r="C527" s="28" t="s">
        <v>799</v>
      </c>
      <c r="D527" s="2" t="str">
        <f t="shared" si="16"/>
        <v>群馬県明和町</v>
      </c>
      <c r="E527" s="28">
        <v>522</v>
      </c>
      <c r="F527" s="2">
        <f t="shared" si="17"/>
        <v>1</v>
      </c>
    </row>
    <row r="528" spans="1:6">
      <c r="A528" s="28">
        <v>523</v>
      </c>
      <c r="B528" s="28" t="s">
        <v>768</v>
      </c>
      <c r="C528" s="28" t="s">
        <v>800</v>
      </c>
      <c r="D528" s="2" t="str">
        <f t="shared" si="16"/>
        <v>群馬県千代田町</v>
      </c>
      <c r="E528" s="28">
        <v>523</v>
      </c>
      <c r="F528" s="2">
        <f t="shared" si="17"/>
        <v>1</v>
      </c>
    </row>
    <row r="529" spans="1:6">
      <c r="A529" s="28">
        <v>524</v>
      </c>
      <c r="B529" s="28" t="s">
        <v>768</v>
      </c>
      <c r="C529" s="28" t="s">
        <v>801</v>
      </c>
      <c r="D529" s="2" t="str">
        <f t="shared" si="16"/>
        <v>群馬県大泉町</v>
      </c>
      <c r="E529" s="28">
        <v>524</v>
      </c>
      <c r="F529" s="2">
        <f t="shared" si="17"/>
        <v>1</v>
      </c>
    </row>
    <row r="530" spans="1:6">
      <c r="A530" s="28">
        <v>525</v>
      </c>
      <c r="B530" s="28" t="s">
        <v>768</v>
      </c>
      <c r="C530" s="28" t="s">
        <v>802</v>
      </c>
      <c r="D530" s="2" t="str">
        <f t="shared" si="16"/>
        <v>群馬県邑楽町</v>
      </c>
      <c r="E530" s="28">
        <v>525</v>
      </c>
      <c r="F530" s="2">
        <f t="shared" si="17"/>
        <v>1</v>
      </c>
    </row>
    <row r="531" spans="1:6">
      <c r="A531" s="28">
        <v>101</v>
      </c>
      <c r="B531" s="28" t="s">
        <v>803</v>
      </c>
      <c r="C531" s="28" t="s">
        <v>804</v>
      </c>
      <c r="D531" s="2" t="str">
        <f t="shared" si="16"/>
        <v>埼玉県さいたま市西区</v>
      </c>
      <c r="E531" s="28">
        <v>101</v>
      </c>
      <c r="F531" s="2">
        <f t="shared" si="17"/>
        <v>1</v>
      </c>
    </row>
    <row r="532" spans="1:6">
      <c r="A532" s="28">
        <v>102</v>
      </c>
      <c r="B532" s="28" t="s">
        <v>803</v>
      </c>
      <c r="C532" s="28" t="s">
        <v>805</v>
      </c>
      <c r="D532" s="2" t="str">
        <f t="shared" si="16"/>
        <v>埼玉県さいたま市北区</v>
      </c>
      <c r="E532" s="28">
        <v>102</v>
      </c>
      <c r="F532" s="2">
        <f t="shared" si="17"/>
        <v>1</v>
      </c>
    </row>
    <row r="533" spans="1:6">
      <c r="A533" s="28">
        <v>103</v>
      </c>
      <c r="B533" s="28" t="s">
        <v>803</v>
      </c>
      <c r="C533" s="28" t="s">
        <v>806</v>
      </c>
      <c r="D533" s="2" t="str">
        <f t="shared" si="16"/>
        <v>埼玉県さいたま市大宮区</v>
      </c>
      <c r="E533" s="28">
        <v>103</v>
      </c>
      <c r="F533" s="2">
        <f t="shared" si="17"/>
        <v>1</v>
      </c>
    </row>
    <row r="534" spans="1:6">
      <c r="A534" s="28">
        <v>104</v>
      </c>
      <c r="B534" s="28" t="s">
        <v>803</v>
      </c>
      <c r="C534" s="28" t="s">
        <v>807</v>
      </c>
      <c r="D534" s="2" t="str">
        <f t="shared" si="16"/>
        <v>埼玉県さいたま市見沼区</v>
      </c>
      <c r="E534" s="28">
        <v>104</v>
      </c>
      <c r="F534" s="2">
        <f t="shared" si="17"/>
        <v>1</v>
      </c>
    </row>
    <row r="535" spans="1:6">
      <c r="A535" s="28">
        <v>105</v>
      </c>
      <c r="B535" s="28" t="s">
        <v>803</v>
      </c>
      <c r="C535" s="28" t="s">
        <v>808</v>
      </c>
      <c r="D535" s="2" t="str">
        <f t="shared" si="16"/>
        <v>埼玉県さいたま市中央区</v>
      </c>
      <c r="E535" s="28">
        <v>105</v>
      </c>
      <c r="F535" s="2">
        <f t="shared" si="17"/>
        <v>1</v>
      </c>
    </row>
    <row r="536" spans="1:6">
      <c r="A536" s="28">
        <v>106</v>
      </c>
      <c r="B536" s="28" t="s">
        <v>803</v>
      </c>
      <c r="C536" s="28" t="s">
        <v>809</v>
      </c>
      <c r="D536" s="2" t="str">
        <f t="shared" si="16"/>
        <v>埼玉県さいたま市桜区</v>
      </c>
      <c r="E536" s="28">
        <v>106</v>
      </c>
      <c r="F536" s="2">
        <f t="shared" si="17"/>
        <v>1</v>
      </c>
    </row>
    <row r="537" spans="1:6">
      <c r="A537" s="28">
        <v>107</v>
      </c>
      <c r="B537" s="28" t="s">
        <v>803</v>
      </c>
      <c r="C537" s="28" t="s">
        <v>810</v>
      </c>
      <c r="D537" s="2" t="str">
        <f t="shared" si="16"/>
        <v>埼玉県さいたま市浦和区</v>
      </c>
      <c r="E537" s="28">
        <v>107</v>
      </c>
      <c r="F537" s="2">
        <f t="shared" si="17"/>
        <v>1</v>
      </c>
    </row>
    <row r="538" spans="1:6">
      <c r="A538" s="28">
        <v>108</v>
      </c>
      <c r="B538" s="28" t="s">
        <v>803</v>
      </c>
      <c r="C538" s="28" t="s">
        <v>811</v>
      </c>
      <c r="D538" s="2" t="str">
        <f t="shared" si="16"/>
        <v>埼玉県さいたま市南区</v>
      </c>
      <c r="E538" s="28">
        <v>108</v>
      </c>
      <c r="F538" s="2">
        <f t="shared" si="17"/>
        <v>1</v>
      </c>
    </row>
    <row r="539" spans="1:6">
      <c r="A539" s="28">
        <v>109</v>
      </c>
      <c r="B539" s="28" t="s">
        <v>803</v>
      </c>
      <c r="C539" s="28" t="s">
        <v>812</v>
      </c>
      <c r="D539" s="2" t="str">
        <f t="shared" si="16"/>
        <v>埼玉県さいたま市緑区</v>
      </c>
      <c r="E539" s="28">
        <v>109</v>
      </c>
      <c r="F539" s="2">
        <f t="shared" si="17"/>
        <v>1</v>
      </c>
    </row>
    <row r="540" spans="1:6">
      <c r="A540" s="28">
        <v>110</v>
      </c>
      <c r="B540" s="28" t="s">
        <v>803</v>
      </c>
      <c r="C540" s="28" t="s">
        <v>813</v>
      </c>
      <c r="D540" s="2" t="str">
        <f t="shared" si="16"/>
        <v>埼玉県さいたま市岩槻区</v>
      </c>
      <c r="E540" s="28">
        <v>110</v>
      </c>
      <c r="F540" s="2">
        <f t="shared" si="17"/>
        <v>1</v>
      </c>
    </row>
    <row r="541" spans="1:6">
      <c r="A541" s="28">
        <v>201</v>
      </c>
      <c r="B541" s="28" t="s">
        <v>803</v>
      </c>
      <c r="C541" s="28" t="s">
        <v>814</v>
      </c>
      <c r="D541" s="2" t="str">
        <f t="shared" si="16"/>
        <v>埼玉県川越市</v>
      </c>
      <c r="E541" s="28">
        <v>201</v>
      </c>
      <c r="F541" s="2">
        <f t="shared" si="17"/>
        <v>1</v>
      </c>
    </row>
    <row r="542" spans="1:6">
      <c r="A542" s="28">
        <v>202</v>
      </c>
      <c r="B542" s="28" t="s">
        <v>803</v>
      </c>
      <c r="C542" s="28" t="s">
        <v>815</v>
      </c>
      <c r="D542" s="2" t="str">
        <f t="shared" si="16"/>
        <v>埼玉県熊谷市</v>
      </c>
      <c r="E542" s="28">
        <v>202</v>
      </c>
      <c r="F542" s="2">
        <f t="shared" si="17"/>
        <v>1</v>
      </c>
    </row>
    <row r="543" spans="1:6">
      <c r="A543" s="28">
        <v>203</v>
      </c>
      <c r="B543" s="28" t="s">
        <v>803</v>
      </c>
      <c r="C543" s="28" t="s">
        <v>816</v>
      </c>
      <c r="D543" s="2" t="str">
        <f t="shared" si="16"/>
        <v>埼玉県川口市</v>
      </c>
      <c r="E543" s="28">
        <v>203</v>
      </c>
      <c r="F543" s="2">
        <f t="shared" si="17"/>
        <v>1</v>
      </c>
    </row>
    <row r="544" spans="1:6">
      <c r="A544" s="28">
        <v>206</v>
      </c>
      <c r="B544" s="28" t="s">
        <v>803</v>
      </c>
      <c r="C544" s="28" t="s">
        <v>817</v>
      </c>
      <c r="D544" s="2" t="str">
        <f t="shared" si="16"/>
        <v>埼玉県行田市</v>
      </c>
      <c r="E544" s="28">
        <v>206</v>
      </c>
      <c r="F544" s="2">
        <f t="shared" si="17"/>
        <v>1</v>
      </c>
    </row>
    <row r="545" spans="1:6">
      <c r="A545" s="28">
        <v>207</v>
      </c>
      <c r="B545" s="28" t="s">
        <v>803</v>
      </c>
      <c r="C545" s="28" t="s">
        <v>818</v>
      </c>
      <c r="D545" s="2" t="str">
        <f t="shared" si="16"/>
        <v>埼玉県秩父市</v>
      </c>
      <c r="E545" s="28">
        <v>207</v>
      </c>
      <c r="F545" s="2">
        <f t="shared" si="17"/>
        <v>1</v>
      </c>
    </row>
    <row r="546" spans="1:6">
      <c r="A546" s="28">
        <v>208</v>
      </c>
      <c r="B546" s="28" t="s">
        <v>803</v>
      </c>
      <c r="C546" s="28" t="s">
        <v>819</v>
      </c>
      <c r="D546" s="2" t="str">
        <f t="shared" si="16"/>
        <v>埼玉県所沢市</v>
      </c>
      <c r="E546" s="28">
        <v>208</v>
      </c>
      <c r="F546" s="2">
        <f t="shared" si="17"/>
        <v>1</v>
      </c>
    </row>
    <row r="547" spans="1:6">
      <c r="A547" s="28">
        <v>209</v>
      </c>
      <c r="B547" s="28" t="s">
        <v>803</v>
      </c>
      <c r="C547" s="28" t="s">
        <v>820</v>
      </c>
      <c r="D547" s="2" t="str">
        <f t="shared" si="16"/>
        <v>埼玉県飯能市</v>
      </c>
      <c r="E547" s="28">
        <v>209</v>
      </c>
      <c r="F547" s="2">
        <f t="shared" si="17"/>
        <v>1</v>
      </c>
    </row>
    <row r="548" spans="1:6">
      <c r="A548" s="28">
        <v>210</v>
      </c>
      <c r="B548" s="28" t="s">
        <v>803</v>
      </c>
      <c r="C548" s="28" t="s">
        <v>821</v>
      </c>
      <c r="D548" s="2" t="str">
        <f t="shared" si="16"/>
        <v>埼玉県加須市</v>
      </c>
      <c r="E548" s="28">
        <v>210</v>
      </c>
      <c r="F548" s="2">
        <f t="shared" si="17"/>
        <v>1</v>
      </c>
    </row>
    <row r="549" spans="1:6">
      <c r="A549" s="28">
        <v>211</v>
      </c>
      <c r="B549" s="28" t="s">
        <v>803</v>
      </c>
      <c r="C549" s="28" t="s">
        <v>822</v>
      </c>
      <c r="D549" s="2" t="str">
        <f t="shared" si="16"/>
        <v>埼玉県本庄市</v>
      </c>
      <c r="E549" s="28">
        <v>211</v>
      </c>
      <c r="F549" s="2">
        <f t="shared" si="17"/>
        <v>1</v>
      </c>
    </row>
    <row r="550" spans="1:6">
      <c r="A550" s="28">
        <v>212</v>
      </c>
      <c r="B550" s="28" t="s">
        <v>803</v>
      </c>
      <c r="C550" s="28" t="s">
        <v>823</v>
      </c>
      <c r="D550" s="2" t="str">
        <f t="shared" si="16"/>
        <v>埼玉県東松山市</v>
      </c>
      <c r="E550" s="28">
        <v>212</v>
      </c>
      <c r="F550" s="2">
        <f t="shared" si="17"/>
        <v>1</v>
      </c>
    </row>
    <row r="551" spans="1:6">
      <c r="A551" s="28">
        <v>214</v>
      </c>
      <c r="B551" s="28" t="s">
        <v>803</v>
      </c>
      <c r="C551" s="28" t="s">
        <v>824</v>
      </c>
      <c r="D551" s="2" t="str">
        <f t="shared" si="16"/>
        <v>埼玉県春日部市</v>
      </c>
      <c r="E551" s="28">
        <v>214</v>
      </c>
      <c r="F551" s="2">
        <f t="shared" si="17"/>
        <v>1</v>
      </c>
    </row>
    <row r="552" spans="1:6">
      <c r="A552" s="28">
        <v>215</v>
      </c>
      <c r="B552" s="28" t="s">
        <v>803</v>
      </c>
      <c r="C552" s="28" t="s">
        <v>825</v>
      </c>
      <c r="D552" s="2" t="str">
        <f t="shared" si="16"/>
        <v>埼玉県狭山市</v>
      </c>
      <c r="E552" s="28">
        <v>215</v>
      </c>
      <c r="F552" s="2">
        <f t="shared" si="17"/>
        <v>1</v>
      </c>
    </row>
    <row r="553" spans="1:6">
      <c r="A553" s="28">
        <v>216</v>
      </c>
      <c r="B553" s="28" t="s">
        <v>803</v>
      </c>
      <c r="C553" s="28" t="s">
        <v>826</v>
      </c>
      <c r="D553" s="2" t="str">
        <f t="shared" si="16"/>
        <v>埼玉県羽生市</v>
      </c>
      <c r="E553" s="28">
        <v>216</v>
      </c>
      <c r="F553" s="2">
        <f t="shared" si="17"/>
        <v>1</v>
      </c>
    </row>
    <row r="554" spans="1:6">
      <c r="A554" s="28">
        <v>217</v>
      </c>
      <c r="B554" s="28" t="s">
        <v>803</v>
      </c>
      <c r="C554" s="28" t="s">
        <v>827</v>
      </c>
      <c r="D554" s="2" t="str">
        <f t="shared" si="16"/>
        <v>埼玉県鴻巣市</v>
      </c>
      <c r="E554" s="28">
        <v>217</v>
      </c>
      <c r="F554" s="2">
        <f t="shared" si="17"/>
        <v>1</v>
      </c>
    </row>
    <row r="555" spans="1:6">
      <c r="A555" s="28">
        <v>218</v>
      </c>
      <c r="B555" s="28" t="s">
        <v>803</v>
      </c>
      <c r="C555" s="28" t="s">
        <v>828</v>
      </c>
      <c r="D555" s="2" t="str">
        <f t="shared" si="16"/>
        <v>埼玉県深谷市</v>
      </c>
      <c r="E555" s="28">
        <v>218</v>
      </c>
      <c r="F555" s="2">
        <f t="shared" si="17"/>
        <v>1</v>
      </c>
    </row>
    <row r="556" spans="1:6">
      <c r="A556" s="28">
        <v>219</v>
      </c>
      <c r="B556" s="28" t="s">
        <v>803</v>
      </c>
      <c r="C556" s="28" t="s">
        <v>829</v>
      </c>
      <c r="D556" s="2" t="str">
        <f t="shared" si="16"/>
        <v>埼玉県上尾市</v>
      </c>
      <c r="E556" s="28">
        <v>219</v>
      </c>
      <c r="F556" s="2">
        <f t="shared" si="17"/>
        <v>1</v>
      </c>
    </row>
    <row r="557" spans="1:6">
      <c r="A557" s="28">
        <v>221</v>
      </c>
      <c r="B557" s="28" t="s">
        <v>803</v>
      </c>
      <c r="C557" s="28" t="s">
        <v>830</v>
      </c>
      <c r="D557" s="2" t="str">
        <f t="shared" si="16"/>
        <v>埼玉県草加市</v>
      </c>
      <c r="E557" s="28">
        <v>221</v>
      </c>
      <c r="F557" s="2">
        <f t="shared" si="17"/>
        <v>1</v>
      </c>
    </row>
    <row r="558" spans="1:6">
      <c r="A558" s="28">
        <v>222</v>
      </c>
      <c r="B558" s="28" t="s">
        <v>803</v>
      </c>
      <c r="C558" s="28" t="s">
        <v>831</v>
      </c>
      <c r="D558" s="2" t="str">
        <f t="shared" si="16"/>
        <v>埼玉県越谷市</v>
      </c>
      <c r="E558" s="28">
        <v>222</v>
      </c>
      <c r="F558" s="2">
        <f t="shared" si="17"/>
        <v>1</v>
      </c>
    </row>
    <row r="559" spans="1:6">
      <c r="A559" s="28">
        <v>223</v>
      </c>
      <c r="B559" s="28" t="s">
        <v>803</v>
      </c>
      <c r="C559" s="28" t="s">
        <v>832</v>
      </c>
      <c r="D559" s="2" t="str">
        <f t="shared" si="16"/>
        <v>埼玉県蕨市</v>
      </c>
      <c r="E559" s="28">
        <v>223</v>
      </c>
      <c r="F559" s="2">
        <f t="shared" si="17"/>
        <v>1</v>
      </c>
    </row>
    <row r="560" spans="1:6">
      <c r="A560" s="28">
        <v>224</v>
      </c>
      <c r="B560" s="28" t="s">
        <v>803</v>
      </c>
      <c r="C560" s="28" t="s">
        <v>833</v>
      </c>
      <c r="D560" s="2" t="str">
        <f t="shared" si="16"/>
        <v>埼玉県戸田市</v>
      </c>
      <c r="E560" s="28">
        <v>224</v>
      </c>
      <c r="F560" s="2">
        <f t="shared" si="17"/>
        <v>1</v>
      </c>
    </row>
    <row r="561" spans="1:6">
      <c r="A561" s="28">
        <v>225</v>
      </c>
      <c r="B561" s="28" t="s">
        <v>803</v>
      </c>
      <c r="C561" s="28" t="s">
        <v>834</v>
      </c>
      <c r="D561" s="2" t="str">
        <f t="shared" si="16"/>
        <v>埼玉県入間市</v>
      </c>
      <c r="E561" s="28">
        <v>225</v>
      </c>
      <c r="F561" s="2">
        <f t="shared" si="17"/>
        <v>1</v>
      </c>
    </row>
    <row r="562" spans="1:6">
      <c r="A562" s="28">
        <v>227</v>
      </c>
      <c r="B562" s="28" t="s">
        <v>803</v>
      </c>
      <c r="C562" s="28" t="s">
        <v>835</v>
      </c>
      <c r="D562" s="2" t="str">
        <f t="shared" si="16"/>
        <v>埼玉県朝霞市</v>
      </c>
      <c r="E562" s="28">
        <v>227</v>
      </c>
      <c r="F562" s="2">
        <f t="shared" si="17"/>
        <v>1</v>
      </c>
    </row>
    <row r="563" spans="1:6">
      <c r="A563" s="28">
        <v>228</v>
      </c>
      <c r="B563" s="28" t="s">
        <v>803</v>
      </c>
      <c r="C563" s="28" t="s">
        <v>836</v>
      </c>
      <c r="D563" s="2" t="str">
        <f t="shared" si="16"/>
        <v>埼玉県志木市</v>
      </c>
      <c r="E563" s="28">
        <v>228</v>
      </c>
      <c r="F563" s="2">
        <f t="shared" si="17"/>
        <v>1</v>
      </c>
    </row>
    <row r="564" spans="1:6">
      <c r="A564" s="28">
        <v>229</v>
      </c>
      <c r="B564" s="28" t="s">
        <v>803</v>
      </c>
      <c r="C564" s="28" t="s">
        <v>837</v>
      </c>
      <c r="D564" s="2" t="str">
        <f t="shared" si="16"/>
        <v>埼玉県和光市</v>
      </c>
      <c r="E564" s="28">
        <v>229</v>
      </c>
      <c r="F564" s="2">
        <f t="shared" si="17"/>
        <v>1</v>
      </c>
    </row>
    <row r="565" spans="1:6">
      <c r="A565" s="28">
        <v>230</v>
      </c>
      <c r="B565" s="28" t="s">
        <v>803</v>
      </c>
      <c r="C565" s="28" t="s">
        <v>838</v>
      </c>
      <c r="D565" s="2" t="str">
        <f t="shared" si="16"/>
        <v>埼玉県新座市</v>
      </c>
      <c r="E565" s="28">
        <v>230</v>
      </c>
      <c r="F565" s="2">
        <f t="shared" si="17"/>
        <v>1</v>
      </c>
    </row>
    <row r="566" spans="1:6">
      <c r="A566" s="28">
        <v>231</v>
      </c>
      <c r="B566" s="28" t="s">
        <v>803</v>
      </c>
      <c r="C566" s="28" t="s">
        <v>839</v>
      </c>
      <c r="D566" s="2" t="str">
        <f t="shared" si="16"/>
        <v>埼玉県桶川市</v>
      </c>
      <c r="E566" s="28">
        <v>231</v>
      </c>
      <c r="F566" s="2">
        <f t="shared" si="17"/>
        <v>1</v>
      </c>
    </row>
    <row r="567" spans="1:6">
      <c r="A567" s="28">
        <v>232</v>
      </c>
      <c r="B567" s="28" t="s">
        <v>803</v>
      </c>
      <c r="C567" s="28" t="s">
        <v>840</v>
      </c>
      <c r="D567" s="2" t="str">
        <f t="shared" si="16"/>
        <v>埼玉県久喜市</v>
      </c>
      <c r="E567" s="28">
        <v>232</v>
      </c>
      <c r="F567" s="2">
        <f t="shared" si="17"/>
        <v>1</v>
      </c>
    </row>
    <row r="568" spans="1:6">
      <c r="A568" s="28">
        <v>233</v>
      </c>
      <c r="B568" s="28" t="s">
        <v>803</v>
      </c>
      <c r="C568" s="28" t="s">
        <v>841</v>
      </c>
      <c r="D568" s="2" t="str">
        <f t="shared" si="16"/>
        <v>埼玉県北本市</v>
      </c>
      <c r="E568" s="28">
        <v>233</v>
      </c>
      <c r="F568" s="2">
        <f t="shared" si="17"/>
        <v>1</v>
      </c>
    </row>
    <row r="569" spans="1:6">
      <c r="A569" s="28">
        <v>234</v>
      </c>
      <c r="B569" s="28" t="s">
        <v>803</v>
      </c>
      <c r="C569" s="28" t="s">
        <v>842</v>
      </c>
      <c r="D569" s="2" t="str">
        <f t="shared" si="16"/>
        <v>埼玉県八潮市</v>
      </c>
      <c r="E569" s="28">
        <v>234</v>
      </c>
      <c r="F569" s="2">
        <f t="shared" si="17"/>
        <v>1</v>
      </c>
    </row>
    <row r="570" spans="1:6">
      <c r="A570" s="28">
        <v>235</v>
      </c>
      <c r="B570" s="28" t="s">
        <v>803</v>
      </c>
      <c r="C570" s="28" t="s">
        <v>843</v>
      </c>
      <c r="D570" s="2" t="str">
        <f t="shared" si="16"/>
        <v>埼玉県富士見市</v>
      </c>
      <c r="E570" s="28">
        <v>235</v>
      </c>
      <c r="F570" s="2">
        <f t="shared" si="17"/>
        <v>1</v>
      </c>
    </row>
    <row r="571" spans="1:6">
      <c r="A571" s="28">
        <v>237</v>
      </c>
      <c r="B571" s="28" t="s">
        <v>803</v>
      </c>
      <c r="C571" s="28" t="s">
        <v>844</v>
      </c>
      <c r="D571" s="2" t="str">
        <f t="shared" si="16"/>
        <v>埼玉県三郷市</v>
      </c>
      <c r="E571" s="28">
        <v>237</v>
      </c>
      <c r="F571" s="2">
        <f t="shared" si="17"/>
        <v>1</v>
      </c>
    </row>
    <row r="572" spans="1:6">
      <c r="A572" s="28">
        <v>238</v>
      </c>
      <c r="B572" s="28" t="s">
        <v>803</v>
      </c>
      <c r="C572" s="28" t="s">
        <v>845</v>
      </c>
      <c r="D572" s="2" t="str">
        <f t="shared" si="16"/>
        <v>埼玉県蓮田市</v>
      </c>
      <c r="E572" s="28">
        <v>238</v>
      </c>
      <c r="F572" s="2">
        <f t="shared" si="17"/>
        <v>1</v>
      </c>
    </row>
    <row r="573" spans="1:6">
      <c r="A573" s="28">
        <v>239</v>
      </c>
      <c r="B573" s="28" t="s">
        <v>803</v>
      </c>
      <c r="C573" s="28" t="s">
        <v>846</v>
      </c>
      <c r="D573" s="2" t="str">
        <f t="shared" si="16"/>
        <v>埼玉県坂戸市</v>
      </c>
      <c r="E573" s="28">
        <v>239</v>
      </c>
      <c r="F573" s="2">
        <f t="shared" si="17"/>
        <v>1</v>
      </c>
    </row>
    <row r="574" spans="1:6">
      <c r="A574" s="28">
        <v>240</v>
      </c>
      <c r="B574" s="28" t="s">
        <v>803</v>
      </c>
      <c r="C574" s="28" t="s">
        <v>847</v>
      </c>
      <c r="D574" s="2" t="str">
        <f t="shared" si="16"/>
        <v>埼玉県幸手市</v>
      </c>
      <c r="E574" s="28">
        <v>240</v>
      </c>
      <c r="F574" s="2">
        <f t="shared" si="17"/>
        <v>1</v>
      </c>
    </row>
    <row r="575" spans="1:6">
      <c r="A575" s="28">
        <v>241</v>
      </c>
      <c r="B575" s="28" t="s">
        <v>803</v>
      </c>
      <c r="C575" s="28" t="s">
        <v>848</v>
      </c>
      <c r="D575" s="2" t="str">
        <f t="shared" si="16"/>
        <v>埼玉県鶴ヶ島市</v>
      </c>
      <c r="E575" s="28">
        <v>241</v>
      </c>
      <c r="F575" s="2">
        <f t="shared" si="17"/>
        <v>1</v>
      </c>
    </row>
    <row r="576" spans="1:6">
      <c r="A576" s="28">
        <v>242</v>
      </c>
      <c r="B576" s="28" t="s">
        <v>803</v>
      </c>
      <c r="C576" s="28" t="s">
        <v>849</v>
      </c>
      <c r="D576" s="2" t="str">
        <f t="shared" si="16"/>
        <v>埼玉県日高市</v>
      </c>
      <c r="E576" s="28">
        <v>242</v>
      </c>
      <c r="F576" s="2">
        <f t="shared" si="17"/>
        <v>1</v>
      </c>
    </row>
    <row r="577" spans="1:6">
      <c r="A577" s="28">
        <v>243</v>
      </c>
      <c r="B577" s="28" t="s">
        <v>803</v>
      </c>
      <c r="C577" s="28" t="s">
        <v>850</v>
      </c>
      <c r="D577" s="2" t="str">
        <f t="shared" si="16"/>
        <v>埼玉県吉川市</v>
      </c>
      <c r="E577" s="28">
        <v>243</v>
      </c>
      <c r="F577" s="2">
        <f t="shared" si="17"/>
        <v>1</v>
      </c>
    </row>
    <row r="578" spans="1:6">
      <c r="A578" s="28">
        <v>245</v>
      </c>
      <c r="B578" s="28" t="s">
        <v>803</v>
      </c>
      <c r="C578" s="28" t="s">
        <v>851</v>
      </c>
      <c r="D578" s="2" t="str">
        <f t="shared" si="16"/>
        <v>埼玉県ふじみ野市</v>
      </c>
      <c r="E578" s="28">
        <v>245</v>
      </c>
      <c r="F578" s="2">
        <f t="shared" si="17"/>
        <v>1</v>
      </c>
    </row>
    <row r="579" spans="1:6">
      <c r="A579" s="28">
        <v>246</v>
      </c>
      <c r="B579" s="28" t="s">
        <v>803</v>
      </c>
      <c r="C579" s="28" t="s">
        <v>852</v>
      </c>
      <c r="D579" s="2" t="str">
        <f t="shared" ref="D579:D642" si="18">B579&amp;C579</f>
        <v>埼玉県白岡市</v>
      </c>
      <c r="E579" s="28">
        <v>246</v>
      </c>
      <c r="F579" s="2">
        <f t="shared" ref="F579:F642" si="19">COUNTIF(D:D,D579)</f>
        <v>1</v>
      </c>
    </row>
    <row r="580" spans="1:6">
      <c r="A580" s="28">
        <v>301</v>
      </c>
      <c r="B580" s="28" t="s">
        <v>803</v>
      </c>
      <c r="C580" s="28" t="s">
        <v>853</v>
      </c>
      <c r="D580" s="2" t="str">
        <f t="shared" si="18"/>
        <v>埼玉県伊奈町</v>
      </c>
      <c r="E580" s="28">
        <v>301</v>
      </c>
      <c r="F580" s="2">
        <f t="shared" si="19"/>
        <v>1</v>
      </c>
    </row>
    <row r="581" spans="1:6">
      <c r="A581" s="28">
        <v>324</v>
      </c>
      <c r="B581" s="28" t="s">
        <v>803</v>
      </c>
      <c r="C581" s="28" t="s">
        <v>854</v>
      </c>
      <c r="D581" s="2" t="str">
        <f t="shared" si="18"/>
        <v>埼玉県三芳町</v>
      </c>
      <c r="E581" s="28">
        <v>324</v>
      </c>
      <c r="F581" s="2">
        <f t="shared" si="19"/>
        <v>1</v>
      </c>
    </row>
    <row r="582" spans="1:6">
      <c r="A582" s="28">
        <v>326</v>
      </c>
      <c r="B582" s="28" t="s">
        <v>803</v>
      </c>
      <c r="C582" s="28" t="s">
        <v>855</v>
      </c>
      <c r="D582" s="2" t="str">
        <f t="shared" si="18"/>
        <v>埼玉県毛呂山町</v>
      </c>
      <c r="E582" s="28">
        <v>326</v>
      </c>
      <c r="F582" s="2">
        <f t="shared" si="19"/>
        <v>1</v>
      </c>
    </row>
    <row r="583" spans="1:6">
      <c r="A583" s="28">
        <v>327</v>
      </c>
      <c r="B583" s="28" t="s">
        <v>803</v>
      </c>
      <c r="C583" s="28" t="s">
        <v>856</v>
      </c>
      <c r="D583" s="2" t="str">
        <f t="shared" si="18"/>
        <v>埼玉県越生町</v>
      </c>
      <c r="E583" s="28">
        <v>327</v>
      </c>
      <c r="F583" s="2">
        <f t="shared" si="19"/>
        <v>1</v>
      </c>
    </row>
    <row r="584" spans="1:6">
      <c r="A584" s="28">
        <v>341</v>
      </c>
      <c r="B584" s="28" t="s">
        <v>803</v>
      </c>
      <c r="C584" s="28" t="s">
        <v>857</v>
      </c>
      <c r="D584" s="2" t="str">
        <f t="shared" si="18"/>
        <v>埼玉県滑川町</v>
      </c>
      <c r="E584" s="28">
        <v>341</v>
      </c>
      <c r="F584" s="2">
        <f t="shared" si="19"/>
        <v>1</v>
      </c>
    </row>
    <row r="585" spans="1:6">
      <c r="A585" s="28">
        <v>342</v>
      </c>
      <c r="B585" s="28" t="s">
        <v>803</v>
      </c>
      <c r="C585" s="28" t="s">
        <v>858</v>
      </c>
      <c r="D585" s="2" t="str">
        <f t="shared" si="18"/>
        <v>埼玉県嵐山町</v>
      </c>
      <c r="E585" s="28">
        <v>342</v>
      </c>
      <c r="F585" s="2">
        <f t="shared" si="19"/>
        <v>1</v>
      </c>
    </row>
    <row r="586" spans="1:6">
      <c r="A586" s="28">
        <v>343</v>
      </c>
      <c r="B586" s="28" t="s">
        <v>803</v>
      </c>
      <c r="C586" s="28" t="s">
        <v>859</v>
      </c>
      <c r="D586" s="2" t="str">
        <f t="shared" si="18"/>
        <v>埼玉県小川町</v>
      </c>
      <c r="E586" s="28">
        <v>343</v>
      </c>
      <c r="F586" s="2">
        <f t="shared" si="19"/>
        <v>1</v>
      </c>
    </row>
    <row r="587" spans="1:6">
      <c r="A587" s="28">
        <v>346</v>
      </c>
      <c r="B587" s="28" t="s">
        <v>803</v>
      </c>
      <c r="C587" s="28" t="s">
        <v>860</v>
      </c>
      <c r="D587" s="2" t="str">
        <f t="shared" si="18"/>
        <v>埼玉県川島町</v>
      </c>
      <c r="E587" s="28">
        <v>346</v>
      </c>
      <c r="F587" s="2">
        <f t="shared" si="19"/>
        <v>1</v>
      </c>
    </row>
    <row r="588" spans="1:6">
      <c r="A588" s="28">
        <v>347</v>
      </c>
      <c r="B588" s="28" t="s">
        <v>803</v>
      </c>
      <c r="C588" s="28" t="s">
        <v>861</v>
      </c>
      <c r="D588" s="2" t="str">
        <f t="shared" si="18"/>
        <v>埼玉県吉見町</v>
      </c>
      <c r="E588" s="28">
        <v>347</v>
      </c>
      <c r="F588" s="2">
        <f t="shared" si="19"/>
        <v>1</v>
      </c>
    </row>
    <row r="589" spans="1:6">
      <c r="A589" s="28">
        <v>348</v>
      </c>
      <c r="B589" s="28" t="s">
        <v>803</v>
      </c>
      <c r="C589" s="28" t="s">
        <v>862</v>
      </c>
      <c r="D589" s="2" t="str">
        <f t="shared" si="18"/>
        <v>埼玉県鳩山町</v>
      </c>
      <c r="E589" s="28">
        <v>348</v>
      </c>
      <c r="F589" s="2">
        <f t="shared" si="19"/>
        <v>1</v>
      </c>
    </row>
    <row r="590" spans="1:6">
      <c r="A590" s="28">
        <v>349</v>
      </c>
      <c r="B590" s="28" t="s">
        <v>803</v>
      </c>
      <c r="C590" s="28" t="s">
        <v>863</v>
      </c>
      <c r="D590" s="2" t="str">
        <f t="shared" si="18"/>
        <v>埼玉県ときがわ町</v>
      </c>
      <c r="E590" s="28">
        <v>349</v>
      </c>
      <c r="F590" s="2">
        <f t="shared" si="19"/>
        <v>1</v>
      </c>
    </row>
    <row r="591" spans="1:6">
      <c r="A591" s="28">
        <v>361</v>
      </c>
      <c r="B591" s="28" t="s">
        <v>803</v>
      </c>
      <c r="C591" s="28" t="s">
        <v>864</v>
      </c>
      <c r="D591" s="2" t="str">
        <f t="shared" si="18"/>
        <v>埼玉県横瀬町</v>
      </c>
      <c r="E591" s="28">
        <v>361</v>
      </c>
      <c r="F591" s="2">
        <f t="shared" si="19"/>
        <v>1</v>
      </c>
    </row>
    <row r="592" spans="1:6">
      <c r="A592" s="28">
        <v>362</v>
      </c>
      <c r="B592" s="28" t="s">
        <v>803</v>
      </c>
      <c r="C592" s="28" t="s">
        <v>865</v>
      </c>
      <c r="D592" s="2" t="str">
        <f t="shared" si="18"/>
        <v>埼玉県皆野町</v>
      </c>
      <c r="E592" s="28">
        <v>362</v>
      </c>
      <c r="F592" s="2">
        <f t="shared" si="19"/>
        <v>1</v>
      </c>
    </row>
    <row r="593" spans="1:6">
      <c r="A593" s="28">
        <v>363</v>
      </c>
      <c r="B593" s="28" t="s">
        <v>803</v>
      </c>
      <c r="C593" s="28" t="s">
        <v>866</v>
      </c>
      <c r="D593" s="2" t="str">
        <f t="shared" si="18"/>
        <v>埼玉県長瀞町</v>
      </c>
      <c r="E593" s="28">
        <v>363</v>
      </c>
      <c r="F593" s="2">
        <f t="shared" si="19"/>
        <v>1</v>
      </c>
    </row>
    <row r="594" spans="1:6">
      <c r="A594" s="28">
        <v>365</v>
      </c>
      <c r="B594" s="28" t="s">
        <v>803</v>
      </c>
      <c r="C594" s="28" t="s">
        <v>867</v>
      </c>
      <c r="D594" s="2" t="str">
        <f t="shared" si="18"/>
        <v>埼玉県小鹿野町</v>
      </c>
      <c r="E594" s="28">
        <v>365</v>
      </c>
      <c r="F594" s="2">
        <f t="shared" si="19"/>
        <v>1</v>
      </c>
    </row>
    <row r="595" spans="1:6">
      <c r="A595" s="28">
        <v>369</v>
      </c>
      <c r="B595" s="28" t="s">
        <v>803</v>
      </c>
      <c r="C595" s="28" t="s">
        <v>868</v>
      </c>
      <c r="D595" s="2" t="str">
        <f t="shared" si="18"/>
        <v>埼玉県東秩父村</v>
      </c>
      <c r="E595" s="28">
        <v>369</v>
      </c>
      <c r="F595" s="2">
        <f t="shared" si="19"/>
        <v>1</v>
      </c>
    </row>
    <row r="596" spans="1:6">
      <c r="A596" s="28">
        <v>381</v>
      </c>
      <c r="B596" s="28" t="s">
        <v>803</v>
      </c>
      <c r="C596" s="28" t="s">
        <v>574</v>
      </c>
      <c r="D596" s="2" t="str">
        <f t="shared" si="18"/>
        <v>埼玉県美里町</v>
      </c>
      <c r="E596" s="28">
        <v>381</v>
      </c>
      <c r="F596" s="2">
        <f t="shared" si="19"/>
        <v>1</v>
      </c>
    </row>
    <row r="597" spans="1:6">
      <c r="A597" s="28">
        <v>383</v>
      </c>
      <c r="B597" s="28" t="s">
        <v>803</v>
      </c>
      <c r="C597" s="28" t="s">
        <v>869</v>
      </c>
      <c r="D597" s="2" t="str">
        <f t="shared" si="18"/>
        <v>埼玉県神川町</v>
      </c>
      <c r="E597" s="28">
        <v>383</v>
      </c>
      <c r="F597" s="2">
        <f t="shared" si="19"/>
        <v>1</v>
      </c>
    </row>
    <row r="598" spans="1:6">
      <c r="A598" s="28">
        <v>385</v>
      </c>
      <c r="B598" s="28" t="s">
        <v>803</v>
      </c>
      <c r="C598" s="28" t="s">
        <v>870</v>
      </c>
      <c r="D598" s="2" t="str">
        <f t="shared" si="18"/>
        <v>埼玉県上里町</v>
      </c>
      <c r="E598" s="28">
        <v>385</v>
      </c>
      <c r="F598" s="2">
        <f t="shared" si="19"/>
        <v>1</v>
      </c>
    </row>
    <row r="599" spans="1:6">
      <c r="A599" s="28">
        <v>408</v>
      </c>
      <c r="B599" s="28" t="s">
        <v>803</v>
      </c>
      <c r="C599" s="28" t="s">
        <v>871</v>
      </c>
      <c r="D599" s="2" t="str">
        <f t="shared" si="18"/>
        <v>埼玉県寄居町</v>
      </c>
      <c r="E599" s="28">
        <v>408</v>
      </c>
      <c r="F599" s="2">
        <f t="shared" si="19"/>
        <v>1</v>
      </c>
    </row>
    <row r="600" spans="1:6">
      <c r="A600" s="28">
        <v>442</v>
      </c>
      <c r="B600" s="28" t="s">
        <v>803</v>
      </c>
      <c r="C600" s="28" t="s">
        <v>872</v>
      </c>
      <c r="D600" s="2" t="str">
        <f t="shared" si="18"/>
        <v>埼玉県宮代町</v>
      </c>
      <c r="E600" s="28">
        <v>442</v>
      </c>
      <c r="F600" s="2">
        <f t="shared" si="19"/>
        <v>1</v>
      </c>
    </row>
    <row r="601" spans="1:6">
      <c r="A601" s="28">
        <v>464</v>
      </c>
      <c r="B601" s="28" t="s">
        <v>803</v>
      </c>
      <c r="C601" s="28" t="s">
        <v>873</v>
      </c>
      <c r="D601" s="2" t="str">
        <f t="shared" si="18"/>
        <v>埼玉県杉戸町</v>
      </c>
      <c r="E601" s="28">
        <v>464</v>
      </c>
      <c r="F601" s="2">
        <f t="shared" si="19"/>
        <v>1</v>
      </c>
    </row>
    <row r="602" spans="1:6">
      <c r="A602" s="28">
        <v>465</v>
      </c>
      <c r="B602" s="28" t="s">
        <v>803</v>
      </c>
      <c r="C602" s="28" t="s">
        <v>874</v>
      </c>
      <c r="D602" s="2" t="str">
        <f t="shared" si="18"/>
        <v>埼玉県松伏町</v>
      </c>
      <c r="E602" s="28">
        <v>465</v>
      </c>
      <c r="F602" s="2">
        <f t="shared" si="19"/>
        <v>1</v>
      </c>
    </row>
    <row r="603" spans="1:6">
      <c r="A603" s="28">
        <v>101</v>
      </c>
      <c r="B603" s="28" t="s">
        <v>875</v>
      </c>
      <c r="C603" s="28" t="s">
        <v>876</v>
      </c>
      <c r="D603" s="2" t="str">
        <f t="shared" si="18"/>
        <v>千葉県千葉市中央区</v>
      </c>
      <c r="E603" s="28">
        <v>101</v>
      </c>
      <c r="F603" s="2">
        <f t="shared" si="19"/>
        <v>1</v>
      </c>
    </row>
    <row r="604" spans="1:6">
      <c r="A604" s="28">
        <v>102</v>
      </c>
      <c r="B604" s="28" t="s">
        <v>875</v>
      </c>
      <c r="C604" s="28" t="s">
        <v>877</v>
      </c>
      <c r="D604" s="2" t="str">
        <f t="shared" si="18"/>
        <v>千葉県千葉市花見川区</v>
      </c>
      <c r="E604" s="28">
        <v>102</v>
      </c>
      <c r="F604" s="2">
        <f t="shared" si="19"/>
        <v>1</v>
      </c>
    </row>
    <row r="605" spans="1:6">
      <c r="A605" s="28">
        <v>103</v>
      </c>
      <c r="B605" s="28" t="s">
        <v>875</v>
      </c>
      <c r="C605" s="28" t="s">
        <v>878</v>
      </c>
      <c r="D605" s="2" t="str">
        <f t="shared" si="18"/>
        <v>千葉県千葉市稲毛区</v>
      </c>
      <c r="E605" s="28">
        <v>103</v>
      </c>
      <c r="F605" s="2">
        <f t="shared" si="19"/>
        <v>1</v>
      </c>
    </row>
    <row r="606" spans="1:6">
      <c r="A606" s="28">
        <v>104</v>
      </c>
      <c r="B606" s="28" t="s">
        <v>875</v>
      </c>
      <c r="C606" s="28" t="s">
        <v>879</v>
      </c>
      <c r="D606" s="2" t="str">
        <f t="shared" si="18"/>
        <v>千葉県千葉市若葉区</v>
      </c>
      <c r="E606" s="28">
        <v>104</v>
      </c>
      <c r="F606" s="2">
        <f t="shared" si="19"/>
        <v>1</v>
      </c>
    </row>
    <row r="607" spans="1:6">
      <c r="A607" s="28">
        <v>105</v>
      </c>
      <c r="B607" s="28" t="s">
        <v>875</v>
      </c>
      <c r="C607" s="28" t="s">
        <v>880</v>
      </c>
      <c r="D607" s="2" t="str">
        <f t="shared" si="18"/>
        <v>千葉県千葉市緑区</v>
      </c>
      <c r="E607" s="28">
        <v>105</v>
      </c>
      <c r="F607" s="2">
        <f t="shared" si="19"/>
        <v>1</v>
      </c>
    </row>
    <row r="608" spans="1:6">
      <c r="A608" s="28">
        <v>106</v>
      </c>
      <c r="B608" s="28" t="s">
        <v>875</v>
      </c>
      <c r="C608" s="28" t="s">
        <v>881</v>
      </c>
      <c r="D608" s="2" t="str">
        <f t="shared" si="18"/>
        <v>千葉県千葉市美浜区</v>
      </c>
      <c r="E608" s="28">
        <v>106</v>
      </c>
      <c r="F608" s="2">
        <f t="shared" si="19"/>
        <v>1</v>
      </c>
    </row>
    <row r="609" spans="1:6">
      <c r="A609" s="28">
        <v>202</v>
      </c>
      <c r="B609" s="28" t="s">
        <v>875</v>
      </c>
      <c r="C609" s="28" t="s">
        <v>882</v>
      </c>
      <c r="D609" s="2" t="str">
        <f t="shared" si="18"/>
        <v>千葉県銚子市</v>
      </c>
      <c r="E609" s="28">
        <v>202</v>
      </c>
      <c r="F609" s="2">
        <f t="shared" si="19"/>
        <v>1</v>
      </c>
    </row>
    <row r="610" spans="1:6">
      <c r="A610" s="28">
        <v>203</v>
      </c>
      <c r="B610" s="28" t="s">
        <v>875</v>
      </c>
      <c r="C610" s="28" t="s">
        <v>883</v>
      </c>
      <c r="D610" s="2" t="str">
        <f t="shared" si="18"/>
        <v>千葉県市川市</v>
      </c>
      <c r="E610" s="28">
        <v>203</v>
      </c>
      <c r="F610" s="2">
        <f t="shared" si="19"/>
        <v>1</v>
      </c>
    </row>
    <row r="611" spans="1:6">
      <c r="A611" s="28">
        <v>204</v>
      </c>
      <c r="B611" s="28" t="s">
        <v>875</v>
      </c>
      <c r="C611" s="28" t="s">
        <v>884</v>
      </c>
      <c r="D611" s="2" t="str">
        <f t="shared" si="18"/>
        <v>千葉県船橋市</v>
      </c>
      <c r="E611" s="28">
        <v>204</v>
      </c>
      <c r="F611" s="2">
        <f t="shared" si="19"/>
        <v>1</v>
      </c>
    </row>
    <row r="612" spans="1:6">
      <c r="A612" s="28">
        <v>205</v>
      </c>
      <c r="B612" s="28" t="s">
        <v>875</v>
      </c>
      <c r="C612" s="28" t="s">
        <v>885</v>
      </c>
      <c r="D612" s="2" t="str">
        <f t="shared" si="18"/>
        <v>千葉県館山市</v>
      </c>
      <c r="E612" s="28">
        <v>205</v>
      </c>
      <c r="F612" s="2">
        <f t="shared" si="19"/>
        <v>1</v>
      </c>
    </row>
    <row r="613" spans="1:6">
      <c r="A613" s="28">
        <v>206</v>
      </c>
      <c r="B613" s="28" t="s">
        <v>875</v>
      </c>
      <c r="C613" s="28" t="s">
        <v>886</v>
      </c>
      <c r="D613" s="2" t="str">
        <f t="shared" si="18"/>
        <v>千葉県木更津市</v>
      </c>
      <c r="E613" s="28">
        <v>206</v>
      </c>
      <c r="F613" s="2">
        <f t="shared" si="19"/>
        <v>1</v>
      </c>
    </row>
    <row r="614" spans="1:6">
      <c r="A614" s="28">
        <v>207</v>
      </c>
      <c r="B614" s="28" t="s">
        <v>875</v>
      </c>
      <c r="C614" s="28" t="s">
        <v>887</v>
      </c>
      <c r="D614" s="2" t="str">
        <f t="shared" si="18"/>
        <v>千葉県松戸市</v>
      </c>
      <c r="E614" s="28">
        <v>207</v>
      </c>
      <c r="F614" s="2">
        <f t="shared" si="19"/>
        <v>1</v>
      </c>
    </row>
    <row r="615" spans="1:6">
      <c r="A615" s="28">
        <v>208</v>
      </c>
      <c r="B615" s="28" t="s">
        <v>875</v>
      </c>
      <c r="C615" s="28" t="s">
        <v>888</v>
      </c>
      <c r="D615" s="2" t="str">
        <f t="shared" si="18"/>
        <v>千葉県野田市</v>
      </c>
      <c r="E615" s="28">
        <v>208</v>
      </c>
      <c r="F615" s="2">
        <f t="shared" si="19"/>
        <v>1</v>
      </c>
    </row>
    <row r="616" spans="1:6">
      <c r="A616" s="28">
        <v>210</v>
      </c>
      <c r="B616" s="28" t="s">
        <v>875</v>
      </c>
      <c r="C616" s="28" t="s">
        <v>889</v>
      </c>
      <c r="D616" s="2" t="str">
        <f t="shared" si="18"/>
        <v>千葉県茂原市</v>
      </c>
      <c r="E616" s="28">
        <v>210</v>
      </c>
      <c r="F616" s="2">
        <f t="shared" si="19"/>
        <v>1</v>
      </c>
    </row>
    <row r="617" spans="1:6">
      <c r="A617" s="28">
        <v>211</v>
      </c>
      <c r="B617" s="28" t="s">
        <v>875</v>
      </c>
      <c r="C617" s="28" t="s">
        <v>890</v>
      </c>
      <c r="D617" s="2" t="str">
        <f t="shared" si="18"/>
        <v>千葉県成田市</v>
      </c>
      <c r="E617" s="28">
        <v>211</v>
      </c>
      <c r="F617" s="2">
        <f t="shared" si="19"/>
        <v>1</v>
      </c>
    </row>
    <row r="618" spans="1:6">
      <c r="A618" s="28">
        <v>212</v>
      </c>
      <c r="B618" s="28" t="s">
        <v>875</v>
      </c>
      <c r="C618" s="28" t="s">
        <v>891</v>
      </c>
      <c r="D618" s="2" t="str">
        <f t="shared" si="18"/>
        <v>千葉県佐倉市</v>
      </c>
      <c r="E618" s="28">
        <v>212</v>
      </c>
      <c r="F618" s="2">
        <f t="shared" si="19"/>
        <v>1</v>
      </c>
    </row>
    <row r="619" spans="1:6">
      <c r="A619" s="28">
        <v>213</v>
      </c>
      <c r="B619" s="28" t="s">
        <v>875</v>
      </c>
      <c r="C619" s="28" t="s">
        <v>892</v>
      </c>
      <c r="D619" s="2" t="str">
        <f t="shared" si="18"/>
        <v>千葉県東金市</v>
      </c>
      <c r="E619" s="28">
        <v>213</v>
      </c>
      <c r="F619" s="2">
        <f t="shared" si="19"/>
        <v>1</v>
      </c>
    </row>
    <row r="620" spans="1:6">
      <c r="A620" s="28">
        <v>215</v>
      </c>
      <c r="B620" s="28" t="s">
        <v>875</v>
      </c>
      <c r="C620" s="28" t="s">
        <v>893</v>
      </c>
      <c r="D620" s="2" t="str">
        <f t="shared" si="18"/>
        <v>千葉県旭市</v>
      </c>
      <c r="E620" s="28">
        <v>215</v>
      </c>
      <c r="F620" s="2">
        <f t="shared" si="19"/>
        <v>1</v>
      </c>
    </row>
    <row r="621" spans="1:6">
      <c r="A621" s="28">
        <v>216</v>
      </c>
      <c r="B621" s="28" t="s">
        <v>875</v>
      </c>
      <c r="C621" s="28" t="s">
        <v>894</v>
      </c>
      <c r="D621" s="2" t="str">
        <f t="shared" si="18"/>
        <v>千葉県習志野市</v>
      </c>
      <c r="E621" s="28">
        <v>216</v>
      </c>
      <c r="F621" s="2">
        <f t="shared" si="19"/>
        <v>1</v>
      </c>
    </row>
    <row r="622" spans="1:6">
      <c r="A622" s="28">
        <v>217</v>
      </c>
      <c r="B622" s="28" t="s">
        <v>875</v>
      </c>
      <c r="C622" s="28" t="s">
        <v>895</v>
      </c>
      <c r="D622" s="2" t="str">
        <f t="shared" si="18"/>
        <v>千葉県柏市</v>
      </c>
      <c r="E622" s="28">
        <v>217</v>
      </c>
      <c r="F622" s="2">
        <f t="shared" si="19"/>
        <v>1</v>
      </c>
    </row>
    <row r="623" spans="1:6">
      <c r="A623" s="28">
        <v>218</v>
      </c>
      <c r="B623" s="28" t="s">
        <v>875</v>
      </c>
      <c r="C623" s="28" t="s">
        <v>896</v>
      </c>
      <c r="D623" s="2" t="str">
        <f t="shared" si="18"/>
        <v>千葉県勝浦市</v>
      </c>
      <c r="E623" s="28">
        <v>218</v>
      </c>
      <c r="F623" s="2">
        <f t="shared" si="19"/>
        <v>1</v>
      </c>
    </row>
    <row r="624" spans="1:6">
      <c r="A624" s="28">
        <v>219</v>
      </c>
      <c r="B624" s="28" t="s">
        <v>875</v>
      </c>
      <c r="C624" s="28" t="s">
        <v>897</v>
      </c>
      <c r="D624" s="2" t="str">
        <f t="shared" si="18"/>
        <v>千葉県市原市</v>
      </c>
      <c r="E624" s="28">
        <v>219</v>
      </c>
      <c r="F624" s="2">
        <f t="shared" si="19"/>
        <v>1</v>
      </c>
    </row>
    <row r="625" spans="1:6">
      <c r="A625" s="28">
        <v>220</v>
      </c>
      <c r="B625" s="28" t="s">
        <v>875</v>
      </c>
      <c r="C625" s="28" t="s">
        <v>898</v>
      </c>
      <c r="D625" s="2" t="str">
        <f t="shared" si="18"/>
        <v>千葉県流山市</v>
      </c>
      <c r="E625" s="28">
        <v>220</v>
      </c>
      <c r="F625" s="2">
        <f t="shared" si="19"/>
        <v>1</v>
      </c>
    </row>
    <row r="626" spans="1:6">
      <c r="A626" s="28">
        <v>221</v>
      </c>
      <c r="B626" s="28" t="s">
        <v>875</v>
      </c>
      <c r="C626" s="28" t="s">
        <v>899</v>
      </c>
      <c r="D626" s="2" t="str">
        <f t="shared" si="18"/>
        <v>千葉県八千代市</v>
      </c>
      <c r="E626" s="28">
        <v>221</v>
      </c>
      <c r="F626" s="2">
        <f t="shared" si="19"/>
        <v>1</v>
      </c>
    </row>
    <row r="627" spans="1:6">
      <c r="A627" s="28">
        <v>222</v>
      </c>
      <c r="B627" s="28" t="s">
        <v>875</v>
      </c>
      <c r="C627" s="28" t="s">
        <v>900</v>
      </c>
      <c r="D627" s="2" t="str">
        <f t="shared" si="18"/>
        <v>千葉県我孫子市</v>
      </c>
      <c r="E627" s="28">
        <v>222</v>
      </c>
      <c r="F627" s="2">
        <f t="shared" si="19"/>
        <v>1</v>
      </c>
    </row>
    <row r="628" spans="1:6">
      <c r="A628" s="28">
        <v>223</v>
      </c>
      <c r="B628" s="28" t="s">
        <v>875</v>
      </c>
      <c r="C628" s="28" t="s">
        <v>901</v>
      </c>
      <c r="D628" s="2" t="str">
        <f t="shared" si="18"/>
        <v>千葉県鴨川市</v>
      </c>
      <c r="E628" s="28">
        <v>223</v>
      </c>
      <c r="F628" s="2">
        <f t="shared" si="19"/>
        <v>1</v>
      </c>
    </row>
    <row r="629" spans="1:6">
      <c r="A629" s="28">
        <v>224</v>
      </c>
      <c r="B629" s="28" t="s">
        <v>875</v>
      </c>
      <c r="C629" s="28" t="s">
        <v>902</v>
      </c>
      <c r="D629" s="2" t="str">
        <f t="shared" si="18"/>
        <v>千葉県鎌ケ谷市</v>
      </c>
      <c r="E629" s="28">
        <v>224</v>
      </c>
      <c r="F629" s="2">
        <f t="shared" si="19"/>
        <v>1</v>
      </c>
    </row>
    <row r="630" spans="1:6">
      <c r="A630" s="28">
        <v>225</v>
      </c>
      <c r="B630" s="28" t="s">
        <v>875</v>
      </c>
      <c r="C630" s="28" t="s">
        <v>903</v>
      </c>
      <c r="D630" s="2" t="str">
        <f t="shared" si="18"/>
        <v>千葉県君津市</v>
      </c>
      <c r="E630" s="28">
        <v>225</v>
      </c>
      <c r="F630" s="2">
        <f t="shared" si="19"/>
        <v>1</v>
      </c>
    </row>
    <row r="631" spans="1:6">
      <c r="A631" s="28">
        <v>226</v>
      </c>
      <c r="B631" s="28" t="s">
        <v>875</v>
      </c>
      <c r="C631" s="28" t="s">
        <v>904</v>
      </c>
      <c r="D631" s="2" t="str">
        <f t="shared" si="18"/>
        <v>千葉県富津市</v>
      </c>
      <c r="E631" s="28">
        <v>226</v>
      </c>
      <c r="F631" s="2">
        <f t="shared" si="19"/>
        <v>1</v>
      </c>
    </row>
    <row r="632" spans="1:6">
      <c r="A632" s="28">
        <v>227</v>
      </c>
      <c r="B632" s="28" t="s">
        <v>875</v>
      </c>
      <c r="C632" s="28" t="s">
        <v>905</v>
      </c>
      <c r="D632" s="2" t="str">
        <f t="shared" si="18"/>
        <v>千葉県浦安市</v>
      </c>
      <c r="E632" s="28">
        <v>227</v>
      </c>
      <c r="F632" s="2">
        <f t="shared" si="19"/>
        <v>1</v>
      </c>
    </row>
    <row r="633" spans="1:6">
      <c r="A633" s="28">
        <v>228</v>
      </c>
      <c r="B633" s="28" t="s">
        <v>875</v>
      </c>
      <c r="C633" s="28" t="s">
        <v>906</v>
      </c>
      <c r="D633" s="2" t="str">
        <f t="shared" si="18"/>
        <v>千葉県四街道市</v>
      </c>
      <c r="E633" s="28">
        <v>228</v>
      </c>
      <c r="F633" s="2">
        <f t="shared" si="19"/>
        <v>1</v>
      </c>
    </row>
    <row r="634" spans="1:6">
      <c r="A634" s="28">
        <v>229</v>
      </c>
      <c r="B634" s="28" t="s">
        <v>875</v>
      </c>
      <c r="C634" s="28" t="s">
        <v>907</v>
      </c>
      <c r="D634" s="2" t="str">
        <f t="shared" si="18"/>
        <v>千葉県袖ケ浦市</v>
      </c>
      <c r="E634" s="28">
        <v>229</v>
      </c>
      <c r="F634" s="2">
        <f t="shared" si="19"/>
        <v>1</v>
      </c>
    </row>
    <row r="635" spans="1:6">
      <c r="A635" s="28">
        <v>230</v>
      </c>
      <c r="B635" s="28" t="s">
        <v>875</v>
      </c>
      <c r="C635" s="28" t="s">
        <v>908</v>
      </c>
      <c r="D635" s="2" t="str">
        <f t="shared" si="18"/>
        <v>千葉県八街市</v>
      </c>
      <c r="E635" s="28">
        <v>230</v>
      </c>
      <c r="F635" s="2">
        <f t="shared" si="19"/>
        <v>1</v>
      </c>
    </row>
    <row r="636" spans="1:6">
      <c r="A636" s="28">
        <v>231</v>
      </c>
      <c r="B636" s="28" t="s">
        <v>875</v>
      </c>
      <c r="C636" s="28" t="s">
        <v>909</v>
      </c>
      <c r="D636" s="2" t="str">
        <f t="shared" si="18"/>
        <v>千葉県印西市</v>
      </c>
      <c r="E636" s="28">
        <v>231</v>
      </c>
      <c r="F636" s="2">
        <f t="shared" si="19"/>
        <v>1</v>
      </c>
    </row>
    <row r="637" spans="1:6">
      <c r="A637" s="28">
        <v>232</v>
      </c>
      <c r="B637" s="28" t="s">
        <v>875</v>
      </c>
      <c r="C637" s="28" t="s">
        <v>910</v>
      </c>
      <c r="D637" s="2" t="str">
        <f t="shared" si="18"/>
        <v>千葉県白井市</v>
      </c>
      <c r="E637" s="28">
        <v>232</v>
      </c>
      <c r="F637" s="2">
        <f t="shared" si="19"/>
        <v>1</v>
      </c>
    </row>
    <row r="638" spans="1:6">
      <c r="A638" s="28">
        <v>233</v>
      </c>
      <c r="B638" s="28" t="s">
        <v>875</v>
      </c>
      <c r="C638" s="28" t="s">
        <v>911</v>
      </c>
      <c r="D638" s="2" t="str">
        <f t="shared" si="18"/>
        <v>千葉県富里市</v>
      </c>
      <c r="E638" s="28">
        <v>233</v>
      </c>
      <c r="F638" s="2">
        <f t="shared" si="19"/>
        <v>1</v>
      </c>
    </row>
    <row r="639" spans="1:6">
      <c r="A639" s="28">
        <v>234</v>
      </c>
      <c r="B639" s="28" t="s">
        <v>875</v>
      </c>
      <c r="C639" s="28" t="s">
        <v>912</v>
      </c>
      <c r="D639" s="2" t="str">
        <f t="shared" si="18"/>
        <v>千葉県南房総市</v>
      </c>
      <c r="E639" s="28">
        <v>234</v>
      </c>
      <c r="F639" s="2">
        <f t="shared" si="19"/>
        <v>1</v>
      </c>
    </row>
    <row r="640" spans="1:6">
      <c r="A640" s="28">
        <v>235</v>
      </c>
      <c r="B640" s="28" t="s">
        <v>875</v>
      </c>
      <c r="C640" s="28" t="s">
        <v>913</v>
      </c>
      <c r="D640" s="2" t="str">
        <f t="shared" si="18"/>
        <v>千葉県匝瑳市</v>
      </c>
      <c r="E640" s="28">
        <v>235</v>
      </c>
      <c r="F640" s="2">
        <f t="shared" si="19"/>
        <v>1</v>
      </c>
    </row>
    <row r="641" spans="1:6">
      <c r="A641" s="28">
        <v>236</v>
      </c>
      <c r="B641" s="28" t="s">
        <v>875</v>
      </c>
      <c r="C641" s="28" t="s">
        <v>914</v>
      </c>
      <c r="D641" s="2" t="str">
        <f t="shared" si="18"/>
        <v>千葉県香取市</v>
      </c>
      <c r="E641" s="28">
        <v>236</v>
      </c>
      <c r="F641" s="2">
        <f t="shared" si="19"/>
        <v>1</v>
      </c>
    </row>
    <row r="642" spans="1:6">
      <c r="A642" s="28">
        <v>237</v>
      </c>
      <c r="B642" s="28" t="s">
        <v>875</v>
      </c>
      <c r="C642" s="28" t="s">
        <v>915</v>
      </c>
      <c r="D642" s="2" t="str">
        <f t="shared" si="18"/>
        <v>千葉県山武市</v>
      </c>
      <c r="E642" s="28">
        <v>237</v>
      </c>
      <c r="F642" s="2">
        <f t="shared" si="19"/>
        <v>1</v>
      </c>
    </row>
    <row r="643" spans="1:6">
      <c r="A643" s="28">
        <v>238</v>
      </c>
      <c r="B643" s="28" t="s">
        <v>875</v>
      </c>
      <c r="C643" s="28" t="s">
        <v>916</v>
      </c>
      <c r="D643" s="2" t="str">
        <f t="shared" ref="D643:D706" si="20">B643&amp;C643</f>
        <v>千葉県いすみ市</v>
      </c>
      <c r="E643" s="28">
        <v>238</v>
      </c>
      <c r="F643" s="2">
        <f t="shared" ref="F643:F706" si="21">COUNTIF(D:D,D643)</f>
        <v>1</v>
      </c>
    </row>
    <row r="644" spans="1:6">
      <c r="A644" s="28">
        <v>239</v>
      </c>
      <c r="B644" s="28" t="s">
        <v>875</v>
      </c>
      <c r="C644" s="28" t="s">
        <v>917</v>
      </c>
      <c r="D644" s="2" t="str">
        <f t="shared" si="20"/>
        <v>千葉県大網白里市</v>
      </c>
      <c r="E644" s="28">
        <v>239</v>
      </c>
      <c r="F644" s="2">
        <f t="shared" si="21"/>
        <v>1</v>
      </c>
    </row>
    <row r="645" spans="1:6">
      <c r="A645" s="28">
        <v>322</v>
      </c>
      <c r="B645" s="28" t="s">
        <v>875</v>
      </c>
      <c r="C645" s="28" t="s">
        <v>918</v>
      </c>
      <c r="D645" s="2" t="str">
        <f t="shared" si="20"/>
        <v>千葉県酒々井町</v>
      </c>
      <c r="E645" s="28">
        <v>322</v>
      </c>
      <c r="F645" s="2">
        <f t="shared" si="21"/>
        <v>1</v>
      </c>
    </row>
    <row r="646" spans="1:6">
      <c r="A646" s="28">
        <v>329</v>
      </c>
      <c r="B646" s="28" t="s">
        <v>875</v>
      </c>
      <c r="C646" s="28" t="s">
        <v>919</v>
      </c>
      <c r="D646" s="2" t="str">
        <f t="shared" si="20"/>
        <v>千葉県栄町</v>
      </c>
      <c r="E646" s="28">
        <v>329</v>
      </c>
      <c r="F646" s="2">
        <f t="shared" si="21"/>
        <v>1</v>
      </c>
    </row>
    <row r="647" spans="1:6">
      <c r="A647" s="28">
        <v>342</v>
      </c>
      <c r="B647" s="28" t="s">
        <v>875</v>
      </c>
      <c r="C647" s="28" t="s">
        <v>920</v>
      </c>
      <c r="D647" s="2" t="str">
        <f t="shared" si="20"/>
        <v>千葉県神崎町</v>
      </c>
      <c r="E647" s="28">
        <v>342</v>
      </c>
      <c r="F647" s="2">
        <f t="shared" si="21"/>
        <v>1</v>
      </c>
    </row>
    <row r="648" spans="1:6">
      <c r="A648" s="28">
        <v>347</v>
      </c>
      <c r="B648" s="28" t="s">
        <v>875</v>
      </c>
      <c r="C648" s="28" t="s">
        <v>921</v>
      </c>
      <c r="D648" s="2" t="str">
        <f t="shared" si="20"/>
        <v>千葉県多古町</v>
      </c>
      <c r="E648" s="28">
        <v>347</v>
      </c>
      <c r="F648" s="2">
        <f t="shared" si="21"/>
        <v>1</v>
      </c>
    </row>
    <row r="649" spans="1:6">
      <c r="A649" s="28">
        <v>349</v>
      </c>
      <c r="B649" s="28" t="s">
        <v>875</v>
      </c>
      <c r="C649" s="28" t="s">
        <v>922</v>
      </c>
      <c r="D649" s="2" t="str">
        <f t="shared" si="20"/>
        <v>千葉県東庄町</v>
      </c>
      <c r="E649" s="28">
        <v>349</v>
      </c>
      <c r="F649" s="2">
        <f t="shared" si="21"/>
        <v>1</v>
      </c>
    </row>
    <row r="650" spans="1:6">
      <c r="A650" s="28">
        <v>403</v>
      </c>
      <c r="B650" s="28" t="s">
        <v>875</v>
      </c>
      <c r="C650" s="28" t="s">
        <v>923</v>
      </c>
      <c r="D650" s="2" t="str">
        <f t="shared" si="20"/>
        <v>千葉県九十九里町</v>
      </c>
      <c r="E650" s="28">
        <v>403</v>
      </c>
      <c r="F650" s="2">
        <f t="shared" si="21"/>
        <v>1</v>
      </c>
    </row>
    <row r="651" spans="1:6">
      <c r="A651" s="28">
        <v>409</v>
      </c>
      <c r="B651" s="28" t="s">
        <v>875</v>
      </c>
      <c r="C651" s="28" t="s">
        <v>924</v>
      </c>
      <c r="D651" s="2" t="str">
        <f t="shared" si="20"/>
        <v>千葉県芝山町</v>
      </c>
      <c r="E651" s="28">
        <v>409</v>
      </c>
      <c r="F651" s="2">
        <f t="shared" si="21"/>
        <v>1</v>
      </c>
    </row>
    <row r="652" spans="1:6">
      <c r="A652" s="28">
        <v>410</v>
      </c>
      <c r="B652" s="28" t="s">
        <v>875</v>
      </c>
      <c r="C652" s="28" t="s">
        <v>925</v>
      </c>
      <c r="D652" s="2" t="str">
        <f t="shared" si="20"/>
        <v>千葉県横芝光町</v>
      </c>
      <c r="E652" s="28">
        <v>410</v>
      </c>
      <c r="F652" s="2">
        <f t="shared" si="21"/>
        <v>1</v>
      </c>
    </row>
    <row r="653" spans="1:6">
      <c r="A653" s="28">
        <v>421</v>
      </c>
      <c r="B653" s="28" t="s">
        <v>875</v>
      </c>
      <c r="C653" s="28" t="s">
        <v>926</v>
      </c>
      <c r="D653" s="2" t="str">
        <f t="shared" si="20"/>
        <v>千葉県一宮町</v>
      </c>
      <c r="E653" s="28">
        <v>421</v>
      </c>
      <c r="F653" s="2">
        <f t="shared" si="21"/>
        <v>1</v>
      </c>
    </row>
    <row r="654" spans="1:6">
      <c r="A654" s="28">
        <v>422</v>
      </c>
      <c r="B654" s="28" t="s">
        <v>875</v>
      </c>
      <c r="C654" s="28" t="s">
        <v>927</v>
      </c>
      <c r="D654" s="2" t="str">
        <f t="shared" si="20"/>
        <v>千葉県睦沢町</v>
      </c>
      <c r="E654" s="28">
        <v>422</v>
      </c>
      <c r="F654" s="2">
        <f t="shared" si="21"/>
        <v>1</v>
      </c>
    </row>
    <row r="655" spans="1:6">
      <c r="A655" s="28">
        <v>423</v>
      </c>
      <c r="B655" s="28" t="s">
        <v>875</v>
      </c>
      <c r="C655" s="28" t="s">
        <v>928</v>
      </c>
      <c r="D655" s="2" t="str">
        <f t="shared" si="20"/>
        <v>千葉県長生村</v>
      </c>
      <c r="E655" s="28">
        <v>423</v>
      </c>
      <c r="F655" s="2">
        <f t="shared" si="21"/>
        <v>1</v>
      </c>
    </row>
    <row r="656" spans="1:6">
      <c r="A656" s="28">
        <v>424</v>
      </c>
      <c r="B656" s="28" t="s">
        <v>875</v>
      </c>
      <c r="C656" s="28" t="s">
        <v>929</v>
      </c>
      <c r="D656" s="2" t="str">
        <f t="shared" si="20"/>
        <v>千葉県白子町</v>
      </c>
      <c r="E656" s="28">
        <v>424</v>
      </c>
      <c r="F656" s="2">
        <f t="shared" si="21"/>
        <v>1</v>
      </c>
    </row>
    <row r="657" spans="1:6">
      <c r="A657" s="28">
        <v>426</v>
      </c>
      <c r="B657" s="28" t="s">
        <v>875</v>
      </c>
      <c r="C657" s="28" t="s">
        <v>930</v>
      </c>
      <c r="D657" s="2" t="str">
        <f t="shared" si="20"/>
        <v>千葉県長柄町</v>
      </c>
      <c r="E657" s="28">
        <v>426</v>
      </c>
      <c r="F657" s="2">
        <f t="shared" si="21"/>
        <v>1</v>
      </c>
    </row>
    <row r="658" spans="1:6">
      <c r="A658" s="28">
        <v>427</v>
      </c>
      <c r="B658" s="28" t="s">
        <v>875</v>
      </c>
      <c r="C658" s="28" t="s">
        <v>931</v>
      </c>
      <c r="D658" s="2" t="str">
        <f t="shared" si="20"/>
        <v>千葉県長南町</v>
      </c>
      <c r="E658" s="28">
        <v>427</v>
      </c>
      <c r="F658" s="2">
        <f t="shared" si="21"/>
        <v>1</v>
      </c>
    </row>
    <row r="659" spans="1:6">
      <c r="A659" s="28">
        <v>441</v>
      </c>
      <c r="B659" s="28" t="s">
        <v>875</v>
      </c>
      <c r="C659" s="28" t="s">
        <v>932</v>
      </c>
      <c r="D659" s="2" t="str">
        <f t="shared" si="20"/>
        <v>千葉県大多喜町</v>
      </c>
      <c r="E659" s="28">
        <v>441</v>
      </c>
      <c r="F659" s="2">
        <f t="shared" si="21"/>
        <v>1</v>
      </c>
    </row>
    <row r="660" spans="1:6">
      <c r="A660" s="28">
        <v>443</v>
      </c>
      <c r="B660" s="28" t="s">
        <v>875</v>
      </c>
      <c r="C660" s="28" t="s">
        <v>933</v>
      </c>
      <c r="D660" s="2" t="str">
        <f t="shared" si="20"/>
        <v>千葉県御宿町</v>
      </c>
      <c r="E660" s="28">
        <v>443</v>
      </c>
      <c r="F660" s="2">
        <f t="shared" si="21"/>
        <v>1</v>
      </c>
    </row>
    <row r="661" spans="1:6">
      <c r="A661" s="28">
        <v>463</v>
      </c>
      <c r="B661" s="28" t="s">
        <v>875</v>
      </c>
      <c r="C661" s="28" t="s">
        <v>934</v>
      </c>
      <c r="D661" s="2" t="str">
        <f t="shared" si="20"/>
        <v>千葉県鋸南町</v>
      </c>
      <c r="E661" s="28">
        <v>463</v>
      </c>
      <c r="F661" s="2">
        <f t="shared" si="21"/>
        <v>1</v>
      </c>
    </row>
    <row r="662" spans="1:6">
      <c r="A662" s="28">
        <v>101</v>
      </c>
      <c r="B662" s="28" t="s">
        <v>935</v>
      </c>
      <c r="C662" s="28" t="s">
        <v>936</v>
      </c>
      <c r="D662" s="2" t="str">
        <f t="shared" si="20"/>
        <v>東京都千代田区</v>
      </c>
      <c r="E662" s="28">
        <v>101</v>
      </c>
      <c r="F662" s="2">
        <f t="shared" si="21"/>
        <v>1</v>
      </c>
    </row>
    <row r="663" spans="1:6">
      <c r="A663" s="28">
        <v>102</v>
      </c>
      <c r="B663" s="28" t="s">
        <v>935</v>
      </c>
      <c r="C663" s="28" t="s">
        <v>937</v>
      </c>
      <c r="D663" s="2" t="str">
        <f t="shared" si="20"/>
        <v>東京都中央区</v>
      </c>
      <c r="E663" s="28">
        <v>102</v>
      </c>
      <c r="F663" s="2">
        <f t="shared" si="21"/>
        <v>1</v>
      </c>
    </row>
    <row r="664" spans="1:6">
      <c r="A664" s="28">
        <v>103</v>
      </c>
      <c r="B664" s="28" t="s">
        <v>935</v>
      </c>
      <c r="C664" s="28" t="s">
        <v>938</v>
      </c>
      <c r="D664" s="2" t="str">
        <f t="shared" si="20"/>
        <v>東京都港区</v>
      </c>
      <c r="E664" s="28">
        <v>103</v>
      </c>
      <c r="F664" s="2">
        <f t="shared" si="21"/>
        <v>1</v>
      </c>
    </row>
    <row r="665" spans="1:6">
      <c r="A665" s="28">
        <v>104</v>
      </c>
      <c r="B665" s="28" t="s">
        <v>935</v>
      </c>
      <c r="C665" s="28" t="s">
        <v>939</v>
      </c>
      <c r="D665" s="2" t="str">
        <f t="shared" si="20"/>
        <v>東京都新宿区</v>
      </c>
      <c r="E665" s="28">
        <v>104</v>
      </c>
      <c r="F665" s="2">
        <f t="shared" si="21"/>
        <v>1</v>
      </c>
    </row>
    <row r="666" spans="1:6">
      <c r="A666" s="28">
        <v>105</v>
      </c>
      <c r="B666" s="28" t="s">
        <v>935</v>
      </c>
      <c r="C666" s="28" t="s">
        <v>940</v>
      </c>
      <c r="D666" s="2" t="str">
        <f t="shared" si="20"/>
        <v>東京都文京区</v>
      </c>
      <c r="E666" s="28">
        <v>105</v>
      </c>
      <c r="F666" s="2">
        <f t="shared" si="21"/>
        <v>1</v>
      </c>
    </row>
    <row r="667" spans="1:6">
      <c r="A667" s="28">
        <v>106</v>
      </c>
      <c r="B667" s="28" t="s">
        <v>935</v>
      </c>
      <c r="C667" s="28" t="s">
        <v>941</v>
      </c>
      <c r="D667" s="2" t="str">
        <f t="shared" si="20"/>
        <v>東京都台東区</v>
      </c>
      <c r="E667" s="28">
        <v>106</v>
      </c>
      <c r="F667" s="2">
        <f t="shared" si="21"/>
        <v>1</v>
      </c>
    </row>
    <row r="668" spans="1:6">
      <c r="A668" s="28">
        <v>107</v>
      </c>
      <c r="B668" s="28" t="s">
        <v>935</v>
      </c>
      <c r="C668" s="28" t="s">
        <v>942</v>
      </c>
      <c r="D668" s="2" t="str">
        <f t="shared" si="20"/>
        <v>東京都墨田区</v>
      </c>
      <c r="E668" s="28">
        <v>107</v>
      </c>
      <c r="F668" s="2">
        <f t="shared" si="21"/>
        <v>1</v>
      </c>
    </row>
    <row r="669" spans="1:6">
      <c r="A669" s="28">
        <v>108</v>
      </c>
      <c r="B669" s="28" t="s">
        <v>935</v>
      </c>
      <c r="C669" s="28" t="s">
        <v>943</v>
      </c>
      <c r="D669" s="2" t="str">
        <f t="shared" si="20"/>
        <v>東京都江東区</v>
      </c>
      <c r="E669" s="28">
        <v>108</v>
      </c>
      <c r="F669" s="2">
        <f t="shared" si="21"/>
        <v>1</v>
      </c>
    </row>
    <row r="670" spans="1:6">
      <c r="A670" s="28">
        <v>109</v>
      </c>
      <c r="B670" s="28" t="s">
        <v>935</v>
      </c>
      <c r="C670" s="28" t="s">
        <v>944</v>
      </c>
      <c r="D670" s="2" t="str">
        <f t="shared" si="20"/>
        <v>東京都品川区</v>
      </c>
      <c r="E670" s="28">
        <v>109</v>
      </c>
      <c r="F670" s="2">
        <f t="shared" si="21"/>
        <v>1</v>
      </c>
    </row>
    <row r="671" spans="1:6">
      <c r="A671" s="28">
        <v>110</v>
      </c>
      <c r="B671" s="28" t="s">
        <v>935</v>
      </c>
      <c r="C671" s="28" t="s">
        <v>945</v>
      </c>
      <c r="D671" s="2" t="str">
        <f t="shared" si="20"/>
        <v>東京都目黒区</v>
      </c>
      <c r="E671" s="28">
        <v>110</v>
      </c>
      <c r="F671" s="2">
        <f t="shared" si="21"/>
        <v>1</v>
      </c>
    </row>
    <row r="672" spans="1:6">
      <c r="A672" s="28">
        <v>111</v>
      </c>
      <c r="B672" s="28" t="s">
        <v>935</v>
      </c>
      <c r="C672" s="28" t="s">
        <v>946</v>
      </c>
      <c r="D672" s="2" t="str">
        <f t="shared" si="20"/>
        <v>東京都大田区</v>
      </c>
      <c r="E672" s="28">
        <v>111</v>
      </c>
      <c r="F672" s="2">
        <f t="shared" si="21"/>
        <v>1</v>
      </c>
    </row>
    <row r="673" spans="1:6">
      <c r="A673" s="28">
        <v>112</v>
      </c>
      <c r="B673" s="28" t="s">
        <v>935</v>
      </c>
      <c r="C673" s="28" t="s">
        <v>947</v>
      </c>
      <c r="D673" s="2" t="str">
        <f t="shared" si="20"/>
        <v>東京都世田谷区</v>
      </c>
      <c r="E673" s="28">
        <v>112</v>
      </c>
      <c r="F673" s="2">
        <f t="shared" si="21"/>
        <v>1</v>
      </c>
    </row>
    <row r="674" spans="1:6">
      <c r="A674" s="28">
        <v>113</v>
      </c>
      <c r="B674" s="28" t="s">
        <v>935</v>
      </c>
      <c r="C674" s="28" t="s">
        <v>948</v>
      </c>
      <c r="D674" s="2" t="str">
        <f t="shared" si="20"/>
        <v>東京都渋谷区</v>
      </c>
      <c r="E674" s="28">
        <v>113</v>
      </c>
      <c r="F674" s="2">
        <f t="shared" si="21"/>
        <v>1</v>
      </c>
    </row>
    <row r="675" spans="1:6">
      <c r="A675" s="28">
        <v>114</v>
      </c>
      <c r="B675" s="28" t="s">
        <v>935</v>
      </c>
      <c r="C675" s="28" t="s">
        <v>949</v>
      </c>
      <c r="D675" s="2" t="str">
        <f t="shared" si="20"/>
        <v>東京都中野区</v>
      </c>
      <c r="E675" s="28">
        <v>114</v>
      </c>
      <c r="F675" s="2">
        <f t="shared" si="21"/>
        <v>1</v>
      </c>
    </row>
    <row r="676" spans="1:6">
      <c r="A676" s="28">
        <v>115</v>
      </c>
      <c r="B676" s="28" t="s">
        <v>935</v>
      </c>
      <c r="C676" s="28" t="s">
        <v>950</v>
      </c>
      <c r="D676" s="2" t="str">
        <f t="shared" si="20"/>
        <v>東京都杉並区</v>
      </c>
      <c r="E676" s="28">
        <v>115</v>
      </c>
      <c r="F676" s="2">
        <f t="shared" si="21"/>
        <v>1</v>
      </c>
    </row>
    <row r="677" spans="1:6">
      <c r="A677" s="28">
        <v>116</v>
      </c>
      <c r="B677" s="28" t="s">
        <v>935</v>
      </c>
      <c r="C677" s="28" t="s">
        <v>951</v>
      </c>
      <c r="D677" s="2" t="str">
        <f t="shared" si="20"/>
        <v>東京都豊島区</v>
      </c>
      <c r="E677" s="28">
        <v>116</v>
      </c>
      <c r="F677" s="2">
        <f t="shared" si="21"/>
        <v>1</v>
      </c>
    </row>
    <row r="678" spans="1:6">
      <c r="A678" s="28">
        <v>117</v>
      </c>
      <c r="B678" s="28" t="s">
        <v>935</v>
      </c>
      <c r="C678" s="28" t="s">
        <v>952</v>
      </c>
      <c r="D678" s="2" t="str">
        <f t="shared" si="20"/>
        <v>東京都北区</v>
      </c>
      <c r="E678" s="28">
        <v>117</v>
      </c>
      <c r="F678" s="2">
        <f t="shared" si="21"/>
        <v>1</v>
      </c>
    </row>
    <row r="679" spans="1:6">
      <c r="A679" s="28">
        <v>118</v>
      </c>
      <c r="B679" s="28" t="s">
        <v>935</v>
      </c>
      <c r="C679" s="28" t="s">
        <v>953</v>
      </c>
      <c r="D679" s="2" t="str">
        <f t="shared" si="20"/>
        <v>東京都荒川区</v>
      </c>
      <c r="E679" s="28">
        <v>118</v>
      </c>
      <c r="F679" s="2">
        <f t="shared" si="21"/>
        <v>1</v>
      </c>
    </row>
    <row r="680" spans="1:6">
      <c r="A680" s="28">
        <v>119</v>
      </c>
      <c r="B680" s="28" t="s">
        <v>935</v>
      </c>
      <c r="C680" s="28" t="s">
        <v>954</v>
      </c>
      <c r="D680" s="2" t="str">
        <f t="shared" si="20"/>
        <v>東京都板橋区</v>
      </c>
      <c r="E680" s="28">
        <v>119</v>
      </c>
      <c r="F680" s="2">
        <f t="shared" si="21"/>
        <v>1</v>
      </c>
    </row>
    <row r="681" spans="1:6">
      <c r="A681" s="28">
        <v>120</v>
      </c>
      <c r="B681" s="28" t="s">
        <v>935</v>
      </c>
      <c r="C681" s="28" t="s">
        <v>955</v>
      </c>
      <c r="D681" s="2" t="str">
        <f t="shared" si="20"/>
        <v>東京都練馬区</v>
      </c>
      <c r="E681" s="28">
        <v>120</v>
      </c>
      <c r="F681" s="2">
        <f t="shared" si="21"/>
        <v>1</v>
      </c>
    </row>
    <row r="682" spans="1:6">
      <c r="A682" s="28">
        <v>121</v>
      </c>
      <c r="B682" s="28" t="s">
        <v>935</v>
      </c>
      <c r="C682" s="28" t="s">
        <v>956</v>
      </c>
      <c r="D682" s="2" t="str">
        <f t="shared" si="20"/>
        <v>東京都足立区</v>
      </c>
      <c r="E682" s="28">
        <v>121</v>
      </c>
      <c r="F682" s="2">
        <f t="shared" si="21"/>
        <v>1</v>
      </c>
    </row>
    <row r="683" spans="1:6">
      <c r="A683" s="28">
        <v>122</v>
      </c>
      <c r="B683" s="28" t="s">
        <v>935</v>
      </c>
      <c r="C683" s="28" t="s">
        <v>957</v>
      </c>
      <c r="D683" s="2" t="str">
        <f t="shared" si="20"/>
        <v>東京都葛飾区</v>
      </c>
      <c r="E683" s="28">
        <v>122</v>
      </c>
      <c r="F683" s="2">
        <f t="shared" si="21"/>
        <v>1</v>
      </c>
    </row>
    <row r="684" spans="1:6">
      <c r="A684" s="28">
        <v>123</v>
      </c>
      <c r="B684" s="28" t="s">
        <v>935</v>
      </c>
      <c r="C684" s="28" t="s">
        <v>958</v>
      </c>
      <c r="D684" s="2" t="str">
        <f t="shared" si="20"/>
        <v>東京都江戸川区</v>
      </c>
      <c r="E684" s="28">
        <v>123</v>
      </c>
      <c r="F684" s="2">
        <f t="shared" si="21"/>
        <v>1</v>
      </c>
    </row>
    <row r="685" spans="1:6">
      <c r="A685" s="28">
        <v>201</v>
      </c>
      <c r="B685" s="28" t="s">
        <v>935</v>
      </c>
      <c r="C685" s="28" t="s">
        <v>959</v>
      </c>
      <c r="D685" s="2" t="str">
        <f t="shared" si="20"/>
        <v>東京都八王子市</v>
      </c>
      <c r="E685" s="28">
        <v>201</v>
      </c>
      <c r="F685" s="2">
        <f t="shared" si="21"/>
        <v>1</v>
      </c>
    </row>
    <row r="686" spans="1:6">
      <c r="A686" s="28">
        <v>202</v>
      </c>
      <c r="B686" s="28" t="s">
        <v>935</v>
      </c>
      <c r="C686" s="28" t="s">
        <v>960</v>
      </c>
      <c r="D686" s="2" t="str">
        <f t="shared" si="20"/>
        <v>東京都立川市</v>
      </c>
      <c r="E686" s="28">
        <v>202</v>
      </c>
      <c r="F686" s="2">
        <f t="shared" si="21"/>
        <v>1</v>
      </c>
    </row>
    <row r="687" spans="1:6">
      <c r="A687" s="28">
        <v>203</v>
      </c>
      <c r="B687" s="28" t="s">
        <v>935</v>
      </c>
      <c r="C687" s="28" t="s">
        <v>961</v>
      </c>
      <c r="D687" s="2" t="str">
        <f t="shared" si="20"/>
        <v>東京都武蔵野市</v>
      </c>
      <c r="E687" s="28">
        <v>203</v>
      </c>
      <c r="F687" s="2">
        <f t="shared" si="21"/>
        <v>1</v>
      </c>
    </row>
    <row r="688" spans="1:6">
      <c r="A688" s="28">
        <v>204</v>
      </c>
      <c r="B688" s="28" t="s">
        <v>935</v>
      </c>
      <c r="C688" s="28" t="s">
        <v>962</v>
      </c>
      <c r="D688" s="2" t="str">
        <f t="shared" si="20"/>
        <v>東京都三鷹市</v>
      </c>
      <c r="E688" s="28">
        <v>204</v>
      </c>
      <c r="F688" s="2">
        <f t="shared" si="21"/>
        <v>1</v>
      </c>
    </row>
    <row r="689" spans="1:6">
      <c r="A689" s="28">
        <v>205</v>
      </c>
      <c r="B689" s="28" t="s">
        <v>935</v>
      </c>
      <c r="C689" s="28" t="s">
        <v>963</v>
      </c>
      <c r="D689" s="2" t="str">
        <f t="shared" si="20"/>
        <v>東京都青梅市</v>
      </c>
      <c r="E689" s="28">
        <v>205</v>
      </c>
      <c r="F689" s="2">
        <f t="shared" si="21"/>
        <v>1</v>
      </c>
    </row>
    <row r="690" spans="1:6">
      <c r="A690" s="28">
        <v>206</v>
      </c>
      <c r="B690" s="28" t="s">
        <v>935</v>
      </c>
      <c r="C690" s="28" t="s">
        <v>964</v>
      </c>
      <c r="D690" s="2" t="str">
        <f t="shared" si="20"/>
        <v>東京都府中市</v>
      </c>
      <c r="E690" s="28">
        <v>206</v>
      </c>
      <c r="F690" s="2">
        <f t="shared" si="21"/>
        <v>1</v>
      </c>
    </row>
    <row r="691" spans="1:6">
      <c r="A691" s="28">
        <v>207</v>
      </c>
      <c r="B691" s="28" t="s">
        <v>935</v>
      </c>
      <c r="C691" s="28" t="s">
        <v>965</v>
      </c>
      <c r="D691" s="2" t="str">
        <f t="shared" si="20"/>
        <v>東京都昭島市</v>
      </c>
      <c r="E691" s="28">
        <v>207</v>
      </c>
      <c r="F691" s="2">
        <f t="shared" si="21"/>
        <v>1</v>
      </c>
    </row>
    <row r="692" spans="1:6">
      <c r="A692" s="28">
        <v>208</v>
      </c>
      <c r="B692" s="28" t="s">
        <v>935</v>
      </c>
      <c r="C692" s="28" t="s">
        <v>966</v>
      </c>
      <c r="D692" s="2" t="str">
        <f t="shared" si="20"/>
        <v>東京都調布市</v>
      </c>
      <c r="E692" s="28">
        <v>208</v>
      </c>
      <c r="F692" s="2">
        <f t="shared" si="21"/>
        <v>1</v>
      </c>
    </row>
    <row r="693" spans="1:6">
      <c r="A693" s="28">
        <v>209</v>
      </c>
      <c r="B693" s="28" t="s">
        <v>935</v>
      </c>
      <c r="C693" s="28" t="s">
        <v>967</v>
      </c>
      <c r="D693" s="2" t="str">
        <f t="shared" si="20"/>
        <v>東京都町田市</v>
      </c>
      <c r="E693" s="28">
        <v>209</v>
      </c>
      <c r="F693" s="2">
        <f t="shared" si="21"/>
        <v>1</v>
      </c>
    </row>
    <row r="694" spans="1:6">
      <c r="A694" s="28">
        <v>210</v>
      </c>
      <c r="B694" s="28" t="s">
        <v>935</v>
      </c>
      <c r="C694" s="28" t="s">
        <v>968</v>
      </c>
      <c r="D694" s="2" t="str">
        <f t="shared" si="20"/>
        <v>東京都小金井市</v>
      </c>
      <c r="E694" s="28">
        <v>210</v>
      </c>
      <c r="F694" s="2">
        <f t="shared" si="21"/>
        <v>1</v>
      </c>
    </row>
    <row r="695" spans="1:6">
      <c r="A695" s="28">
        <v>211</v>
      </c>
      <c r="B695" s="28" t="s">
        <v>935</v>
      </c>
      <c r="C695" s="28" t="s">
        <v>969</v>
      </c>
      <c r="D695" s="2" t="str">
        <f t="shared" si="20"/>
        <v>東京都小平市</v>
      </c>
      <c r="E695" s="28">
        <v>211</v>
      </c>
      <c r="F695" s="2">
        <f t="shared" si="21"/>
        <v>1</v>
      </c>
    </row>
    <row r="696" spans="1:6">
      <c r="A696" s="28">
        <v>212</v>
      </c>
      <c r="B696" s="28" t="s">
        <v>935</v>
      </c>
      <c r="C696" s="28" t="s">
        <v>970</v>
      </c>
      <c r="D696" s="2" t="str">
        <f t="shared" si="20"/>
        <v>東京都日野市</v>
      </c>
      <c r="E696" s="28">
        <v>212</v>
      </c>
      <c r="F696" s="2">
        <f t="shared" si="21"/>
        <v>1</v>
      </c>
    </row>
    <row r="697" spans="1:6">
      <c r="A697" s="28">
        <v>213</v>
      </c>
      <c r="B697" s="28" t="s">
        <v>935</v>
      </c>
      <c r="C697" s="28" t="s">
        <v>971</v>
      </c>
      <c r="D697" s="2" t="str">
        <f t="shared" si="20"/>
        <v>東京都東村山市</v>
      </c>
      <c r="E697" s="28">
        <v>213</v>
      </c>
      <c r="F697" s="2">
        <f t="shared" si="21"/>
        <v>1</v>
      </c>
    </row>
    <row r="698" spans="1:6">
      <c r="A698" s="28">
        <v>214</v>
      </c>
      <c r="B698" s="28" t="s">
        <v>935</v>
      </c>
      <c r="C698" s="28" t="s">
        <v>972</v>
      </c>
      <c r="D698" s="2" t="str">
        <f t="shared" si="20"/>
        <v>東京都国分寺市</v>
      </c>
      <c r="E698" s="28">
        <v>214</v>
      </c>
      <c r="F698" s="2">
        <f t="shared" si="21"/>
        <v>1</v>
      </c>
    </row>
    <row r="699" spans="1:6">
      <c r="A699" s="28">
        <v>215</v>
      </c>
      <c r="B699" s="28" t="s">
        <v>935</v>
      </c>
      <c r="C699" s="28" t="s">
        <v>973</v>
      </c>
      <c r="D699" s="2" t="str">
        <f t="shared" si="20"/>
        <v>東京都国立市</v>
      </c>
      <c r="E699" s="28">
        <v>215</v>
      </c>
      <c r="F699" s="2">
        <f t="shared" si="21"/>
        <v>1</v>
      </c>
    </row>
    <row r="700" spans="1:6">
      <c r="A700" s="28">
        <v>218</v>
      </c>
      <c r="B700" s="28" t="s">
        <v>935</v>
      </c>
      <c r="C700" s="28" t="s">
        <v>974</v>
      </c>
      <c r="D700" s="2" t="str">
        <f t="shared" si="20"/>
        <v>東京都福生市</v>
      </c>
      <c r="E700" s="28">
        <v>218</v>
      </c>
      <c r="F700" s="2">
        <f t="shared" si="21"/>
        <v>1</v>
      </c>
    </row>
    <row r="701" spans="1:6">
      <c r="A701" s="28">
        <v>219</v>
      </c>
      <c r="B701" s="28" t="s">
        <v>935</v>
      </c>
      <c r="C701" s="28" t="s">
        <v>975</v>
      </c>
      <c r="D701" s="2" t="str">
        <f t="shared" si="20"/>
        <v>東京都狛江市</v>
      </c>
      <c r="E701" s="28">
        <v>219</v>
      </c>
      <c r="F701" s="2">
        <f t="shared" si="21"/>
        <v>1</v>
      </c>
    </row>
    <row r="702" spans="1:6">
      <c r="A702" s="28">
        <v>220</v>
      </c>
      <c r="B702" s="28" t="s">
        <v>935</v>
      </c>
      <c r="C702" s="28" t="s">
        <v>976</v>
      </c>
      <c r="D702" s="2" t="str">
        <f t="shared" si="20"/>
        <v>東京都東大和市</v>
      </c>
      <c r="E702" s="28">
        <v>220</v>
      </c>
      <c r="F702" s="2">
        <f t="shared" si="21"/>
        <v>1</v>
      </c>
    </row>
    <row r="703" spans="1:6">
      <c r="A703" s="28">
        <v>221</v>
      </c>
      <c r="B703" s="28" t="s">
        <v>935</v>
      </c>
      <c r="C703" s="28" t="s">
        <v>977</v>
      </c>
      <c r="D703" s="2" t="str">
        <f t="shared" si="20"/>
        <v>東京都清瀬市</v>
      </c>
      <c r="E703" s="28">
        <v>221</v>
      </c>
      <c r="F703" s="2">
        <f t="shared" si="21"/>
        <v>1</v>
      </c>
    </row>
    <row r="704" spans="1:6">
      <c r="A704" s="28">
        <v>222</v>
      </c>
      <c r="B704" s="28" t="s">
        <v>935</v>
      </c>
      <c r="C704" s="28" t="s">
        <v>978</v>
      </c>
      <c r="D704" s="2" t="str">
        <f t="shared" si="20"/>
        <v>東京都東久留米市</v>
      </c>
      <c r="E704" s="28">
        <v>222</v>
      </c>
      <c r="F704" s="2">
        <f t="shared" si="21"/>
        <v>1</v>
      </c>
    </row>
    <row r="705" spans="1:6">
      <c r="A705" s="28">
        <v>223</v>
      </c>
      <c r="B705" s="28" t="s">
        <v>935</v>
      </c>
      <c r="C705" s="28" t="s">
        <v>979</v>
      </c>
      <c r="D705" s="2" t="str">
        <f t="shared" si="20"/>
        <v>東京都武蔵村山市</v>
      </c>
      <c r="E705" s="28">
        <v>223</v>
      </c>
      <c r="F705" s="2">
        <f t="shared" si="21"/>
        <v>1</v>
      </c>
    </row>
    <row r="706" spans="1:6">
      <c r="A706" s="28">
        <v>224</v>
      </c>
      <c r="B706" s="28" t="s">
        <v>935</v>
      </c>
      <c r="C706" s="28" t="s">
        <v>980</v>
      </c>
      <c r="D706" s="2" t="str">
        <f t="shared" si="20"/>
        <v>東京都多摩市</v>
      </c>
      <c r="E706" s="28">
        <v>224</v>
      </c>
      <c r="F706" s="2">
        <f t="shared" si="21"/>
        <v>1</v>
      </c>
    </row>
    <row r="707" spans="1:6">
      <c r="A707" s="28">
        <v>225</v>
      </c>
      <c r="B707" s="28" t="s">
        <v>935</v>
      </c>
      <c r="C707" s="28" t="s">
        <v>981</v>
      </c>
      <c r="D707" s="2" t="str">
        <f t="shared" ref="D707:D770" si="22">B707&amp;C707</f>
        <v>東京都稲城市</v>
      </c>
      <c r="E707" s="28">
        <v>225</v>
      </c>
      <c r="F707" s="2">
        <f t="shared" ref="F707:F770" si="23">COUNTIF(D:D,D707)</f>
        <v>1</v>
      </c>
    </row>
    <row r="708" spans="1:6">
      <c r="A708" s="28">
        <v>227</v>
      </c>
      <c r="B708" s="28" t="s">
        <v>935</v>
      </c>
      <c r="C708" s="28" t="s">
        <v>982</v>
      </c>
      <c r="D708" s="2" t="str">
        <f t="shared" si="22"/>
        <v>東京都羽村市</v>
      </c>
      <c r="E708" s="28">
        <v>227</v>
      </c>
      <c r="F708" s="2">
        <f t="shared" si="23"/>
        <v>1</v>
      </c>
    </row>
    <row r="709" spans="1:6">
      <c r="A709" s="28">
        <v>228</v>
      </c>
      <c r="B709" s="28" t="s">
        <v>935</v>
      </c>
      <c r="C709" s="28" t="s">
        <v>983</v>
      </c>
      <c r="D709" s="2" t="str">
        <f t="shared" si="22"/>
        <v>東京都あきる野市</v>
      </c>
      <c r="E709" s="28">
        <v>228</v>
      </c>
      <c r="F709" s="2">
        <f t="shared" si="23"/>
        <v>1</v>
      </c>
    </row>
    <row r="710" spans="1:6">
      <c r="A710" s="28">
        <v>229</v>
      </c>
      <c r="B710" s="28" t="s">
        <v>935</v>
      </c>
      <c r="C710" s="28" t="s">
        <v>984</v>
      </c>
      <c r="D710" s="2" t="str">
        <f t="shared" si="22"/>
        <v>東京都西東京市</v>
      </c>
      <c r="E710" s="28">
        <v>229</v>
      </c>
      <c r="F710" s="2">
        <f t="shared" si="23"/>
        <v>1</v>
      </c>
    </row>
    <row r="711" spans="1:6">
      <c r="A711" s="28">
        <v>303</v>
      </c>
      <c r="B711" s="28" t="s">
        <v>935</v>
      </c>
      <c r="C711" s="28" t="s">
        <v>985</v>
      </c>
      <c r="D711" s="2" t="str">
        <f t="shared" si="22"/>
        <v>東京都瑞穂町</v>
      </c>
      <c r="E711" s="28">
        <v>303</v>
      </c>
      <c r="F711" s="2">
        <f t="shared" si="23"/>
        <v>1</v>
      </c>
    </row>
    <row r="712" spans="1:6">
      <c r="A712" s="28">
        <v>305</v>
      </c>
      <c r="B712" s="28" t="s">
        <v>935</v>
      </c>
      <c r="C712" s="28" t="s">
        <v>986</v>
      </c>
      <c r="D712" s="2" t="str">
        <f t="shared" si="22"/>
        <v>東京都日の出町</v>
      </c>
      <c r="E712" s="28">
        <v>305</v>
      </c>
      <c r="F712" s="2">
        <f t="shared" si="23"/>
        <v>1</v>
      </c>
    </row>
    <row r="713" spans="1:6">
      <c r="A713" s="28">
        <v>307</v>
      </c>
      <c r="B713" s="28" t="s">
        <v>935</v>
      </c>
      <c r="C713" s="28" t="s">
        <v>987</v>
      </c>
      <c r="D713" s="2" t="str">
        <f t="shared" si="22"/>
        <v>東京都檜原村</v>
      </c>
      <c r="E713" s="28">
        <v>307</v>
      </c>
      <c r="F713" s="2">
        <f t="shared" si="23"/>
        <v>1</v>
      </c>
    </row>
    <row r="714" spans="1:6">
      <c r="A714" s="28">
        <v>308</v>
      </c>
      <c r="B714" s="28" t="s">
        <v>935</v>
      </c>
      <c r="C714" s="28" t="s">
        <v>988</v>
      </c>
      <c r="D714" s="2" t="str">
        <f t="shared" si="22"/>
        <v>東京都奥多摩町</v>
      </c>
      <c r="E714" s="28">
        <v>308</v>
      </c>
      <c r="F714" s="2">
        <f t="shared" si="23"/>
        <v>1</v>
      </c>
    </row>
    <row r="715" spans="1:6">
      <c r="A715" s="28">
        <v>361</v>
      </c>
      <c r="B715" s="28" t="s">
        <v>935</v>
      </c>
      <c r="C715" s="28" t="s">
        <v>989</v>
      </c>
      <c r="D715" s="2" t="str">
        <f t="shared" si="22"/>
        <v>東京都大島町</v>
      </c>
      <c r="E715" s="28">
        <v>361</v>
      </c>
      <c r="F715" s="2">
        <f t="shared" si="23"/>
        <v>1</v>
      </c>
    </row>
    <row r="716" spans="1:6">
      <c r="A716" s="28">
        <v>362</v>
      </c>
      <c r="B716" s="28" t="s">
        <v>935</v>
      </c>
      <c r="C716" s="28" t="s">
        <v>990</v>
      </c>
      <c r="D716" s="2" t="str">
        <f t="shared" si="22"/>
        <v>東京都利島村</v>
      </c>
      <c r="E716" s="28">
        <v>362</v>
      </c>
      <c r="F716" s="2">
        <f t="shared" si="23"/>
        <v>1</v>
      </c>
    </row>
    <row r="717" spans="1:6">
      <c r="A717" s="28">
        <v>363</v>
      </c>
      <c r="B717" s="28" t="s">
        <v>935</v>
      </c>
      <c r="C717" s="28" t="s">
        <v>991</v>
      </c>
      <c r="D717" s="2" t="str">
        <f t="shared" si="22"/>
        <v>東京都新島村</v>
      </c>
      <c r="E717" s="28">
        <v>363</v>
      </c>
      <c r="F717" s="2">
        <f t="shared" si="23"/>
        <v>1</v>
      </c>
    </row>
    <row r="718" spans="1:6">
      <c r="A718" s="28">
        <v>364</v>
      </c>
      <c r="B718" s="28" t="s">
        <v>935</v>
      </c>
      <c r="C718" s="28" t="s">
        <v>992</v>
      </c>
      <c r="D718" s="2" t="str">
        <f t="shared" si="22"/>
        <v>東京都神津島村</v>
      </c>
      <c r="E718" s="28">
        <v>364</v>
      </c>
      <c r="F718" s="2">
        <f t="shared" si="23"/>
        <v>1</v>
      </c>
    </row>
    <row r="719" spans="1:6">
      <c r="A719" s="28">
        <v>381</v>
      </c>
      <c r="B719" s="28" t="s">
        <v>935</v>
      </c>
      <c r="C719" s="28" t="s">
        <v>993</v>
      </c>
      <c r="D719" s="2" t="str">
        <f t="shared" si="22"/>
        <v>東京都三宅村</v>
      </c>
      <c r="E719" s="28">
        <v>381</v>
      </c>
      <c r="F719" s="2">
        <f t="shared" si="23"/>
        <v>1</v>
      </c>
    </row>
    <row r="720" spans="1:6">
      <c r="A720" s="28">
        <v>382</v>
      </c>
      <c r="B720" s="28" t="s">
        <v>935</v>
      </c>
      <c r="C720" s="28" t="s">
        <v>994</v>
      </c>
      <c r="D720" s="2" t="str">
        <f t="shared" si="22"/>
        <v>東京都御蔵島村</v>
      </c>
      <c r="E720" s="28">
        <v>382</v>
      </c>
      <c r="F720" s="2">
        <f t="shared" si="23"/>
        <v>1</v>
      </c>
    </row>
    <row r="721" spans="1:6">
      <c r="A721" s="28">
        <v>401</v>
      </c>
      <c r="B721" s="28" t="s">
        <v>935</v>
      </c>
      <c r="C721" s="28" t="s">
        <v>995</v>
      </c>
      <c r="D721" s="2" t="str">
        <f t="shared" si="22"/>
        <v>東京都八丈町</v>
      </c>
      <c r="E721" s="28">
        <v>401</v>
      </c>
      <c r="F721" s="2">
        <f t="shared" si="23"/>
        <v>1</v>
      </c>
    </row>
    <row r="722" spans="1:6">
      <c r="A722" s="28">
        <v>402</v>
      </c>
      <c r="B722" s="28" t="s">
        <v>935</v>
      </c>
      <c r="C722" s="28" t="s">
        <v>996</v>
      </c>
      <c r="D722" s="2" t="str">
        <f t="shared" si="22"/>
        <v>東京都青ヶ島村</v>
      </c>
      <c r="E722" s="28">
        <v>402</v>
      </c>
      <c r="F722" s="2">
        <f t="shared" si="23"/>
        <v>1</v>
      </c>
    </row>
    <row r="723" spans="1:6">
      <c r="A723" s="28">
        <v>421</v>
      </c>
      <c r="B723" s="28" t="s">
        <v>935</v>
      </c>
      <c r="C723" s="28" t="s">
        <v>997</v>
      </c>
      <c r="D723" s="2" t="str">
        <f t="shared" si="22"/>
        <v>東京都小笠原村</v>
      </c>
      <c r="E723" s="28">
        <v>421</v>
      </c>
      <c r="F723" s="2">
        <f t="shared" si="23"/>
        <v>1</v>
      </c>
    </row>
    <row r="724" spans="1:6">
      <c r="A724" s="28">
        <v>101</v>
      </c>
      <c r="B724" s="28" t="s">
        <v>998</v>
      </c>
      <c r="C724" s="28" t="s">
        <v>999</v>
      </c>
      <c r="D724" s="2" t="str">
        <f t="shared" si="22"/>
        <v>神奈川県横浜市鶴見区</v>
      </c>
      <c r="E724" s="28">
        <v>101</v>
      </c>
      <c r="F724" s="2">
        <f t="shared" si="23"/>
        <v>1</v>
      </c>
    </row>
    <row r="725" spans="1:6">
      <c r="A725" s="28">
        <v>102</v>
      </c>
      <c r="B725" s="28" t="s">
        <v>998</v>
      </c>
      <c r="C725" s="28" t="s">
        <v>1000</v>
      </c>
      <c r="D725" s="2" t="str">
        <f t="shared" si="22"/>
        <v>神奈川県横浜市神奈川区</v>
      </c>
      <c r="E725" s="28">
        <v>102</v>
      </c>
      <c r="F725" s="2">
        <f t="shared" si="23"/>
        <v>1</v>
      </c>
    </row>
    <row r="726" spans="1:6">
      <c r="A726" s="28">
        <v>103</v>
      </c>
      <c r="B726" s="28" t="s">
        <v>998</v>
      </c>
      <c r="C726" s="28" t="s">
        <v>1001</v>
      </c>
      <c r="D726" s="2" t="str">
        <f t="shared" si="22"/>
        <v>神奈川県横浜市西区</v>
      </c>
      <c r="E726" s="28">
        <v>103</v>
      </c>
      <c r="F726" s="2">
        <f t="shared" si="23"/>
        <v>1</v>
      </c>
    </row>
    <row r="727" spans="1:6">
      <c r="A727" s="28">
        <v>104</v>
      </c>
      <c r="B727" s="28" t="s">
        <v>998</v>
      </c>
      <c r="C727" s="28" t="s">
        <v>1002</v>
      </c>
      <c r="D727" s="2" t="str">
        <f t="shared" si="22"/>
        <v>神奈川県横浜市中区</v>
      </c>
      <c r="E727" s="28">
        <v>104</v>
      </c>
      <c r="F727" s="2">
        <f t="shared" si="23"/>
        <v>1</v>
      </c>
    </row>
    <row r="728" spans="1:6">
      <c r="A728" s="28">
        <v>105</v>
      </c>
      <c r="B728" s="28" t="s">
        <v>998</v>
      </c>
      <c r="C728" s="28" t="s">
        <v>1003</v>
      </c>
      <c r="D728" s="2" t="str">
        <f t="shared" si="22"/>
        <v>神奈川県横浜市南区</v>
      </c>
      <c r="E728" s="28">
        <v>105</v>
      </c>
      <c r="F728" s="2">
        <f t="shared" si="23"/>
        <v>1</v>
      </c>
    </row>
    <row r="729" spans="1:6">
      <c r="A729" s="28">
        <v>106</v>
      </c>
      <c r="B729" s="28" t="s">
        <v>998</v>
      </c>
      <c r="C729" s="28" t="s">
        <v>1004</v>
      </c>
      <c r="D729" s="2" t="str">
        <f t="shared" si="22"/>
        <v>神奈川県横浜市保土ケ谷区</v>
      </c>
      <c r="E729" s="28">
        <v>106</v>
      </c>
      <c r="F729" s="2">
        <f t="shared" si="23"/>
        <v>1</v>
      </c>
    </row>
    <row r="730" spans="1:6">
      <c r="A730" s="28">
        <v>107</v>
      </c>
      <c r="B730" s="28" t="s">
        <v>998</v>
      </c>
      <c r="C730" s="28" t="s">
        <v>1005</v>
      </c>
      <c r="D730" s="2" t="str">
        <f t="shared" si="22"/>
        <v>神奈川県横浜市磯子区</v>
      </c>
      <c r="E730" s="28">
        <v>107</v>
      </c>
      <c r="F730" s="2">
        <f t="shared" si="23"/>
        <v>1</v>
      </c>
    </row>
    <row r="731" spans="1:6">
      <c r="A731" s="28">
        <v>108</v>
      </c>
      <c r="B731" s="28" t="s">
        <v>998</v>
      </c>
      <c r="C731" s="28" t="s">
        <v>1006</v>
      </c>
      <c r="D731" s="2" t="str">
        <f t="shared" si="22"/>
        <v>神奈川県横浜市金沢区</v>
      </c>
      <c r="E731" s="28">
        <v>108</v>
      </c>
      <c r="F731" s="2">
        <f t="shared" si="23"/>
        <v>1</v>
      </c>
    </row>
    <row r="732" spans="1:6">
      <c r="A732" s="28">
        <v>109</v>
      </c>
      <c r="B732" s="28" t="s">
        <v>998</v>
      </c>
      <c r="C732" s="28" t="s">
        <v>1007</v>
      </c>
      <c r="D732" s="2" t="str">
        <f t="shared" si="22"/>
        <v>神奈川県横浜市港北区</v>
      </c>
      <c r="E732" s="28">
        <v>109</v>
      </c>
      <c r="F732" s="2">
        <f t="shared" si="23"/>
        <v>1</v>
      </c>
    </row>
    <row r="733" spans="1:6">
      <c r="A733" s="28">
        <v>110</v>
      </c>
      <c r="B733" s="28" t="s">
        <v>998</v>
      </c>
      <c r="C733" s="28" t="s">
        <v>1008</v>
      </c>
      <c r="D733" s="2" t="str">
        <f t="shared" si="22"/>
        <v>神奈川県横浜市戸塚区</v>
      </c>
      <c r="E733" s="28">
        <v>110</v>
      </c>
      <c r="F733" s="2">
        <f t="shared" si="23"/>
        <v>1</v>
      </c>
    </row>
    <row r="734" spans="1:6">
      <c r="A734" s="28">
        <v>111</v>
      </c>
      <c r="B734" s="28" t="s">
        <v>998</v>
      </c>
      <c r="C734" s="28" t="s">
        <v>1009</v>
      </c>
      <c r="D734" s="2" t="str">
        <f t="shared" si="22"/>
        <v>神奈川県横浜市港南区</v>
      </c>
      <c r="E734" s="28">
        <v>111</v>
      </c>
      <c r="F734" s="2">
        <f t="shared" si="23"/>
        <v>1</v>
      </c>
    </row>
    <row r="735" spans="1:6">
      <c r="A735" s="28">
        <v>112</v>
      </c>
      <c r="B735" s="28" t="s">
        <v>998</v>
      </c>
      <c r="C735" s="28" t="s">
        <v>1010</v>
      </c>
      <c r="D735" s="2" t="str">
        <f t="shared" si="22"/>
        <v>神奈川県横浜市旭区</v>
      </c>
      <c r="E735" s="28">
        <v>112</v>
      </c>
      <c r="F735" s="2">
        <f t="shared" si="23"/>
        <v>1</v>
      </c>
    </row>
    <row r="736" spans="1:6">
      <c r="A736" s="28">
        <v>113</v>
      </c>
      <c r="B736" s="28" t="s">
        <v>998</v>
      </c>
      <c r="C736" s="28" t="s">
        <v>1011</v>
      </c>
      <c r="D736" s="2" t="str">
        <f t="shared" si="22"/>
        <v>神奈川県横浜市緑区</v>
      </c>
      <c r="E736" s="28">
        <v>113</v>
      </c>
      <c r="F736" s="2">
        <f t="shared" si="23"/>
        <v>1</v>
      </c>
    </row>
    <row r="737" spans="1:6">
      <c r="A737" s="28">
        <v>114</v>
      </c>
      <c r="B737" s="28" t="s">
        <v>998</v>
      </c>
      <c r="C737" s="28" t="s">
        <v>1012</v>
      </c>
      <c r="D737" s="2" t="str">
        <f t="shared" si="22"/>
        <v>神奈川県横浜市瀬谷区</v>
      </c>
      <c r="E737" s="28">
        <v>114</v>
      </c>
      <c r="F737" s="2">
        <f t="shared" si="23"/>
        <v>1</v>
      </c>
    </row>
    <row r="738" spans="1:6">
      <c r="A738" s="28">
        <v>115</v>
      </c>
      <c r="B738" s="28" t="s">
        <v>998</v>
      </c>
      <c r="C738" s="28" t="s">
        <v>1013</v>
      </c>
      <c r="D738" s="2" t="str">
        <f t="shared" si="22"/>
        <v>神奈川県横浜市栄区</v>
      </c>
      <c r="E738" s="28">
        <v>115</v>
      </c>
      <c r="F738" s="2">
        <f t="shared" si="23"/>
        <v>1</v>
      </c>
    </row>
    <row r="739" spans="1:6">
      <c r="A739" s="28">
        <v>116</v>
      </c>
      <c r="B739" s="28" t="s">
        <v>998</v>
      </c>
      <c r="C739" s="28" t="s">
        <v>1014</v>
      </c>
      <c r="D739" s="2" t="str">
        <f t="shared" si="22"/>
        <v>神奈川県横浜市泉区</v>
      </c>
      <c r="E739" s="28">
        <v>116</v>
      </c>
      <c r="F739" s="2">
        <f t="shared" si="23"/>
        <v>1</v>
      </c>
    </row>
    <row r="740" spans="1:6">
      <c r="A740" s="28">
        <v>117</v>
      </c>
      <c r="B740" s="28" t="s">
        <v>998</v>
      </c>
      <c r="C740" s="28" t="s">
        <v>1015</v>
      </c>
      <c r="D740" s="2" t="str">
        <f t="shared" si="22"/>
        <v>神奈川県横浜市青葉区</v>
      </c>
      <c r="E740" s="28">
        <v>117</v>
      </c>
      <c r="F740" s="2">
        <f t="shared" si="23"/>
        <v>1</v>
      </c>
    </row>
    <row r="741" spans="1:6">
      <c r="A741" s="28">
        <v>118</v>
      </c>
      <c r="B741" s="28" t="s">
        <v>998</v>
      </c>
      <c r="C741" s="28" t="s">
        <v>1016</v>
      </c>
      <c r="D741" s="2" t="str">
        <f t="shared" si="22"/>
        <v>神奈川県横浜市都筑区</v>
      </c>
      <c r="E741" s="28">
        <v>118</v>
      </c>
      <c r="F741" s="2">
        <f t="shared" si="23"/>
        <v>1</v>
      </c>
    </row>
    <row r="742" spans="1:6">
      <c r="A742" s="28">
        <v>131</v>
      </c>
      <c r="B742" s="28" t="s">
        <v>998</v>
      </c>
      <c r="C742" s="28" t="s">
        <v>1017</v>
      </c>
      <c r="D742" s="2" t="str">
        <f t="shared" si="22"/>
        <v>神奈川県川崎市川崎区</v>
      </c>
      <c r="E742" s="28">
        <v>131</v>
      </c>
      <c r="F742" s="2">
        <f t="shared" si="23"/>
        <v>1</v>
      </c>
    </row>
    <row r="743" spans="1:6">
      <c r="A743" s="28">
        <v>132</v>
      </c>
      <c r="B743" s="28" t="s">
        <v>998</v>
      </c>
      <c r="C743" s="28" t="s">
        <v>1018</v>
      </c>
      <c r="D743" s="2" t="str">
        <f t="shared" si="22"/>
        <v>神奈川県川崎市幸区</v>
      </c>
      <c r="E743" s="28">
        <v>132</v>
      </c>
      <c r="F743" s="2">
        <f t="shared" si="23"/>
        <v>1</v>
      </c>
    </row>
    <row r="744" spans="1:6">
      <c r="A744" s="28">
        <v>133</v>
      </c>
      <c r="B744" s="28" t="s">
        <v>998</v>
      </c>
      <c r="C744" s="28" t="s">
        <v>1019</v>
      </c>
      <c r="D744" s="2" t="str">
        <f t="shared" si="22"/>
        <v>神奈川県川崎市中原区</v>
      </c>
      <c r="E744" s="28">
        <v>133</v>
      </c>
      <c r="F744" s="2">
        <f t="shared" si="23"/>
        <v>1</v>
      </c>
    </row>
    <row r="745" spans="1:6">
      <c r="A745" s="28">
        <v>134</v>
      </c>
      <c r="B745" s="28" t="s">
        <v>998</v>
      </c>
      <c r="C745" s="28" t="s">
        <v>1020</v>
      </c>
      <c r="D745" s="2" t="str">
        <f t="shared" si="22"/>
        <v>神奈川県川崎市高津区</v>
      </c>
      <c r="E745" s="28">
        <v>134</v>
      </c>
      <c r="F745" s="2">
        <f t="shared" si="23"/>
        <v>1</v>
      </c>
    </row>
    <row r="746" spans="1:6">
      <c r="A746" s="28">
        <v>135</v>
      </c>
      <c r="B746" s="28" t="s">
        <v>998</v>
      </c>
      <c r="C746" s="28" t="s">
        <v>1021</v>
      </c>
      <c r="D746" s="2" t="str">
        <f t="shared" si="22"/>
        <v>神奈川県川崎市多摩区</v>
      </c>
      <c r="E746" s="28">
        <v>135</v>
      </c>
      <c r="F746" s="2">
        <f t="shared" si="23"/>
        <v>1</v>
      </c>
    </row>
    <row r="747" spans="1:6">
      <c r="A747" s="28">
        <v>136</v>
      </c>
      <c r="B747" s="28" t="s">
        <v>998</v>
      </c>
      <c r="C747" s="28" t="s">
        <v>1022</v>
      </c>
      <c r="D747" s="2" t="str">
        <f t="shared" si="22"/>
        <v>神奈川県川崎市宮前区</v>
      </c>
      <c r="E747" s="28">
        <v>136</v>
      </c>
      <c r="F747" s="2">
        <f t="shared" si="23"/>
        <v>1</v>
      </c>
    </row>
    <row r="748" spans="1:6">
      <c r="A748" s="28">
        <v>137</v>
      </c>
      <c r="B748" s="28" t="s">
        <v>998</v>
      </c>
      <c r="C748" s="28" t="s">
        <v>1023</v>
      </c>
      <c r="D748" s="2" t="str">
        <f t="shared" si="22"/>
        <v>神奈川県川崎市麻生区</v>
      </c>
      <c r="E748" s="28">
        <v>137</v>
      </c>
      <c r="F748" s="2">
        <f t="shared" si="23"/>
        <v>1</v>
      </c>
    </row>
    <row r="749" spans="1:6">
      <c r="A749" s="28">
        <v>151</v>
      </c>
      <c r="B749" s="28" t="s">
        <v>998</v>
      </c>
      <c r="C749" s="28" t="s">
        <v>1024</v>
      </c>
      <c r="D749" s="2" t="str">
        <f t="shared" si="22"/>
        <v>神奈川県相模原市緑区</v>
      </c>
      <c r="E749" s="28">
        <v>151</v>
      </c>
      <c r="F749" s="2">
        <f t="shared" si="23"/>
        <v>1</v>
      </c>
    </row>
    <row r="750" spans="1:6">
      <c r="A750" s="28">
        <v>152</v>
      </c>
      <c r="B750" s="28" t="s">
        <v>998</v>
      </c>
      <c r="C750" s="28" t="s">
        <v>1025</v>
      </c>
      <c r="D750" s="2" t="str">
        <f t="shared" si="22"/>
        <v>神奈川県相模原市中央区</v>
      </c>
      <c r="E750" s="28">
        <v>152</v>
      </c>
      <c r="F750" s="2">
        <f t="shared" si="23"/>
        <v>1</v>
      </c>
    </row>
    <row r="751" spans="1:6">
      <c r="A751" s="28">
        <v>153</v>
      </c>
      <c r="B751" s="28" t="s">
        <v>998</v>
      </c>
      <c r="C751" s="28" t="s">
        <v>1026</v>
      </c>
      <c r="D751" s="2" t="str">
        <f t="shared" si="22"/>
        <v>神奈川県相模原市南区</v>
      </c>
      <c r="E751" s="28">
        <v>153</v>
      </c>
      <c r="F751" s="2">
        <f t="shared" si="23"/>
        <v>1</v>
      </c>
    </row>
    <row r="752" spans="1:6">
      <c r="A752" s="28">
        <v>201</v>
      </c>
      <c r="B752" s="28" t="s">
        <v>998</v>
      </c>
      <c r="C752" s="28" t="s">
        <v>1027</v>
      </c>
      <c r="D752" s="2" t="str">
        <f t="shared" si="22"/>
        <v>神奈川県横須賀市</v>
      </c>
      <c r="E752" s="28">
        <v>201</v>
      </c>
      <c r="F752" s="2">
        <f t="shared" si="23"/>
        <v>1</v>
      </c>
    </row>
    <row r="753" spans="1:6">
      <c r="A753" s="28">
        <v>203</v>
      </c>
      <c r="B753" s="28" t="s">
        <v>998</v>
      </c>
      <c r="C753" s="28" t="s">
        <v>1028</v>
      </c>
      <c r="D753" s="2" t="str">
        <f t="shared" si="22"/>
        <v>神奈川県平塚市</v>
      </c>
      <c r="E753" s="28">
        <v>203</v>
      </c>
      <c r="F753" s="2">
        <f t="shared" si="23"/>
        <v>1</v>
      </c>
    </row>
    <row r="754" spans="1:6">
      <c r="A754" s="28">
        <v>204</v>
      </c>
      <c r="B754" s="28" t="s">
        <v>998</v>
      </c>
      <c r="C754" s="28" t="s">
        <v>1029</v>
      </c>
      <c r="D754" s="2" t="str">
        <f t="shared" si="22"/>
        <v>神奈川県鎌倉市</v>
      </c>
      <c r="E754" s="28">
        <v>204</v>
      </c>
      <c r="F754" s="2">
        <f t="shared" si="23"/>
        <v>1</v>
      </c>
    </row>
    <row r="755" spans="1:6">
      <c r="A755" s="28">
        <v>205</v>
      </c>
      <c r="B755" s="28" t="s">
        <v>998</v>
      </c>
      <c r="C755" s="28" t="s">
        <v>1030</v>
      </c>
      <c r="D755" s="2" t="str">
        <f t="shared" si="22"/>
        <v>神奈川県藤沢市</v>
      </c>
      <c r="E755" s="28">
        <v>205</v>
      </c>
      <c r="F755" s="2">
        <f t="shared" si="23"/>
        <v>1</v>
      </c>
    </row>
    <row r="756" spans="1:6">
      <c r="A756" s="28">
        <v>206</v>
      </c>
      <c r="B756" s="28" t="s">
        <v>998</v>
      </c>
      <c r="C756" s="28" t="s">
        <v>1031</v>
      </c>
      <c r="D756" s="2" t="str">
        <f t="shared" si="22"/>
        <v>神奈川県小田原市</v>
      </c>
      <c r="E756" s="28">
        <v>206</v>
      </c>
      <c r="F756" s="2">
        <f t="shared" si="23"/>
        <v>1</v>
      </c>
    </row>
    <row r="757" spans="1:6">
      <c r="A757" s="28">
        <v>207</v>
      </c>
      <c r="B757" s="28" t="s">
        <v>998</v>
      </c>
      <c r="C757" s="28" t="s">
        <v>1032</v>
      </c>
      <c r="D757" s="2" t="str">
        <f t="shared" si="22"/>
        <v>神奈川県茅ヶ崎市</v>
      </c>
      <c r="E757" s="28">
        <v>207</v>
      </c>
      <c r="F757" s="2">
        <f t="shared" si="23"/>
        <v>1</v>
      </c>
    </row>
    <row r="758" spans="1:6">
      <c r="A758" s="28">
        <v>208</v>
      </c>
      <c r="B758" s="28" t="s">
        <v>998</v>
      </c>
      <c r="C758" s="28" t="s">
        <v>1033</v>
      </c>
      <c r="D758" s="2" t="str">
        <f t="shared" si="22"/>
        <v>神奈川県逗子市</v>
      </c>
      <c r="E758" s="28">
        <v>208</v>
      </c>
      <c r="F758" s="2">
        <f t="shared" si="23"/>
        <v>1</v>
      </c>
    </row>
    <row r="759" spans="1:6">
      <c r="A759" s="28">
        <v>210</v>
      </c>
      <c r="B759" s="28" t="s">
        <v>998</v>
      </c>
      <c r="C759" s="28" t="s">
        <v>1034</v>
      </c>
      <c r="D759" s="2" t="str">
        <f t="shared" si="22"/>
        <v>神奈川県三浦市</v>
      </c>
      <c r="E759" s="28">
        <v>210</v>
      </c>
      <c r="F759" s="2">
        <f t="shared" si="23"/>
        <v>1</v>
      </c>
    </row>
    <row r="760" spans="1:6">
      <c r="A760" s="28">
        <v>211</v>
      </c>
      <c r="B760" s="28" t="s">
        <v>998</v>
      </c>
      <c r="C760" s="28" t="s">
        <v>1035</v>
      </c>
      <c r="D760" s="2" t="str">
        <f t="shared" si="22"/>
        <v>神奈川県秦野市</v>
      </c>
      <c r="E760" s="28">
        <v>211</v>
      </c>
      <c r="F760" s="2">
        <f t="shared" si="23"/>
        <v>1</v>
      </c>
    </row>
    <row r="761" spans="1:6">
      <c r="A761" s="28">
        <v>212</v>
      </c>
      <c r="B761" s="28" t="s">
        <v>998</v>
      </c>
      <c r="C761" s="28" t="s">
        <v>1036</v>
      </c>
      <c r="D761" s="2" t="str">
        <f t="shared" si="22"/>
        <v>神奈川県厚木市</v>
      </c>
      <c r="E761" s="28">
        <v>212</v>
      </c>
      <c r="F761" s="2">
        <f t="shared" si="23"/>
        <v>1</v>
      </c>
    </row>
    <row r="762" spans="1:6">
      <c r="A762" s="28">
        <v>213</v>
      </c>
      <c r="B762" s="28" t="s">
        <v>998</v>
      </c>
      <c r="C762" s="28" t="s">
        <v>1037</v>
      </c>
      <c r="D762" s="2" t="str">
        <f t="shared" si="22"/>
        <v>神奈川県大和市</v>
      </c>
      <c r="E762" s="28">
        <v>213</v>
      </c>
      <c r="F762" s="2">
        <f t="shared" si="23"/>
        <v>1</v>
      </c>
    </row>
    <row r="763" spans="1:6">
      <c r="A763" s="28">
        <v>214</v>
      </c>
      <c r="B763" s="28" t="s">
        <v>998</v>
      </c>
      <c r="C763" s="28" t="s">
        <v>1038</v>
      </c>
      <c r="D763" s="2" t="str">
        <f t="shared" si="22"/>
        <v>神奈川県伊勢原市</v>
      </c>
      <c r="E763" s="28">
        <v>214</v>
      </c>
      <c r="F763" s="2">
        <f t="shared" si="23"/>
        <v>1</v>
      </c>
    </row>
    <row r="764" spans="1:6">
      <c r="A764" s="28">
        <v>215</v>
      </c>
      <c r="B764" s="28" t="s">
        <v>998</v>
      </c>
      <c r="C764" s="28" t="s">
        <v>1039</v>
      </c>
      <c r="D764" s="2" t="str">
        <f t="shared" si="22"/>
        <v>神奈川県海老名市</v>
      </c>
      <c r="E764" s="28">
        <v>215</v>
      </c>
      <c r="F764" s="2">
        <f t="shared" si="23"/>
        <v>1</v>
      </c>
    </row>
    <row r="765" spans="1:6">
      <c r="A765" s="28">
        <v>216</v>
      </c>
      <c r="B765" s="28" t="s">
        <v>998</v>
      </c>
      <c r="C765" s="28" t="s">
        <v>1040</v>
      </c>
      <c r="D765" s="2" t="str">
        <f t="shared" si="22"/>
        <v>神奈川県座間市</v>
      </c>
      <c r="E765" s="28">
        <v>216</v>
      </c>
      <c r="F765" s="2">
        <f t="shared" si="23"/>
        <v>1</v>
      </c>
    </row>
    <row r="766" spans="1:6">
      <c r="A766" s="28">
        <v>217</v>
      </c>
      <c r="B766" s="28" t="s">
        <v>998</v>
      </c>
      <c r="C766" s="28" t="s">
        <v>1041</v>
      </c>
      <c r="D766" s="2" t="str">
        <f t="shared" si="22"/>
        <v>神奈川県南足柄市</v>
      </c>
      <c r="E766" s="28">
        <v>217</v>
      </c>
      <c r="F766" s="2">
        <f t="shared" si="23"/>
        <v>1</v>
      </c>
    </row>
    <row r="767" spans="1:6">
      <c r="A767" s="28">
        <v>218</v>
      </c>
      <c r="B767" s="28" t="s">
        <v>998</v>
      </c>
      <c r="C767" s="28" t="s">
        <v>1042</v>
      </c>
      <c r="D767" s="2" t="str">
        <f t="shared" si="22"/>
        <v>神奈川県綾瀬市</v>
      </c>
      <c r="E767" s="28">
        <v>218</v>
      </c>
      <c r="F767" s="2">
        <f t="shared" si="23"/>
        <v>1</v>
      </c>
    </row>
    <row r="768" spans="1:6">
      <c r="A768" s="28">
        <v>301</v>
      </c>
      <c r="B768" s="28" t="s">
        <v>998</v>
      </c>
      <c r="C768" s="28" t="s">
        <v>1043</v>
      </c>
      <c r="D768" s="2" t="str">
        <f t="shared" si="22"/>
        <v>神奈川県葉山町</v>
      </c>
      <c r="E768" s="28">
        <v>301</v>
      </c>
      <c r="F768" s="2">
        <f t="shared" si="23"/>
        <v>1</v>
      </c>
    </row>
    <row r="769" spans="1:6">
      <c r="A769" s="28">
        <v>321</v>
      </c>
      <c r="B769" s="28" t="s">
        <v>998</v>
      </c>
      <c r="C769" s="28" t="s">
        <v>1044</v>
      </c>
      <c r="D769" s="2" t="str">
        <f t="shared" si="22"/>
        <v>神奈川県寒川町</v>
      </c>
      <c r="E769" s="28">
        <v>321</v>
      </c>
      <c r="F769" s="2">
        <f t="shared" si="23"/>
        <v>1</v>
      </c>
    </row>
    <row r="770" spans="1:6">
      <c r="A770" s="28">
        <v>341</v>
      </c>
      <c r="B770" s="28" t="s">
        <v>998</v>
      </c>
      <c r="C770" s="28" t="s">
        <v>1045</v>
      </c>
      <c r="D770" s="2" t="str">
        <f t="shared" si="22"/>
        <v>神奈川県大磯町</v>
      </c>
      <c r="E770" s="28">
        <v>341</v>
      </c>
      <c r="F770" s="2">
        <f t="shared" si="23"/>
        <v>1</v>
      </c>
    </row>
    <row r="771" spans="1:6">
      <c r="A771" s="28">
        <v>342</v>
      </c>
      <c r="B771" s="28" t="s">
        <v>998</v>
      </c>
      <c r="C771" s="28" t="s">
        <v>1046</v>
      </c>
      <c r="D771" s="2" t="str">
        <f t="shared" ref="D771:D834" si="24">B771&amp;C771</f>
        <v>神奈川県二宮町</v>
      </c>
      <c r="E771" s="28">
        <v>342</v>
      </c>
      <c r="F771" s="2">
        <f t="shared" ref="F771:F834" si="25">COUNTIF(D:D,D771)</f>
        <v>1</v>
      </c>
    </row>
    <row r="772" spans="1:6">
      <c r="A772" s="28">
        <v>361</v>
      </c>
      <c r="B772" s="28" t="s">
        <v>998</v>
      </c>
      <c r="C772" s="28" t="s">
        <v>1047</v>
      </c>
      <c r="D772" s="2" t="str">
        <f t="shared" si="24"/>
        <v>神奈川県中井町</v>
      </c>
      <c r="E772" s="28">
        <v>361</v>
      </c>
      <c r="F772" s="2">
        <f t="shared" si="25"/>
        <v>1</v>
      </c>
    </row>
    <row r="773" spans="1:6">
      <c r="A773" s="28">
        <v>362</v>
      </c>
      <c r="B773" s="28" t="s">
        <v>998</v>
      </c>
      <c r="C773" s="28" t="s">
        <v>1048</v>
      </c>
      <c r="D773" s="2" t="str">
        <f t="shared" si="24"/>
        <v>神奈川県大井町</v>
      </c>
      <c r="E773" s="28">
        <v>362</v>
      </c>
      <c r="F773" s="2">
        <f t="shared" si="25"/>
        <v>1</v>
      </c>
    </row>
    <row r="774" spans="1:6">
      <c r="A774" s="28">
        <v>363</v>
      </c>
      <c r="B774" s="28" t="s">
        <v>998</v>
      </c>
      <c r="C774" s="28" t="s">
        <v>1049</v>
      </c>
      <c r="D774" s="2" t="str">
        <f t="shared" si="24"/>
        <v>神奈川県松田町</v>
      </c>
      <c r="E774" s="28">
        <v>363</v>
      </c>
      <c r="F774" s="2">
        <f t="shared" si="25"/>
        <v>1</v>
      </c>
    </row>
    <row r="775" spans="1:6">
      <c r="A775" s="28">
        <v>364</v>
      </c>
      <c r="B775" s="28" t="s">
        <v>998</v>
      </c>
      <c r="C775" s="28" t="s">
        <v>1050</v>
      </c>
      <c r="D775" s="2" t="str">
        <f t="shared" si="24"/>
        <v>神奈川県山北町</v>
      </c>
      <c r="E775" s="28">
        <v>364</v>
      </c>
      <c r="F775" s="2">
        <f t="shared" si="25"/>
        <v>1</v>
      </c>
    </row>
    <row r="776" spans="1:6">
      <c r="A776" s="28">
        <v>366</v>
      </c>
      <c r="B776" s="28" t="s">
        <v>998</v>
      </c>
      <c r="C776" s="28" t="s">
        <v>1051</v>
      </c>
      <c r="D776" s="2" t="str">
        <f t="shared" si="24"/>
        <v>神奈川県開成町</v>
      </c>
      <c r="E776" s="28">
        <v>366</v>
      </c>
      <c r="F776" s="2">
        <f t="shared" si="25"/>
        <v>1</v>
      </c>
    </row>
    <row r="777" spans="1:6">
      <c r="A777" s="28">
        <v>382</v>
      </c>
      <c r="B777" s="28" t="s">
        <v>998</v>
      </c>
      <c r="C777" s="28" t="s">
        <v>1052</v>
      </c>
      <c r="D777" s="2" t="str">
        <f t="shared" si="24"/>
        <v>神奈川県箱根町</v>
      </c>
      <c r="E777" s="28">
        <v>382</v>
      </c>
      <c r="F777" s="2">
        <f t="shared" si="25"/>
        <v>1</v>
      </c>
    </row>
    <row r="778" spans="1:6">
      <c r="A778" s="28">
        <v>383</v>
      </c>
      <c r="B778" s="28" t="s">
        <v>998</v>
      </c>
      <c r="C778" s="28" t="s">
        <v>1053</v>
      </c>
      <c r="D778" s="2" t="str">
        <f t="shared" si="24"/>
        <v>神奈川県真鶴町</v>
      </c>
      <c r="E778" s="28">
        <v>383</v>
      </c>
      <c r="F778" s="2">
        <f t="shared" si="25"/>
        <v>1</v>
      </c>
    </row>
    <row r="779" spans="1:6">
      <c r="A779" s="28">
        <v>384</v>
      </c>
      <c r="B779" s="28" t="s">
        <v>998</v>
      </c>
      <c r="C779" s="28" t="s">
        <v>1054</v>
      </c>
      <c r="D779" s="2" t="str">
        <f t="shared" si="24"/>
        <v>神奈川県湯河原町</v>
      </c>
      <c r="E779" s="28">
        <v>384</v>
      </c>
      <c r="F779" s="2">
        <f t="shared" si="25"/>
        <v>1</v>
      </c>
    </row>
    <row r="780" spans="1:6">
      <c r="A780" s="28">
        <v>401</v>
      </c>
      <c r="B780" s="28" t="s">
        <v>998</v>
      </c>
      <c r="C780" s="28" t="s">
        <v>1055</v>
      </c>
      <c r="D780" s="2" t="str">
        <f t="shared" si="24"/>
        <v>神奈川県愛川町</v>
      </c>
      <c r="E780" s="28">
        <v>401</v>
      </c>
      <c r="F780" s="2">
        <f t="shared" si="25"/>
        <v>1</v>
      </c>
    </row>
    <row r="781" spans="1:6">
      <c r="A781" s="28">
        <v>402</v>
      </c>
      <c r="B781" s="28" t="s">
        <v>998</v>
      </c>
      <c r="C781" s="28" t="s">
        <v>1056</v>
      </c>
      <c r="D781" s="2" t="str">
        <f t="shared" si="24"/>
        <v>神奈川県清川村</v>
      </c>
      <c r="E781" s="28">
        <v>402</v>
      </c>
      <c r="F781" s="2">
        <f t="shared" si="25"/>
        <v>1</v>
      </c>
    </row>
    <row r="782" spans="1:6">
      <c r="A782" s="28">
        <v>101</v>
      </c>
      <c r="B782" s="28" t="s">
        <v>1057</v>
      </c>
      <c r="C782" s="28" t="s">
        <v>1058</v>
      </c>
      <c r="D782" s="2" t="str">
        <f t="shared" si="24"/>
        <v>新潟県新潟市北区</v>
      </c>
      <c r="E782" s="28">
        <v>101</v>
      </c>
      <c r="F782" s="2">
        <f t="shared" si="25"/>
        <v>1</v>
      </c>
    </row>
    <row r="783" spans="1:6">
      <c r="A783" s="28">
        <v>102</v>
      </c>
      <c r="B783" s="28" t="s">
        <v>1057</v>
      </c>
      <c r="C783" s="28" t="s">
        <v>1059</v>
      </c>
      <c r="D783" s="2" t="str">
        <f t="shared" si="24"/>
        <v>新潟県新潟市東区</v>
      </c>
      <c r="E783" s="28">
        <v>102</v>
      </c>
      <c r="F783" s="2">
        <f t="shared" si="25"/>
        <v>1</v>
      </c>
    </row>
    <row r="784" spans="1:6">
      <c r="A784" s="28">
        <v>103</v>
      </c>
      <c r="B784" s="28" t="s">
        <v>1057</v>
      </c>
      <c r="C784" s="28" t="s">
        <v>1060</v>
      </c>
      <c r="D784" s="2" t="str">
        <f t="shared" si="24"/>
        <v>新潟県新潟市中央区</v>
      </c>
      <c r="E784" s="28">
        <v>103</v>
      </c>
      <c r="F784" s="2">
        <f t="shared" si="25"/>
        <v>1</v>
      </c>
    </row>
    <row r="785" spans="1:6">
      <c r="A785" s="28">
        <v>104</v>
      </c>
      <c r="B785" s="28" t="s">
        <v>1057</v>
      </c>
      <c r="C785" s="28" t="s">
        <v>1061</v>
      </c>
      <c r="D785" s="2" t="str">
        <f t="shared" si="24"/>
        <v>新潟県新潟市江南区</v>
      </c>
      <c r="E785" s="28">
        <v>104</v>
      </c>
      <c r="F785" s="2">
        <f t="shared" si="25"/>
        <v>1</v>
      </c>
    </row>
    <row r="786" spans="1:6">
      <c r="A786" s="28">
        <v>105</v>
      </c>
      <c r="B786" s="28" t="s">
        <v>1057</v>
      </c>
      <c r="C786" s="28" t="s">
        <v>1062</v>
      </c>
      <c r="D786" s="2" t="str">
        <f t="shared" si="24"/>
        <v>新潟県新潟市秋葉区</v>
      </c>
      <c r="E786" s="28">
        <v>105</v>
      </c>
      <c r="F786" s="2">
        <f t="shared" si="25"/>
        <v>1</v>
      </c>
    </row>
    <row r="787" spans="1:6">
      <c r="A787" s="28">
        <v>106</v>
      </c>
      <c r="B787" s="28" t="s">
        <v>1057</v>
      </c>
      <c r="C787" s="28" t="s">
        <v>1063</v>
      </c>
      <c r="D787" s="2" t="str">
        <f t="shared" si="24"/>
        <v>新潟県新潟市南区</v>
      </c>
      <c r="E787" s="28">
        <v>106</v>
      </c>
      <c r="F787" s="2">
        <f t="shared" si="25"/>
        <v>1</v>
      </c>
    </row>
    <row r="788" spans="1:6">
      <c r="A788" s="28">
        <v>107</v>
      </c>
      <c r="B788" s="28" t="s">
        <v>1057</v>
      </c>
      <c r="C788" s="28" t="s">
        <v>1064</v>
      </c>
      <c r="D788" s="2" t="str">
        <f t="shared" si="24"/>
        <v>新潟県新潟市西区</v>
      </c>
      <c r="E788" s="28">
        <v>107</v>
      </c>
      <c r="F788" s="2">
        <f t="shared" si="25"/>
        <v>1</v>
      </c>
    </row>
    <row r="789" spans="1:6">
      <c r="A789" s="28">
        <v>108</v>
      </c>
      <c r="B789" s="28" t="s">
        <v>1057</v>
      </c>
      <c r="C789" s="28" t="s">
        <v>1065</v>
      </c>
      <c r="D789" s="2" t="str">
        <f t="shared" si="24"/>
        <v>新潟県新潟市西蒲区</v>
      </c>
      <c r="E789" s="28">
        <v>108</v>
      </c>
      <c r="F789" s="2">
        <f t="shared" si="25"/>
        <v>1</v>
      </c>
    </row>
    <row r="790" spans="1:6">
      <c r="A790" s="28">
        <v>202</v>
      </c>
      <c r="B790" s="28" t="s">
        <v>1057</v>
      </c>
      <c r="C790" s="28" t="s">
        <v>1066</v>
      </c>
      <c r="D790" s="2" t="str">
        <f t="shared" si="24"/>
        <v>新潟県長岡市</v>
      </c>
      <c r="E790" s="28">
        <v>202</v>
      </c>
      <c r="F790" s="2">
        <f t="shared" si="25"/>
        <v>1</v>
      </c>
    </row>
    <row r="791" spans="1:6">
      <c r="A791" s="28">
        <v>204</v>
      </c>
      <c r="B791" s="28" t="s">
        <v>1057</v>
      </c>
      <c r="C791" s="28" t="s">
        <v>1067</v>
      </c>
      <c r="D791" s="2" t="str">
        <f t="shared" si="24"/>
        <v>新潟県三条市</v>
      </c>
      <c r="E791" s="28">
        <v>204</v>
      </c>
      <c r="F791" s="2">
        <f t="shared" si="25"/>
        <v>1</v>
      </c>
    </row>
    <row r="792" spans="1:6">
      <c r="A792" s="28">
        <v>205</v>
      </c>
      <c r="B792" s="28" t="s">
        <v>1057</v>
      </c>
      <c r="C792" s="28" t="s">
        <v>1068</v>
      </c>
      <c r="D792" s="2" t="str">
        <f t="shared" si="24"/>
        <v>新潟県柏崎市</v>
      </c>
      <c r="E792" s="28">
        <v>205</v>
      </c>
      <c r="F792" s="2">
        <f t="shared" si="25"/>
        <v>1</v>
      </c>
    </row>
    <row r="793" spans="1:6">
      <c r="A793" s="28">
        <v>206</v>
      </c>
      <c r="B793" s="28" t="s">
        <v>1057</v>
      </c>
      <c r="C793" s="28" t="s">
        <v>1069</v>
      </c>
      <c r="D793" s="2" t="str">
        <f t="shared" si="24"/>
        <v>新潟県新発田市</v>
      </c>
      <c r="E793" s="28">
        <v>206</v>
      </c>
      <c r="F793" s="2">
        <f t="shared" si="25"/>
        <v>1</v>
      </c>
    </row>
    <row r="794" spans="1:6">
      <c r="A794" s="28">
        <v>208</v>
      </c>
      <c r="B794" s="28" t="s">
        <v>1057</v>
      </c>
      <c r="C794" s="28" t="s">
        <v>1070</v>
      </c>
      <c r="D794" s="2" t="str">
        <f t="shared" si="24"/>
        <v>新潟県小千谷市</v>
      </c>
      <c r="E794" s="28">
        <v>208</v>
      </c>
      <c r="F794" s="2">
        <f t="shared" si="25"/>
        <v>1</v>
      </c>
    </row>
    <row r="795" spans="1:6">
      <c r="A795" s="28">
        <v>209</v>
      </c>
      <c r="B795" s="28" t="s">
        <v>1057</v>
      </c>
      <c r="C795" s="28" t="s">
        <v>1071</v>
      </c>
      <c r="D795" s="2" t="str">
        <f t="shared" si="24"/>
        <v>新潟県加茂市</v>
      </c>
      <c r="E795" s="28">
        <v>209</v>
      </c>
      <c r="F795" s="2">
        <f t="shared" si="25"/>
        <v>1</v>
      </c>
    </row>
    <row r="796" spans="1:6">
      <c r="A796" s="28">
        <v>210</v>
      </c>
      <c r="B796" s="28" t="s">
        <v>1057</v>
      </c>
      <c r="C796" s="28" t="s">
        <v>1072</v>
      </c>
      <c r="D796" s="2" t="str">
        <f t="shared" si="24"/>
        <v>新潟県十日町市</v>
      </c>
      <c r="E796" s="28">
        <v>210</v>
      </c>
      <c r="F796" s="2">
        <f t="shared" si="25"/>
        <v>1</v>
      </c>
    </row>
    <row r="797" spans="1:6">
      <c r="A797" s="28">
        <v>211</v>
      </c>
      <c r="B797" s="28" t="s">
        <v>1057</v>
      </c>
      <c r="C797" s="28" t="s">
        <v>1073</v>
      </c>
      <c r="D797" s="2" t="str">
        <f t="shared" si="24"/>
        <v>新潟県見附市</v>
      </c>
      <c r="E797" s="28">
        <v>211</v>
      </c>
      <c r="F797" s="2">
        <f t="shared" si="25"/>
        <v>1</v>
      </c>
    </row>
    <row r="798" spans="1:6">
      <c r="A798" s="28">
        <v>212</v>
      </c>
      <c r="B798" s="28" t="s">
        <v>1057</v>
      </c>
      <c r="C798" s="28" t="s">
        <v>1074</v>
      </c>
      <c r="D798" s="2" t="str">
        <f t="shared" si="24"/>
        <v>新潟県村上市</v>
      </c>
      <c r="E798" s="28">
        <v>212</v>
      </c>
      <c r="F798" s="2">
        <f t="shared" si="25"/>
        <v>1</v>
      </c>
    </row>
    <row r="799" spans="1:6">
      <c r="A799" s="28">
        <v>213</v>
      </c>
      <c r="B799" s="28" t="s">
        <v>1057</v>
      </c>
      <c r="C799" s="28" t="s">
        <v>1075</v>
      </c>
      <c r="D799" s="2" t="str">
        <f t="shared" si="24"/>
        <v>新潟県燕市</v>
      </c>
      <c r="E799" s="28">
        <v>213</v>
      </c>
      <c r="F799" s="2">
        <f t="shared" si="25"/>
        <v>1</v>
      </c>
    </row>
    <row r="800" spans="1:6">
      <c r="A800" s="28">
        <v>216</v>
      </c>
      <c r="B800" s="28" t="s">
        <v>1057</v>
      </c>
      <c r="C800" s="28" t="s">
        <v>1076</v>
      </c>
      <c r="D800" s="2" t="str">
        <f t="shared" si="24"/>
        <v>新潟県糸魚川市</v>
      </c>
      <c r="E800" s="28">
        <v>216</v>
      </c>
      <c r="F800" s="2">
        <f t="shared" si="25"/>
        <v>1</v>
      </c>
    </row>
    <row r="801" spans="1:6">
      <c r="A801" s="28">
        <v>217</v>
      </c>
      <c r="B801" s="28" t="s">
        <v>1057</v>
      </c>
      <c r="C801" s="28" t="s">
        <v>1077</v>
      </c>
      <c r="D801" s="2" t="str">
        <f t="shared" si="24"/>
        <v>新潟県妙高市</v>
      </c>
      <c r="E801" s="28">
        <v>217</v>
      </c>
      <c r="F801" s="2">
        <f t="shared" si="25"/>
        <v>1</v>
      </c>
    </row>
    <row r="802" spans="1:6">
      <c r="A802" s="28">
        <v>218</v>
      </c>
      <c r="B802" s="28" t="s">
        <v>1057</v>
      </c>
      <c r="C802" s="28" t="s">
        <v>1078</v>
      </c>
      <c r="D802" s="2" t="str">
        <f t="shared" si="24"/>
        <v>新潟県五泉市</v>
      </c>
      <c r="E802" s="28">
        <v>218</v>
      </c>
      <c r="F802" s="2">
        <f t="shared" si="25"/>
        <v>1</v>
      </c>
    </row>
    <row r="803" spans="1:6">
      <c r="A803" s="28">
        <v>222</v>
      </c>
      <c r="B803" s="28" t="s">
        <v>1057</v>
      </c>
      <c r="C803" s="28" t="s">
        <v>1079</v>
      </c>
      <c r="D803" s="2" t="str">
        <f t="shared" si="24"/>
        <v>新潟県上越市</v>
      </c>
      <c r="E803" s="28">
        <v>222</v>
      </c>
      <c r="F803" s="2">
        <f t="shared" si="25"/>
        <v>1</v>
      </c>
    </row>
    <row r="804" spans="1:6">
      <c r="A804" s="28">
        <v>223</v>
      </c>
      <c r="B804" s="28" t="s">
        <v>1057</v>
      </c>
      <c r="C804" s="28" t="s">
        <v>1080</v>
      </c>
      <c r="D804" s="2" t="str">
        <f t="shared" si="24"/>
        <v>新潟県阿賀野市</v>
      </c>
      <c r="E804" s="28">
        <v>223</v>
      </c>
      <c r="F804" s="2">
        <f t="shared" si="25"/>
        <v>1</v>
      </c>
    </row>
    <row r="805" spans="1:6">
      <c r="A805" s="28">
        <v>224</v>
      </c>
      <c r="B805" s="28" t="s">
        <v>1057</v>
      </c>
      <c r="C805" s="28" t="s">
        <v>1081</v>
      </c>
      <c r="D805" s="2" t="str">
        <f t="shared" si="24"/>
        <v>新潟県佐渡市</v>
      </c>
      <c r="E805" s="28">
        <v>224</v>
      </c>
      <c r="F805" s="2">
        <f t="shared" si="25"/>
        <v>1</v>
      </c>
    </row>
    <row r="806" spans="1:6">
      <c r="A806" s="28">
        <v>225</v>
      </c>
      <c r="B806" s="28" t="s">
        <v>1057</v>
      </c>
      <c r="C806" s="28" t="s">
        <v>1082</v>
      </c>
      <c r="D806" s="2" t="str">
        <f t="shared" si="24"/>
        <v>新潟県魚沼市</v>
      </c>
      <c r="E806" s="28">
        <v>225</v>
      </c>
      <c r="F806" s="2">
        <f t="shared" si="25"/>
        <v>1</v>
      </c>
    </row>
    <row r="807" spans="1:6">
      <c r="A807" s="28">
        <v>226</v>
      </c>
      <c r="B807" s="28" t="s">
        <v>1057</v>
      </c>
      <c r="C807" s="28" t="s">
        <v>1083</v>
      </c>
      <c r="D807" s="2" t="str">
        <f t="shared" si="24"/>
        <v>新潟県南魚沼市</v>
      </c>
      <c r="E807" s="28">
        <v>226</v>
      </c>
      <c r="F807" s="2">
        <f t="shared" si="25"/>
        <v>1</v>
      </c>
    </row>
    <row r="808" spans="1:6">
      <c r="A808" s="28">
        <v>227</v>
      </c>
      <c r="B808" s="28" t="s">
        <v>1057</v>
      </c>
      <c r="C808" s="28" t="s">
        <v>1084</v>
      </c>
      <c r="D808" s="2" t="str">
        <f t="shared" si="24"/>
        <v>新潟県胎内市</v>
      </c>
      <c r="E808" s="28">
        <v>227</v>
      </c>
      <c r="F808" s="2">
        <f t="shared" si="25"/>
        <v>1</v>
      </c>
    </row>
    <row r="809" spans="1:6">
      <c r="A809" s="28">
        <v>307</v>
      </c>
      <c r="B809" s="28" t="s">
        <v>1057</v>
      </c>
      <c r="C809" s="28" t="s">
        <v>1085</v>
      </c>
      <c r="D809" s="2" t="str">
        <f t="shared" si="24"/>
        <v>新潟県聖籠町</v>
      </c>
      <c r="E809" s="28">
        <v>307</v>
      </c>
      <c r="F809" s="2">
        <f t="shared" si="25"/>
        <v>1</v>
      </c>
    </row>
    <row r="810" spans="1:6">
      <c r="A810" s="28">
        <v>342</v>
      </c>
      <c r="B810" s="28" t="s">
        <v>1057</v>
      </c>
      <c r="C810" s="28" t="s">
        <v>1086</v>
      </c>
      <c r="D810" s="2" t="str">
        <f t="shared" si="24"/>
        <v>新潟県弥彦村</v>
      </c>
      <c r="E810" s="28">
        <v>342</v>
      </c>
      <c r="F810" s="2">
        <f t="shared" si="25"/>
        <v>1</v>
      </c>
    </row>
    <row r="811" spans="1:6">
      <c r="A811" s="28">
        <v>361</v>
      </c>
      <c r="B811" s="28" t="s">
        <v>1057</v>
      </c>
      <c r="C811" s="28" t="s">
        <v>1087</v>
      </c>
      <c r="D811" s="2" t="str">
        <f t="shared" si="24"/>
        <v>新潟県田上町</v>
      </c>
      <c r="E811" s="28">
        <v>361</v>
      </c>
      <c r="F811" s="2">
        <f t="shared" si="25"/>
        <v>1</v>
      </c>
    </row>
    <row r="812" spans="1:6">
      <c r="A812" s="28">
        <v>385</v>
      </c>
      <c r="B812" s="28" t="s">
        <v>1057</v>
      </c>
      <c r="C812" s="28" t="s">
        <v>1088</v>
      </c>
      <c r="D812" s="2" t="str">
        <f t="shared" si="24"/>
        <v>新潟県阿賀町</v>
      </c>
      <c r="E812" s="28">
        <v>385</v>
      </c>
      <c r="F812" s="2">
        <f t="shared" si="25"/>
        <v>1</v>
      </c>
    </row>
    <row r="813" spans="1:6">
      <c r="A813" s="28">
        <v>405</v>
      </c>
      <c r="B813" s="28" t="s">
        <v>1057</v>
      </c>
      <c r="C813" s="28" t="s">
        <v>1089</v>
      </c>
      <c r="D813" s="2" t="str">
        <f t="shared" si="24"/>
        <v>新潟県出雲崎町</v>
      </c>
      <c r="E813" s="28">
        <v>405</v>
      </c>
      <c r="F813" s="2">
        <f t="shared" si="25"/>
        <v>1</v>
      </c>
    </row>
    <row r="814" spans="1:6">
      <c r="A814" s="28">
        <v>461</v>
      </c>
      <c r="B814" s="28" t="s">
        <v>1057</v>
      </c>
      <c r="C814" s="28" t="s">
        <v>1090</v>
      </c>
      <c r="D814" s="2" t="str">
        <f t="shared" si="24"/>
        <v>新潟県湯沢町</v>
      </c>
      <c r="E814" s="28">
        <v>461</v>
      </c>
      <c r="F814" s="2">
        <f t="shared" si="25"/>
        <v>1</v>
      </c>
    </row>
    <row r="815" spans="1:6">
      <c r="A815" s="28">
        <v>482</v>
      </c>
      <c r="B815" s="28" t="s">
        <v>1057</v>
      </c>
      <c r="C815" s="28" t="s">
        <v>1091</v>
      </c>
      <c r="D815" s="2" t="str">
        <f t="shared" si="24"/>
        <v>新潟県津南町</v>
      </c>
      <c r="E815" s="28">
        <v>482</v>
      </c>
      <c r="F815" s="2">
        <f t="shared" si="25"/>
        <v>1</v>
      </c>
    </row>
    <row r="816" spans="1:6">
      <c r="A816" s="28">
        <v>504</v>
      </c>
      <c r="B816" s="28" t="s">
        <v>1057</v>
      </c>
      <c r="C816" s="28" t="s">
        <v>1092</v>
      </c>
      <c r="D816" s="2" t="str">
        <f t="shared" si="24"/>
        <v>新潟県刈羽村</v>
      </c>
      <c r="E816" s="28">
        <v>504</v>
      </c>
      <c r="F816" s="2">
        <f t="shared" si="25"/>
        <v>1</v>
      </c>
    </row>
    <row r="817" spans="1:6">
      <c r="A817" s="28">
        <v>581</v>
      </c>
      <c r="B817" s="28" t="s">
        <v>1057</v>
      </c>
      <c r="C817" s="28" t="s">
        <v>1093</v>
      </c>
      <c r="D817" s="2" t="str">
        <f t="shared" si="24"/>
        <v>新潟県関川村</v>
      </c>
      <c r="E817" s="28">
        <v>581</v>
      </c>
      <c r="F817" s="2">
        <f t="shared" si="25"/>
        <v>1</v>
      </c>
    </row>
    <row r="818" spans="1:6">
      <c r="A818" s="28">
        <v>586</v>
      </c>
      <c r="B818" s="28" t="s">
        <v>1057</v>
      </c>
      <c r="C818" s="28" t="s">
        <v>1094</v>
      </c>
      <c r="D818" s="2" t="str">
        <f t="shared" si="24"/>
        <v>新潟県粟島浦村</v>
      </c>
      <c r="E818" s="28">
        <v>586</v>
      </c>
      <c r="F818" s="2">
        <f t="shared" si="25"/>
        <v>1</v>
      </c>
    </row>
    <row r="819" spans="1:6">
      <c r="A819" s="28">
        <v>201</v>
      </c>
      <c r="B819" s="28" t="s">
        <v>1095</v>
      </c>
      <c r="C819" s="28" t="s">
        <v>1096</v>
      </c>
      <c r="D819" s="2" t="str">
        <f t="shared" si="24"/>
        <v>富山県富山市</v>
      </c>
      <c r="E819" s="28">
        <v>201</v>
      </c>
      <c r="F819" s="2">
        <f t="shared" si="25"/>
        <v>1</v>
      </c>
    </row>
    <row r="820" spans="1:6">
      <c r="A820" s="28">
        <v>202</v>
      </c>
      <c r="B820" s="28" t="s">
        <v>1095</v>
      </c>
      <c r="C820" s="28" t="s">
        <v>1097</v>
      </c>
      <c r="D820" s="2" t="str">
        <f t="shared" si="24"/>
        <v>富山県高岡市</v>
      </c>
      <c r="E820" s="28">
        <v>202</v>
      </c>
      <c r="F820" s="2">
        <f t="shared" si="25"/>
        <v>1</v>
      </c>
    </row>
    <row r="821" spans="1:6">
      <c r="A821" s="28">
        <v>204</v>
      </c>
      <c r="B821" s="28" t="s">
        <v>1095</v>
      </c>
      <c r="C821" s="28" t="s">
        <v>1098</v>
      </c>
      <c r="D821" s="2" t="str">
        <f t="shared" si="24"/>
        <v>富山県魚津市</v>
      </c>
      <c r="E821" s="28">
        <v>204</v>
      </c>
      <c r="F821" s="2">
        <f t="shared" si="25"/>
        <v>1</v>
      </c>
    </row>
    <row r="822" spans="1:6">
      <c r="A822" s="28">
        <v>205</v>
      </c>
      <c r="B822" s="28" t="s">
        <v>1095</v>
      </c>
      <c r="C822" s="28" t="s">
        <v>1099</v>
      </c>
      <c r="D822" s="2" t="str">
        <f t="shared" si="24"/>
        <v>富山県氷見市</v>
      </c>
      <c r="E822" s="28">
        <v>205</v>
      </c>
      <c r="F822" s="2">
        <f t="shared" si="25"/>
        <v>1</v>
      </c>
    </row>
    <row r="823" spans="1:6">
      <c r="A823" s="28">
        <v>206</v>
      </c>
      <c r="B823" s="28" t="s">
        <v>1095</v>
      </c>
      <c r="C823" s="28" t="s">
        <v>1100</v>
      </c>
      <c r="D823" s="2" t="str">
        <f t="shared" si="24"/>
        <v>富山県滑川市</v>
      </c>
      <c r="E823" s="28">
        <v>206</v>
      </c>
      <c r="F823" s="2">
        <f t="shared" si="25"/>
        <v>1</v>
      </c>
    </row>
    <row r="824" spans="1:6">
      <c r="A824" s="28">
        <v>207</v>
      </c>
      <c r="B824" s="28" t="s">
        <v>1095</v>
      </c>
      <c r="C824" s="28" t="s">
        <v>1101</v>
      </c>
      <c r="D824" s="2" t="str">
        <f t="shared" si="24"/>
        <v>富山県黒部市</v>
      </c>
      <c r="E824" s="28">
        <v>207</v>
      </c>
      <c r="F824" s="2">
        <f t="shared" si="25"/>
        <v>1</v>
      </c>
    </row>
    <row r="825" spans="1:6">
      <c r="A825" s="28">
        <v>208</v>
      </c>
      <c r="B825" s="28" t="s">
        <v>1095</v>
      </c>
      <c r="C825" s="28" t="s">
        <v>1102</v>
      </c>
      <c r="D825" s="2" t="str">
        <f t="shared" si="24"/>
        <v>富山県砺波市</v>
      </c>
      <c r="E825" s="28">
        <v>208</v>
      </c>
      <c r="F825" s="2">
        <f t="shared" si="25"/>
        <v>1</v>
      </c>
    </row>
    <row r="826" spans="1:6">
      <c r="A826" s="28">
        <v>209</v>
      </c>
      <c r="B826" s="28" t="s">
        <v>1095</v>
      </c>
      <c r="C826" s="28" t="s">
        <v>1103</v>
      </c>
      <c r="D826" s="2" t="str">
        <f t="shared" si="24"/>
        <v>富山県小矢部市</v>
      </c>
      <c r="E826" s="28">
        <v>209</v>
      </c>
      <c r="F826" s="2">
        <f t="shared" si="25"/>
        <v>1</v>
      </c>
    </row>
    <row r="827" spans="1:6">
      <c r="A827" s="28">
        <v>210</v>
      </c>
      <c r="B827" s="28" t="s">
        <v>1095</v>
      </c>
      <c r="C827" s="28" t="s">
        <v>1104</v>
      </c>
      <c r="D827" s="2" t="str">
        <f t="shared" si="24"/>
        <v>富山県南砺市</v>
      </c>
      <c r="E827" s="28">
        <v>210</v>
      </c>
      <c r="F827" s="2">
        <f t="shared" si="25"/>
        <v>1</v>
      </c>
    </row>
    <row r="828" spans="1:6">
      <c r="A828" s="28">
        <v>211</v>
      </c>
      <c r="B828" s="28" t="s">
        <v>1095</v>
      </c>
      <c r="C828" s="28" t="s">
        <v>1105</v>
      </c>
      <c r="D828" s="2" t="str">
        <f t="shared" si="24"/>
        <v>富山県射水市</v>
      </c>
      <c r="E828" s="28">
        <v>211</v>
      </c>
      <c r="F828" s="2">
        <f t="shared" si="25"/>
        <v>1</v>
      </c>
    </row>
    <row r="829" spans="1:6">
      <c r="A829" s="28">
        <v>321</v>
      </c>
      <c r="B829" s="28" t="s">
        <v>1095</v>
      </c>
      <c r="C829" s="28" t="s">
        <v>1106</v>
      </c>
      <c r="D829" s="2" t="str">
        <f t="shared" si="24"/>
        <v>富山県舟橋村</v>
      </c>
      <c r="E829" s="28">
        <v>321</v>
      </c>
      <c r="F829" s="2">
        <f t="shared" si="25"/>
        <v>1</v>
      </c>
    </row>
    <row r="830" spans="1:6">
      <c r="A830" s="28">
        <v>322</v>
      </c>
      <c r="B830" s="28" t="s">
        <v>1095</v>
      </c>
      <c r="C830" s="28" t="s">
        <v>1107</v>
      </c>
      <c r="D830" s="2" t="str">
        <f t="shared" si="24"/>
        <v>富山県上市町</v>
      </c>
      <c r="E830" s="28">
        <v>322</v>
      </c>
      <c r="F830" s="2">
        <f t="shared" si="25"/>
        <v>1</v>
      </c>
    </row>
    <row r="831" spans="1:6">
      <c r="A831" s="28">
        <v>323</v>
      </c>
      <c r="B831" s="28" t="s">
        <v>1095</v>
      </c>
      <c r="C831" s="28" t="s">
        <v>1108</v>
      </c>
      <c r="D831" s="2" t="str">
        <f t="shared" si="24"/>
        <v>富山県立山町</v>
      </c>
      <c r="E831" s="28">
        <v>323</v>
      </c>
      <c r="F831" s="2">
        <f t="shared" si="25"/>
        <v>1</v>
      </c>
    </row>
    <row r="832" spans="1:6">
      <c r="A832" s="28">
        <v>342</v>
      </c>
      <c r="B832" s="28" t="s">
        <v>1095</v>
      </c>
      <c r="C832" s="28" t="s">
        <v>1109</v>
      </c>
      <c r="D832" s="2" t="str">
        <f t="shared" si="24"/>
        <v>富山県入善町</v>
      </c>
      <c r="E832" s="28">
        <v>342</v>
      </c>
      <c r="F832" s="2">
        <f t="shared" si="25"/>
        <v>1</v>
      </c>
    </row>
    <row r="833" spans="1:6">
      <c r="A833" s="28">
        <v>343</v>
      </c>
      <c r="B833" s="28" t="s">
        <v>1095</v>
      </c>
      <c r="C833" s="28" t="s">
        <v>621</v>
      </c>
      <c r="D833" s="2" t="str">
        <f t="shared" si="24"/>
        <v>富山県朝日町</v>
      </c>
      <c r="E833" s="28">
        <v>343</v>
      </c>
      <c r="F833" s="2">
        <f t="shared" si="25"/>
        <v>1</v>
      </c>
    </row>
    <row r="834" spans="1:6">
      <c r="A834" s="28">
        <v>201</v>
      </c>
      <c r="B834" s="28" t="s">
        <v>1110</v>
      </c>
      <c r="C834" s="28" t="s">
        <v>1111</v>
      </c>
      <c r="D834" s="2" t="str">
        <f t="shared" si="24"/>
        <v>石川県金沢市</v>
      </c>
      <c r="E834" s="28">
        <v>201</v>
      </c>
      <c r="F834" s="2">
        <f t="shared" si="25"/>
        <v>1</v>
      </c>
    </row>
    <row r="835" spans="1:6">
      <c r="A835" s="28">
        <v>202</v>
      </c>
      <c r="B835" s="28" t="s">
        <v>1110</v>
      </c>
      <c r="C835" s="28" t="s">
        <v>1112</v>
      </c>
      <c r="D835" s="2" t="str">
        <f t="shared" ref="D835:D898" si="26">B835&amp;C835</f>
        <v>石川県七尾市</v>
      </c>
      <c r="E835" s="28">
        <v>202</v>
      </c>
      <c r="F835" s="2">
        <f t="shared" ref="F835:F898" si="27">COUNTIF(D:D,D835)</f>
        <v>1</v>
      </c>
    </row>
    <row r="836" spans="1:6">
      <c r="A836" s="28">
        <v>203</v>
      </c>
      <c r="B836" s="28" t="s">
        <v>1110</v>
      </c>
      <c r="C836" s="28" t="s">
        <v>1113</v>
      </c>
      <c r="D836" s="2" t="str">
        <f t="shared" si="26"/>
        <v>石川県小松市</v>
      </c>
      <c r="E836" s="28">
        <v>203</v>
      </c>
      <c r="F836" s="2">
        <f t="shared" si="27"/>
        <v>1</v>
      </c>
    </row>
    <row r="837" spans="1:6">
      <c r="A837" s="28">
        <v>204</v>
      </c>
      <c r="B837" s="28" t="s">
        <v>1110</v>
      </c>
      <c r="C837" s="28" t="s">
        <v>1114</v>
      </c>
      <c r="D837" s="2" t="str">
        <f t="shared" si="26"/>
        <v>石川県輪島市</v>
      </c>
      <c r="E837" s="28">
        <v>204</v>
      </c>
      <c r="F837" s="2">
        <f t="shared" si="27"/>
        <v>1</v>
      </c>
    </row>
    <row r="838" spans="1:6">
      <c r="A838" s="28">
        <v>205</v>
      </c>
      <c r="B838" s="28" t="s">
        <v>1110</v>
      </c>
      <c r="C838" s="28" t="s">
        <v>1115</v>
      </c>
      <c r="D838" s="2" t="str">
        <f t="shared" si="26"/>
        <v>石川県珠洲市</v>
      </c>
      <c r="E838" s="28">
        <v>205</v>
      </c>
      <c r="F838" s="2">
        <f t="shared" si="27"/>
        <v>1</v>
      </c>
    </row>
    <row r="839" spans="1:6">
      <c r="A839" s="28">
        <v>206</v>
      </c>
      <c r="B839" s="28" t="s">
        <v>1110</v>
      </c>
      <c r="C839" s="28" t="s">
        <v>1116</v>
      </c>
      <c r="D839" s="2" t="str">
        <f t="shared" si="26"/>
        <v>石川県加賀市</v>
      </c>
      <c r="E839" s="28">
        <v>206</v>
      </c>
      <c r="F839" s="2">
        <f t="shared" si="27"/>
        <v>1</v>
      </c>
    </row>
    <row r="840" spans="1:6">
      <c r="A840" s="28">
        <v>207</v>
      </c>
      <c r="B840" s="28" t="s">
        <v>1110</v>
      </c>
      <c r="C840" s="28" t="s">
        <v>1117</v>
      </c>
      <c r="D840" s="2" t="str">
        <f t="shared" si="26"/>
        <v>石川県羽咋市</v>
      </c>
      <c r="E840" s="28">
        <v>207</v>
      </c>
      <c r="F840" s="2">
        <f t="shared" si="27"/>
        <v>1</v>
      </c>
    </row>
    <row r="841" spans="1:6">
      <c r="A841" s="28">
        <v>209</v>
      </c>
      <c r="B841" s="28" t="s">
        <v>1110</v>
      </c>
      <c r="C841" s="28" t="s">
        <v>1118</v>
      </c>
      <c r="D841" s="2" t="str">
        <f t="shared" si="26"/>
        <v>石川県かほく市</v>
      </c>
      <c r="E841" s="28">
        <v>209</v>
      </c>
      <c r="F841" s="2">
        <f t="shared" si="27"/>
        <v>1</v>
      </c>
    </row>
    <row r="842" spans="1:6">
      <c r="A842" s="28">
        <v>210</v>
      </c>
      <c r="B842" s="28" t="s">
        <v>1110</v>
      </c>
      <c r="C842" s="28" t="s">
        <v>1119</v>
      </c>
      <c r="D842" s="2" t="str">
        <f t="shared" si="26"/>
        <v>石川県白山市</v>
      </c>
      <c r="E842" s="28">
        <v>210</v>
      </c>
      <c r="F842" s="2">
        <f t="shared" si="27"/>
        <v>1</v>
      </c>
    </row>
    <row r="843" spans="1:6">
      <c r="A843" s="28">
        <v>211</v>
      </c>
      <c r="B843" s="28" t="s">
        <v>1110</v>
      </c>
      <c r="C843" s="28" t="s">
        <v>1120</v>
      </c>
      <c r="D843" s="2" t="str">
        <f t="shared" si="26"/>
        <v>石川県能美市</v>
      </c>
      <c r="E843" s="28">
        <v>211</v>
      </c>
      <c r="F843" s="2">
        <f t="shared" si="27"/>
        <v>1</v>
      </c>
    </row>
    <row r="844" spans="1:6">
      <c r="A844" s="28">
        <v>212</v>
      </c>
      <c r="B844" s="28" t="s">
        <v>1110</v>
      </c>
      <c r="C844" s="28" t="s">
        <v>1121</v>
      </c>
      <c r="D844" s="2" t="str">
        <f t="shared" si="26"/>
        <v>石川県野々市市</v>
      </c>
      <c r="E844" s="28">
        <v>212</v>
      </c>
      <c r="F844" s="2">
        <f t="shared" si="27"/>
        <v>1</v>
      </c>
    </row>
    <row r="845" spans="1:6">
      <c r="A845" s="28">
        <v>324</v>
      </c>
      <c r="B845" s="28" t="s">
        <v>1110</v>
      </c>
      <c r="C845" s="28" t="s">
        <v>1122</v>
      </c>
      <c r="D845" s="2" t="str">
        <f t="shared" si="26"/>
        <v>石川県川北町</v>
      </c>
      <c r="E845" s="28">
        <v>324</v>
      </c>
      <c r="F845" s="2">
        <f t="shared" si="27"/>
        <v>1</v>
      </c>
    </row>
    <row r="846" spans="1:6">
      <c r="A846" s="28">
        <v>361</v>
      </c>
      <c r="B846" s="28" t="s">
        <v>1110</v>
      </c>
      <c r="C846" s="28" t="s">
        <v>1123</v>
      </c>
      <c r="D846" s="2" t="str">
        <f t="shared" si="26"/>
        <v>石川県津幡町</v>
      </c>
      <c r="E846" s="28">
        <v>361</v>
      </c>
      <c r="F846" s="2">
        <f t="shared" si="27"/>
        <v>1</v>
      </c>
    </row>
    <row r="847" spans="1:6">
      <c r="A847" s="28">
        <v>365</v>
      </c>
      <c r="B847" s="28" t="s">
        <v>1110</v>
      </c>
      <c r="C847" s="28" t="s">
        <v>1124</v>
      </c>
      <c r="D847" s="2" t="str">
        <f t="shared" si="26"/>
        <v>石川県内灘町</v>
      </c>
      <c r="E847" s="28">
        <v>365</v>
      </c>
      <c r="F847" s="2">
        <f t="shared" si="27"/>
        <v>1</v>
      </c>
    </row>
    <row r="848" spans="1:6">
      <c r="A848" s="28">
        <v>384</v>
      </c>
      <c r="B848" s="28" t="s">
        <v>1110</v>
      </c>
      <c r="C848" s="28" t="s">
        <v>1125</v>
      </c>
      <c r="D848" s="2" t="str">
        <f t="shared" si="26"/>
        <v>石川県志賀町</v>
      </c>
      <c r="E848" s="28">
        <v>384</v>
      </c>
      <c r="F848" s="2">
        <f t="shared" si="27"/>
        <v>1</v>
      </c>
    </row>
    <row r="849" spans="1:6">
      <c r="A849" s="28">
        <v>386</v>
      </c>
      <c r="B849" s="28" t="s">
        <v>1110</v>
      </c>
      <c r="C849" s="28" t="s">
        <v>1126</v>
      </c>
      <c r="D849" s="2" t="str">
        <f t="shared" si="26"/>
        <v>石川県宝達志水町</v>
      </c>
      <c r="E849" s="28">
        <v>386</v>
      </c>
      <c r="F849" s="2">
        <f t="shared" si="27"/>
        <v>1</v>
      </c>
    </row>
    <row r="850" spans="1:6">
      <c r="A850" s="28">
        <v>407</v>
      </c>
      <c r="B850" s="28" t="s">
        <v>1110</v>
      </c>
      <c r="C850" s="28" t="s">
        <v>1127</v>
      </c>
      <c r="D850" s="2" t="str">
        <f t="shared" si="26"/>
        <v>石川県中能登町</v>
      </c>
      <c r="E850" s="28">
        <v>407</v>
      </c>
      <c r="F850" s="2">
        <f t="shared" si="27"/>
        <v>1</v>
      </c>
    </row>
    <row r="851" spans="1:6">
      <c r="A851" s="28">
        <v>461</v>
      </c>
      <c r="B851" s="28" t="s">
        <v>1110</v>
      </c>
      <c r="C851" s="28" t="s">
        <v>1128</v>
      </c>
      <c r="D851" s="2" t="str">
        <f t="shared" si="26"/>
        <v>石川県穴水町</v>
      </c>
      <c r="E851" s="28">
        <v>461</v>
      </c>
      <c r="F851" s="2">
        <f t="shared" si="27"/>
        <v>1</v>
      </c>
    </row>
    <row r="852" spans="1:6">
      <c r="A852" s="28">
        <v>463</v>
      </c>
      <c r="B852" s="28" t="s">
        <v>1110</v>
      </c>
      <c r="C852" s="28" t="s">
        <v>1129</v>
      </c>
      <c r="D852" s="2" t="str">
        <f t="shared" si="26"/>
        <v>石川県能登町</v>
      </c>
      <c r="E852" s="28">
        <v>463</v>
      </c>
      <c r="F852" s="2">
        <f t="shared" si="27"/>
        <v>1</v>
      </c>
    </row>
    <row r="853" spans="1:6">
      <c r="A853" s="28">
        <v>201</v>
      </c>
      <c r="B853" s="28" t="s">
        <v>1130</v>
      </c>
      <c r="C853" s="28" t="s">
        <v>1131</v>
      </c>
      <c r="D853" s="2" t="str">
        <f t="shared" si="26"/>
        <v>福井県福井市</v>
      </c>
      <c r="E853" s="28">
        <v>201</v>
      </c>
      <c r="F853" s="2">
        <f t="shared" si="27"/>
        <v>1</v>
      </c>
    </row>
    <row r="854" spans="1:6">
      <c r="A854" s="28">
        <v>202</v>
      </c>
      <c r="B854" s="28" t="s">
        <v>1130</v>
      </c>
      <c r="C854" s="28" t="s">
        <v>1132</v>
      </c>
      <c r="D854" s="2" t="str">
        <f t="shared" si="26"/>
        <v>福井県敦賀市</v>
      </c>
      <c r="E854" s="28">
        <v>202</v>
      </c>
      <c r="F854" s="2">
        <f t="shared" si="27"/>
        <v>1</v>
      </c>
    </row>
    <row r="855" spans="1:6">
      <c r="A855" s="28">
        <v>204</v>
      </c>
      <c r="B855" s="28" t="s">
        <v>1130</v>
      </c>
      <c r="C855" s="28" t="s">
        <v>1133</v>
      </c>
      <c r="D855" s="2" t="str">
        <f t="shared" si="26"/>
        <v>福井県小浜市</v>
      </c>
      <c r="E855" s="28">
        <v>204</v>
      </c>
      <c r="F855" s="2">
        <f t="shared" si="27"/>
        <v>1</v>
      </c>
    </row>
    <row r="856" spans="1:6">
      <c r="A856" s="28">
        <v>205</v>
      </c>
      <c r="B856" s="28" t="s">
        <v>1130</v>
      </c>
      <c r="C856" s="28" t="s">
        <v>1134</v>
      </c>
      <c r="D856" s="2" t="str">
        <f t="shared" si="26"/>
        <v>福井県大野市</v>
      </c>
      <c r="E856" s="28">
        <v>205</v>
      </c>
      <c r="F856" s="2">
        <f t="shared" si="27"/>
        <v>1</v>
      </c>
    </row>
    <row r="857" spans="1:6">
      <c r="A857" s="28">
        <v>206</v>
      </c>
      <c r="B857" s="28" t="s">
        <v>1130</v>
      </c>
      <c r="C857" s="28" t="s">
        <v>1135</v>
      </c>
      <c r="D857" s="2" t="str">
        <f t="shared" si="26"/>
        <v>福井県勝山市</v>
      </c>
      <c r="E857" s="28">
        <v>206</v>
      </c>
      <c r="F857" s="2">
        <f t="shared" si="27"/>
        <v>1</v>
      </c>
    </row>
    <row r="858" spans="1:6">
      <c r="A858" s="28">
        <v>207</v>
      </c>
      <c r="B858" s="28" t="s">
        <v>1130</v>
      </c>
      <c r="C858" s="28" t="s">
        <v>1136</v>
      </c>
      <c r="D858" s="2" t="str">
        <f t="shared" si="26"/>
        <v>福井県鯖江市</v>
      </c>
      <c r="E858" s="28">
        <v>207</v>
      </c>
      <c r="F858" s="2">
        <f t="shared" si="27"/>
        <v>1</v>
      </c>
    </row>
    <row r="859" spans="1:6">
      <c r="A859" s="28">
        <v>208</v>
      </c>
      <c r="B859" s="28" t="s">
        <v>1130</v>
      </c>
      <c r="C859" s="28" t="s">
        <v>1137</v>
      </c>
      <c r="D859" s="2" t="str">
        <f t="shared" si="26"/>
        <v>福井県あわら市</v>
      </c>
      <c r="E859" s="28">
        <v>208</v>
      </c>
      <c r="F859" s="2">
        <f t="shared" si="27"/>
        <v>1</v>
      </c>
    </row>
    <row r="860" spans="1:6">
      <c r="A860" s="28">
        <v>209</v>
      </c>
      <c r="B860" s="28" t="s">
        <v>1130</v>
      </c>
      <c r="C860" s="28" t="s">
        <v>1138</v>
      </c>
      <c r="D860" s="2" t="str">
        <f t="shared" si="26"/>
        <v>福井県越前市</v>
      </c>
      <c r="E860" s="28">
        <v>209</v>
      </c>
      <c r="F860" s="2">
        <f t="shared" si="27"/>
        <v>1</v>
      </c>
    </row>
    <row r="861" spans="1:6">
      <c r="A861" s="28">
        <v>210</v>
      </c>
      <c r="B861" s="28" t="s">
        <v>1130</v>
      </c>
      <c r="C861" s="28" t="s">
        <v>1139</v>
      </c>
      <c r="D861" s="2" t="str">
        <f t="shared" si="26"/>
        <v>福井県坂井市</v>
      </c>
      <c r="E861" s="28">
        <v>210</v>
      </c>
      <c r="F861" s="2">
        <f t="shared" si="27"/>
        <v>1</v>
      </c>
    </row>
    <row r="862" spans="1:6">
      <c r="A862" s="28">
        <v>322</v>
      </c>
      <c r="B862" s="28" t="s">
        <v>1130</v>
      </c>
      <c r="C862" s="28" t="s">
        <v>1140</v>
      </c>
      <c r="D862" s="2" t="str">
        <f t="shared" si="26"/>
        <v>福井県永平寺町</v>
      </c>
      <c r="E862" s="28">
        <v>322</v>
      </c>
      <c r="F862" s="2">
        <f t="shared" si="27"/>
        <v>1</v>
      </c>
    </row>
    <row r="863" spans="1:6">
      <c r="A863" s="28">
        <v>382</v>
      </c>
      <c r="B863" s="28" t="s">
        <v>1130</v>
      </c>
      <c r="C863" s="28" t="s">
        <v>440</v>
      </c>
      <c r="D863" s="2" t="str">
        <f t="shared" si="26"/>
        <v>福井県池田町</v>
      </c>
      <c r="E863" s="28">
        <v>382</v>
      </c>
      <c r="F863" s="2">
        <f t="shared" si="27"/>
        <v>1</v>
      </c>
    </row>
    <row r="864" spans="1:6">
      <c r="A864" s="28">
        <v>404</v>
      </c>
      <c r="B864" s="28" t="s">
        <v>1130</v>
      </c>
      <c r="C864" s="28" t="s">
        <v>1141</v>
      </c>
      <c r="D864" s="2" t="str">
        <f t="shared" si="26"/>
        <v>福井県南越前町</v>
      </c>
      <c r="E864" s="28">
        <v>404</v>
      </c>
      <c r="F864" s="2">
        <f t="shared" si="27"/>
        <v>1</v>
      </c>
    </row>
    <row r="865" spans="1:6">
      <c r="A865" s="28">
        <v>423</v>
      </c>
      <c r="B865" s="28" t="s">
        <v>1130</v>
      </c>
      <c r="C865" s="28" t="s">
        <v>1142</v>
      </c>
      <c r="D865" s="2" t="str">
        <f t="shared" si="26"/>
        <v>福井県越前町</v>
      </c>
      <c r="E865" s="28">
        <v>423</v>
      </c>
      <c r="F865" s="2">
        <f t="shared" si="27"/>
        <v>1</v>
      </c>
    </row>
    <row r="866" spans="1:6">
      <c r="A866" s="28">
        <v>442</v>
      </c>
      <c r="B866" s="28" t="s">
        <v>1130</v>
      </c>
      <c r="C866" s="28" t="s">
        <v>1143</v>
      </c>
      <c r="D866" s="2" t="str">
        <f t="shared" si="26"/>
        <v>福井県美浜町</v>
      </c>
      <c r="E866" s="28">
        <v>442</v>
      </c>
      <c r="F866" s="2">
        <f t="shared" si="27"/>
        <v>1</v>
      </c>
    </row>
    <row r="867" spans="1:6">
      <c r="A867" s="28">
        <v>481</v>
      </c>
      <c r="B867" s="28" t="s">
        <v>1130</v>
      </c>
      <c r="C867" s="28" t="s">
        <v>1144</v>
      </c>
      <c r="D867" s="2" t="str">
        <f t="shared" si="26"/>
        <v>福井県高浜町</v>
      </c>
      <c r="E867" s="28">
        <v>481</v>
      </c>
      <c r="F867" s="2">
        <f t="shared" si="27"/>
        <v>1</v>
      </c>
    </row>
    <row r="868" spans="1:6">
      <c r="A868" s="28">
        <v>483</v>
      </c>
      <c r="B868" s="28" t="s">
        <v>1130</v>
      </c>
      <c r="C868" s="28" t="s">
        <v>1145</v>
      </c>
      <c r="D868" s="2" t="str">
        <f t="shared" si="26"/>
        <v>福井県おおい町</v>
      </c>
      <c r="E868" s="28">
        <v>483</v>
      </c>
      <c r="F868" s="2">
        <f t="shared" si="27"/>
        <v>1</v>
      </c>
    </row>
    <row r="869" spans="1:6">
      <c r="A869" s="28">
        <v>501</v>
      </c>
      <c r="B869" s="28" t="s">
        <v>1130</v>
      </c>
      <c r="C869" s="28" t="s">
        <v>1146</v>
      </c>
      <c r="D869" s="2" t="str">
        <f t="shared" si="26"/>
        <v>福井県若狭町</v>
      </c>
      <c r="E869" s="28">
        <v>501</v>
      </c>
      <c r="F869" s="2">
        <f t="shared" si="27"/>
        <v>1</v>
      </c>
    </row>
    <row r="870" spans="1:6">
      <c r="A870" s="28">
        <v>201</v>
      </c>
      <c r="B870" s="28" t="s">
        <v>1147</v>
      </c>
      <c r="C870" s="28" t="s">
        <v>1148</v>
      </c>
      <c r="D870" s="2" t="str">
        <f t="shared" si="26"/>
        <v>山梨県甲府市</v>
      </c>
      <c r="E870" s="28">
        <v>201</v>
      </c>
      <c r="F870" s="2">
        <f t="shared" si="27"/>
        <v>1</v>
      </c>
    </row>
    <row r="871" spans="1:6">
      <c r="A871" s="28">
        <v>202</v>
      </c>
      <c r="B871" s="28" t="s">
        <v>1147</v>
      </c>
      <c r="C871" s="28" t="s">
        <v>1149</v>
      </c>
      <c r="D871" s="2" t="str">
        <f t="shared" si="26"/>
        <v>山梨県富士吉田市</v>
      </c>
      <c r="E871" s="28">
        <v>202</v>
      </c>
      <c r="F871" s="2">
        <f t="shared" si="27"/>
        <v>1</v>
      </c>
    </row>
    <row r="872" spans="1:6">
      <c r="A872" s="28">
        <v>204</v>
      </c>
      <c r="B872" s="28" t="s">
        <v>1147</v>
      </c>
      <c r="C872" s="28" t="s">
        <v>1150</v>
      </c>
      <c r="D872" s="2" t="str">
        <f t="shared" si="26"/>
        <v>山梨県都留市</v>
      </c>
      <c r="E872" s="28">
        <v>204</v>
      </c>
      <c r="F872" s="2">
        <f t="shared" si="27"/>
        <v>1</v>
      </c>
    </row>
    <row r="873" spans="1:6">
      <c r="A873" s="28">
        <v>205</v>
      </c>
      <c r="B873" s="28" t="s">
        <v>1147</v>
      </c>
      <c r="C873" s="28" t="s">
        <v>1151</v>
      </c>
      <c r="D873" s="2" t="str">
        <f t="shared" si="26"/>
        <v>山梨県山梨市</v>
      </c>
      <c r="E873" s="28">
        <v>205</v>
      </c>
      <c r="F873" s="2">
        <f t="shared" si="27"/>
        <v>1</v>
      </c>
    </row>
    <row r="874" spans="1:6">
      <c r="A874" s="28">
        <v>206</v>
      </c>
      <c r="B874" s="28" t="s">
        <v>1147</v>
      </c>
      <c r="C874" s="28" t="s">
        <v>1152</v>
      </c>
      <c r="D874" s="2" t="str">
        <f t="shared" si="26"/>
        <v>山梨県大月市</v>
      </c>
      <c r="E874" s="28">
        <v>206</v>
      </c>
      <c r="F874" s="2">
        <f t="shared" si="27"/>
        <v>1</v>
      </c>
    </row>
    <row r="875" spans="1:6">
      <c r="A875" s="28">
        <v>207</v>
      </c>
      <c r="B875" s="28" t="s">
        <v>1147</v>
      </c>
      <c r="C875" s="28" t="s">
        <v>1153</v>
      </c>
      <c r="D875" s="2" t="str">
        <f t="shared" si="26"/>
        <v>山梨県韮崎市</v>
      </c>
      <c r="E875" s="28">
        <v>207</v>
      </c>
      <c r="F875" s="2">
        <f t="shared" si="27"/>
        <v>1</v>
      </c>
    </row>
    <row r="876" spans="1:6">
      <c r="A876" s="28">
        <v>208</v>
      </c>
      <c r="B876" s="28" t="s">
        <v>1147</v>
      </c>
      <c r="C876" s="28" t="s">
        <v>1154</v>
      </c>
      <c r="D876" s="2" t="str">
        <f t="shared" si="26"/>
        <v>山梨県南アルプス市</v>
      </c>
      <c r="E876" s="28">
        <v>208</v>
      </c>
      <c r="F876" s="2">
        <f t="shared" si="27"/>
        <v>1</v>
      </c>
    </row>
    <row r="877" spans="1:6">
      <c r="A877" s="28">
        <v>209</v>
      </c>
      <c r="B877" s="28" t="s">
        <v>1147</v>
      </c>
      <c r="C877" s="28" t="s">
        <v>1155</v>
      </c>
      <c r="D877" s="2" t="str">
        <f t="shared" si="26"/>
        <v>山梨県北杜市</v>
      </c>
      <c r="E877" s="28">
        <v>209</v>
      </c>
      <c r="F877" s="2">
        <f t="shared" si="27"/>
        <v>1</v>
      </c>
    </row>
    <row r="878" spans="1:6">
      <c r="A878" s="28">
        <v>210</v>
      </c>
      <c r="B878" s="28" t="s">
        <v>1147</v>
      </c>
      <c r="C878" s="28" t="s">
        <v>1156</v>
      </c>
      <c r="D878" s="2" t="str">
        <f t="shared" si="26"/>
        <v>山梨県甲斐市</v>
      </c>
      <c r="E878" s="28">
        <v>210</v>
      </c>
      <c r="F878" s="2">
        <f t="shared" si="27"/>
        <v>1</v>
      </c>
    </row>
    <row r="879" spans="1:6">
      <c r="A879" s="28">
        <v>211</v>
      </c>
      <c r="B879" s="28" t="s">
        <v>1147</v>
      </c>
      <c r="C879" s="28" t="s">
        <v>1157</v>
      </c>
      <c r="D879" s="2" t="str">
        <f t="shared" si="26"/>
        <v>山梨県笛吹市</v>
      </c>
      <c r="E879" s="28">
        <v>211</v>
      </c>
      <c r="F879" s="2">
        <f t="shared" si="27"/>
        <v>1</v>
      </c>
    </row>
    <row r="880" spans="1:6">
      <c r="A880" s="28">
        <v>212</v>
      </c>
      <c r="B880" s="28" t="s">
        <v>1147</v>
      </c>
      <c r="C880" s="28" t="s">
        <v>1158</v>
      </c>
      <c r="D880" s="2" t="str">
        <f t="shared" si="26"/>
        <v>山梨県上野原市</v>
      </c>
      <c r="E880" s="28">
        <v>212</v>
      </c>
      <c r="F880" s="2">
        <f t="shared" si="27"/>
        <v>1</v>
      </c>
    </row>
    <row r="881" spans="1:6">
      <c r="A881" s="28">
        <v>213</v>
      </c>
      <c r="B881" s="28" t="s">
        <v>1147</v>
      </c>
      <c r="C881" s="28" t="s">
        <v>1159</v>
      </c>
      <c r="D881" s="2" t="str">
        <f t="shared" si="26"/>
        <v>山梨県甲州市</v>
      </c>
      <c r="E881" s="28">
        <v>213</v>
      </c>
      <c r="F881" s="2">
        <f t="shared" si="27"/>
        <v>1</v>
      </c>
    </row>
    <row r="882" spans="1:6">
      <c r="A882" s="28">
        <v>214</v>
      </c>
      <c r="B882" s="28" t="s">
        <v>1147</v>
      </c>
      <c r="C882" s="28" t="s">
        <v>1160</v>
      </c>
      <c r="D882" s="2" t="str">
        <f t="shared" si="26"/>
        <v>山梨県中央市</v>
      </c>
      <c r="E882" s="28">
        <v>214</v>
      </c>
      <c r="F882" s="2">
        <f t="shared" si="27"/>
        <v>1</v>
      </c>
    </row>
    <row r="883" spans="1:6">
      <c r="A883" s="28">
        <v>346</v>
      </c>
      <c r="B883" s="28" t="s">
        <v>1147</v>
      </c>
      <c r="C883" s="28" t="s">
        <v>1161</v>
      </c>
      <c r="D883" s="2" t="str">
        <f t="shared" si="26"/>
        <v>山梨県市川三郷町</v>
      </c>
      <c r="E883" s="28">
        <v>346</v>
      </c>
      <c r="F883" s="2">
        <f t="shared" si="27"/>
        <v>1</v>
      </c>
    </row>
    <row r="884" spans="1:6">
      <c r="A884" s="28">
        <v>364</v>
      </c>
      <c r="B884" s="28" t="s">
        <v>1147</v>
      </c>
      <c r="C884" s="28" t="s">
        <v>1162</v>
      </c>
      <c r="D884" s="2" t="str">
        <f t="shared" si="26"/>
        <v>山梨県早川町</v>
      </c>
      <c r="E884" s="28">
        <v>364</v>
      </c>
      <c r="F884" s="2">
        <f t="shared" si="27"/>
        <v>1</v>
      </c>
    </row>
    <row r="885" spans="1:6">
      <c r="A885" s="28">
        <v>365</v>
      </c>
      <c r="B885" s="28" t="s">
        <v>1147</v>
      </c>
      <c r="C885" s="28" t="s">
        <v>1163</v>
      </c>
      <c r="D885" s="2" t="str">
        <f t="shared" si="26"/>
        <v>山梨県身延町</v>
      </c>
      <c r="E885" s="28">
        <v>365</v>
      </c>
      <c r="F885" s="2">
        <f t="shared" si="27"/>
        <v>1</v>
      </c>
    </row>
    <row r="886" spans="1:6">
      <c r="A886" s="28">
        <v>366</v>
      </c>
      <c r="B886" s="28" t="s">
        <v>1147</v>
      </c>
      <c r="C886" s="28" t="s">
        <v>500</v>
      </c>
      <c r="D886" s="2" t="str">
        <f t="shared" si="26"/>
        <v>山梨県南部町</v>
      </c>
      <c r="E886" s="28">
        <v>366</v>
      </c>
      <c r="F886" s="2">
        <f t="shared" si="27"/>
        <v>1</v>
      </c>
    </row>
    <row r="887" spans="1:6">
      <c r="A887" s="28">
        <v>368</v>
      </c>
      <c r="B887" s="28" t="s">
        <v>1147</v>
      </c>
      <c r="C887" s="28" t="s">
        <v>1164</v>
      </c>
      <c r="D887" s="2" t="str">
        <f t="shared" si="26"/>
        <v>山梨県富士川町</v>
      </c>
      <c r="E887" s="28">
        <v>368</v>
      </c>
      <c r="F887" s="2">
        <f t="shared" si="27"/>
        <v>1</v>
      </c>
    </row>
    <row r="888" spans="1:6">
      <c r="A888" s="28">
        <v>384</v>
      </c>
      <c r="B888" s="28" t="s">
        <v>1147</v>
      </c>
      <c r="C888" s="28" t="s">
        <v>1165</v>
      </c>
      <c r="D888" s="2" t="str">
        <f t="shared" si="26"/>
        <v>山梨県昭和町</v>
      </c>
      <c r="E888" s="28">
        <v>384</v>
      </c>
      <c r="F888" s="2">
        <f t="shared" si="27"/>
        <v>1</v>
      </c>
    </row>
    <row r="889" spans="1:6">
      <c r="A889" s="28">
        <v>422</v>
      </c>
      <c r="B889" s="28" t="s">
        <v>1147</v>
      </c>
      <c r="C889" s="28" t="s">
        <v>1166</v>
      </c>
      <c r="D889" s="2" t="str">
        <f t="shared" si="26"/>
        <v>山梨県道志村</v>
      </c>
      <c r="E889" s="28">
        <v>422</v>
      </c>
      <c r="F889" s="2">
        <f t="shared" si="27"/>
        <v>1</v>
      </c>
    </row>
    <row r="890" spans="1:6">
      <c r="A890" s="28">
        <v>423</v>
      </c>
      <c r="B890" s="28" t="s">
        <v>1147</v>
      </c>
      <c r="C890" s="28" t="s">
        <v>1167</v>
      </c>
      <c r="D890" s="2" t="str">
        <f t="shared" si="26"/>
        <v>山梨県西桂町</v>
      </c>
      <c r="E890" s="28">
        <v>423</v>
      </c>
      <c r="F890" s="2">
        <f t="shared" si="27"/>
        <v>1</v>
      </c>
    </row>
    <row r="891" spans="1:6">
      <c r="A891" s="28">
        <v>424</v>
      </c>
      <c r="B891" s="28" t="s">
        <v>1147</v>
      </c>
      <c r="C891" s="28" t="s">
        <v>1168</v>
      </c>
      <c r="D891" s="2" t="str">
        <f t="shared" si="26"/>
        <v>山梨県忍野村</v>
      </c>
      <c r="E891" s="28">
        <v>424</v>
      </c>
      <c r="F891" s="2">
        <f t="shared" si="27"/>
        <v>1</v>
      </c>
    </row>
    <row r="892" spans="1:6">
      <c r="A892" s="28">
        <v>425</v>
      </c>
      <c r="B892" s="28" t="s">
        <v>1147</v>
      </c>
      <c r="C892" s="28" t="s">
        <v>1169</v>
      </c>
      <c r="D892" s="2" t="str">
        <f t="shared" si="26"/>
        <v>山梨県山中湖村</v>
      </c>
      <c r="E892" s="28">
        <v>425</v>
      </c>
      <c r="F892" s="2">
        <f t="shared" si="27"/>
        <v>1</v>
      </c>
    </row>
    <row r="893" spans="1:6">
      <c r="A893" s="28">
        <v>429</v>
      </c>
      <c r="B893" s="28" t="s">
        <v>1147</v>
      </c>
      <c r="C893" s="28" t="s">
        <v>1170</v>
      </c>
      <c r="D893" s="2" t="str">
        <f t="shared" si="26"/>
        <v>山梨県鳴沢村</v>
      </c>
      <c r="E893" s="28">
        <v>429</v>
      </c>
      <c r="F893" s="2">
        <f t="shared" si="27"/>
        <v>1</v>
      </c>
    </row>
    <row r="894" spans="1:6">
      <c r="A894" s="28">
        <v>430</v>
      </c>
      <c r="B894" s="28" t="s">
        <v>1147</v>
      </c>
      <c r="C894" s="28" t="s">
        <v>1171</v>
      </c>
      <c r="D894" s="2" t="str">
        <f t="shared" si="26"/>
        <v>山梨県富士河口湖町</v>
      </c>
      <c r="E894" s="28">
        <v>430</v>
      </c>
      <c r="F894" s="2">
        <f t="shared" si="27"/>
        <v>1</v>
      </c>
    </row>
    <row r="895" spans="1:6">
      <c r="A895" s="28">
        <v>442</v>
      </c>
      <c r="B895" s="28" t="s">
        <v>1147</v>
      </c>
      <c r="C895" s="28" t="s">
        <v>1172</v>
      </c>
      <c r="D895" s="2" t="str">
        <f t="shared" si="26"/>
        <v>山梨県小菅村</v>
      </c>
      <c r="E895" s="28">
        <v>442</v>
      </c>
      <c r="F895" s="2">
        <f t="shared" si="27"/>
        <v>1</v>
      </c>
    </row>
    <row r="896" spans="1:6">
      <c r="A896" s="28">
        <v>443</v>
      </c>
      <c r="B896" s="28" t="s">
        <v>1147</v>
      </c>
      <c r="C896" s="28" t="s">
        <v>1173</v>
      </c>
      <c r="D896" s="2" t="str">
        <f t="shared" si="26"/>
        <v>山梨県丹波山村</v>
      </c>
      <c r="E896" s="28">
        <v>443</v>
      </c>
      <c r="F896" s="2">
        <f t="shared" si="27"/>
        <v>1</v>
      </c>
    </row>
    <row r="897" spans="1:6">
      <c r="A897" s="28">
        <v>201</v>
      </c>
      <c r="B897" s="28" t="s">
        <v>1174</v>
      </c>
      <c r="C897" s="28" t="s">
        <v>1175</v>
      </c>
      <c r="D897" s="2" t="str">
        <f t="shared" si="26"/>
        <v>長野県長野市</v>
      </c>
      <c r="E897" s="28">
        <v>201</v>
      </c>
      <c r="F897" s="2">
        <f t="shared" si="27"/>
        <v>1</v>
      </c>
    </row>
    <row r="898" spans="1:6">
      <c r="A898" s="28">
        <v>202</v>
      </c>
      <c r="B898" s="28" t="s">
        <v>1174</v>
      </c>
      <c r="C898" s="28" t="s">
        <v>1176</v>
      </c>
      <c r="D898" s="2" t="str">
        <f t="shared" si="26"/>
        <v>長野県松本市</v>
      </c>
      <c r="E898" s="28">
        <v>202</v>
      </c>
      <c r="F898" s="2">
        <f t="shared" si="27"/>
        <v>1</v>
      </c>
    </row>
    <row r="899" spans="1:6">
      <c r="A899" s="28">
        <v>203</v>
      </c>
      <c r="B899" s="28" t="s">
        <v>1174</v>
      </c>
      <c r="C899" s="28" t="s">
        <v>1177</v>
      </c>
      <c r="D899" s="2" t="str">
        <f t="shared" ref="D899:D962" si="28">B899&amp;C899</f>
        <v>長野県上田市</v>
      </c>
      <c r="E899" s="28">
        <v>203</v>
      </c>
      <c r="F899" s="2">
        <f t="shared" ref="F899:F962" si="29">COUNTIF(D:D,D899)</f>
        <v>1</v>
      </c>
    </row>
    <row r="900" spans="1:6">
      <c r="A900" s="28">
        <v>204</v>
      </c>
      <c r="B900" s="28" t="s">
        <v>1174</v>
      </c>
      <c r="C900" s="28" t="s">
        <v>1178</v>
      </c>
      <c r="D900" s="2" t="str">
        <f t="shared" si="28"/>
        <v>長野県岡谷市</v>
      </c>
      <c r="E900" s="28">
        <v>204</v>
      </c>
      <c r="F900" s="2">
        <f t="shared" si="29"/>
        <v>1</v>
      </c>
    </row>
    <row r="901" spans="1:6">
      <c r="A901" s="28">
        <v>205</v>
      </c>
      <c r="B901" s="28" t="s">
        <v>1174</v>
      </c>
      <c r="C901" s="28" t="s">
        <v>1179</v>
      </c>
      <c r="D901" s="2" t="str">
        <f t="shared" si="28"/>
        <v>長野県飯田市</v>
      </c>
      <c r="E901" s="28">
        <v>205</v>
      </c>
      <c r="F901" s="2">
        <f t="shared" si="29"/>
        <v>1</v>
      </c>
    </row>
    <row r="902" spans="1:6">
      <c r="A902" s="28">
        <v>206</v>
      </c>
      <c r="B902" s="28" t="s">
        <v>1174</v>
      </c>
      <c r="C902" s="28" t="s">
        <v>1180</v>
      </c>
      <c r="D902" s="2" t="str">
        <f t="shared" si="28"/>
        <v>長野県諏訪市</v>
      </c>
      <c r="E902" s="28">
        <v>206</v>
      </c>
      <c r="F902" s="2">
        <f t="shared" si="29"/>
        <v>1</v>
      </c>
    </row>
    <row r="903" spans="1:6">
      <c r="A903" s="28">
        <v>207</v>
      </c>
      <c r="B903" s="28" t="s">
        <v>1174</v>
      </c>
      <c r="C903" s="28" t="s">
        <v>1181</v>
      </c>
      <c r="D903" s="2" t="str">
        <f t="shared" si="28"/>
        <v>長野県須坂市</v>
      </c>
      <c r="E903" s="28">
        <v>207</v>
      </c>
      <c r="F903" s="2">
        <f t="shared" si="29"/>
        <v>1</v>
      </c>
    </row>
    <row r="904" spans="1:6">
      <c r="A904" s="28">
        <v>208</v>
      </c>
      <c r="B904" s="28" t="s">
        <v>1174</v>
      </c>
      <c r="C904" s="28" t="s">
        <v>1182</v>
      </c>
      <c r="D904" s="2" t="str">
        <f t="shared" si="28"/>
        <v>長野県小諸市</v>
      </c>
      <c r="E904" s="28">
        <v>208</v>
      </c>
      <c r="F904" s="2">
        <f t="shared" si="29"/>
        <v>1</v>
      </c>
    </row>
    <row r="905" spans="1:6">
      <c r="A905" s="28">
        <v>209</v>
      </c>
      <c r="B905" s="28" t="s">
        <v>1174</v>
      </c>
      <c r="C905" s="28" t="s">
        <v>1183</v>
      </c>
      <c r="D905" s="2" t="str">
        <f t="shared" si="28"/>
        <v>長野県伊那市</v>
      </c>
      <c r="E905" s="28">
        <v>209</v>
      </c>
      <c r="F905" s="2">
        <f t="shared" si="29"/>
        <v>1</v>
      </c>
    </row>
    <row r="906" spans="1:6">
      <c r="A906" s="28">
        <v>210</v>
      </c>
      <c r="B906" s="28" t="s">
        <v>1174</v>
      </c>
      <c r="C906" s="28" t="s">
        <v>1184</v>
      </c>
      <c r="D906" s="2" t="str">
        <f t="shared" si="28"/>
        <v>長野県駒ヶ根市</v>
      </c>
      <c r="E906" s="28">
        <v>210</v>
      </c>
      <c r="F906" s="2">
        <f t="shared" si="29"/>
        <v>1</v>
      </c>
    </row>
    <row r="907" spans="1:6">
      <c r="A907" s="28">
        <v>211</v>
      </c>
      <c r="B907" s="28" t="s">
        <v>1174</v>
      </c>
      <c r="C907" s="28" t="s">
        <v>1185</v>
      </c>
      <c r="D907" s="2" t="str">
        <f t="shared" si="28"/>
        <v>長野県中野市</v>
      </c>
      <c r="E907" s="28">
        <v>211</v>
      </c>
      <c r="F907" s="2">
        <f t="shared" si="29"/>
        <v>1</v>
      </c>
    </row>
    <row r="908" spans="1:6">
      <c r="A908" s="28">
        <v>212</v>
      </c>
      <c r="B908" s="28" t="s">
        <v>1174</v>
      </c>
      <c r="C908" s="28" t="s">
        <v>1186</v>
      </c>
      <c r="D908" s="2" t="str">
        <f t="shared" si="28"/>
        <v>長野県大町市</v>
      </c>
      <c r="E908" s="28">
        <v>212</v>
      </c>
      <c r="F908" s="2">
        <f t="shared" si="29"/>
        <v>1</v>
      </c>
    </row>
    <row r="909" spans="1:6">
      <c r="A909" s="28">
        <v>213</v>
      </c>
      <c r="B909" s="28" t="s">
        <v>1174</v>
      </c>
      <c r="C909" s="28" t="s">
        <v>1187</v>
      </c>
      <c r="D909" s="2" t="str">
        <f t="shared" si="28"/>
        <v>長野県飯山市</v>
      </c>
      <c r="E909" s="28">
        <v>213</v>
      </c>
      <c r="F909" s="2">
        <f t="shared" si="29"/>
        <v>1</v>
      </c>
    </row>
    <row r="910" spans="1:6">
      <c r="A910" s="28">
        <v>214</v>
      </c>
      <c r="B910" s="28" t="s">
        <v>1174</v>
      </c>
      <c r="C910" s="28" t="s">
        <v>1188</v>
      </c>
      <c r="D910" s="2" t="str">
        <f t="shared" si="28"/>
        <v>長野県茅野市</v>
      </c>
      <c r="E910" s="28">
        <v>214</v>
      </c>
      <c r="F910" s="2">
        <f t="shared" si="29"/>
        <v>1</v>
      </c>
    </row>
    <row r="911" spans="1:6">
      <c r="A911" s="28">
        <v>215</v>
      </c>
      <c r="B911" s="28" t="s">
        <v>1174</v>
      </c>
      <c r="C911" s="28" t="s">
        <v>1189</v>
      </c>
      <c r="D911" s="2" t="str">
        <f t="shared" si="28"/>
        <v>長野県塩尻市</v>
      </c>
      <c r="E911" s="28">
        <v>215</v>
      </c>
      <c r="F911" s="2">
        <f t="shared" si="29"/>
        <v>1</v>
      </c>
    </row>
    <row r="912" spans="1:6">
      <c r="A912" s="28">
        <v>217</v>
      </c>
      <c r="B912" s="28" t="s">
        <v>1174</v>
      </c>
      <c r="C912" s="28" t="s">
        <v>1190</v>
      </c>
      <c r="D912" s="2" t="str">
        <f t="shared" si="28"/>
        <v>長野県佐久市</v>
      </c>
      <c r="E912" s="28">
        <v>217</v>
      </c>
      <c r="F912" s="2">
        <f t="shared" si="29"/>
        <v>1</v>
      </c>
    </row>
    <row r="913" spans="1:6">
      <c r="A913" s="28">
        <v>218</v>
      </c>
      <c r="B913" s="28" t="s">
        <v>1174</v>
      </c>
      <c r="C913" s="28" t="s">
        <v>1191</v>
      </c>
      <c r="D913" s="2" t="str">
        <f t="shared" si="28"/>
        <v>長野県千曲市</v>
      </c>
      <c r="E913" s="28">
        <v>218</v>
      </c>
      <c r="F913" s="2">
        <f t="shared" si="29"/>
        <v>1</v>
      </c>
    </row>
    <row r="914" spans="1:6">
      <c r="A914" s="28">
        <v>219</v>
      </c>
      <c r="B914" s="28" t="s">
        <v>1174</v>
      </c>
      <c r="C914" s="28" t="s">
        <v>1192</v>
      </c>
      <c r="D914" s="2" t="str">
        <f t="shared" si="28"/>
        <v>長野県東御市</v>
      </c>
      <c r="E914" s="28">
        <v>219</v>
      </c>
      <c r="F914" s="2">
        <f t="shared" si="29"/>
        <v>1</v>
      </c>
    </row>
    <row r="915" spans="1:6">
      <c r="A915" s="28">
        <v>220</v>
      </c>
      <c r="B915" s="28" t="s">
        <v>1174</v>
      </c>
      <c r="C915" s="28" t="s">
        <v>1193</v>
      </c>
      <c r="D915" s="2" t="str">
        <f t="shared" si="28"/>
        <v>長野県安曇野市</v>
      </c>
      <c r="E915" s="28">
        <v>220</v>
      </c>
      <c r="F915" s="2">
        <f t="shared" si="29"/>
        <v>1</v>
      </c>
    </row>
    <row r="916" spans="1:6">
      <c r="A916" s="28">
        <v>303</v>
      </c>
      <c r="B916" s="28" t="s">
        <v>1174</v>
      </c>
      <c r="C916" s="28" t="s">
        <v>1194</v>
      </c>
      <c r="D916" s="2" t="str">
        <f t="shared" si="28"/>
        <v>長野県小海町</v>
      </c>
      <c r="E916" s="28">
        <v>303</v>
      </c>
      <c r="F916" s="2">
        <f t="shared" si="29"/>
        <v>1</v>
      </c>
    </row>
    <row r="917" spans="1:6">
      <c r="A917" s="28">
        <v>304</v>
      </c>
      <c r="B917" s="28" t="s">
        <v>1174</v>
      </c>
      <c r="C917" s="28" t="s">
        <v>1195</v>
      </c>
      <c r="D917" s="2" t="str">
        <f t="shared" si="28"/>
        <v>長野県川上村</v>
      </c>
      <c r="E917" s="28">
        <v>304</v>
      </c>
      <c r="F917" s="2">
        <f t="shared" si="29"/>
        <v>1</v>
      </c>
    </row>
    <row r="918" spans="1:6">
      <c r="A918" s="28">
        <v>305</v>
      </c>
      <c r="B918" s="28" t="s">
        <v>1174</v>
      </c>
      <c r="C918" s="28" t="s">
        <v>786</v>
      </c>
      <c r="D918" s="2" t="str">
        <f t="shared" si="28"/>
        <v>長野県南牧村</v>
      </c>
      <c r="E918" s="28">
        <v>305</v>
      </c>
      <c r="F918" s="2">
        <f t="shared" si="29"/>
        <v>1</v>
      </c>
    </row>
    <row r="919" spans="1:6">
      <c r="A919" s="28">
        <v>306</v>
      </c>
      <c r="B919" s="28" t="s">
        <v>1174</v>
      </c>
      <c r="C919" s="28" t="s">
        <v>1196</v>
      </c>
      <c r="D919" s="2" t="str">
        <f t="shared" si="28"/>
        <v>長野県南相木村</v>
      </c>
      <c r="E919" s="28">
        <v>306</v>
      </c>
      <c r="F919" s="2">
        <f t="shared" si="29"/>
        <v>1</v>
      </c>
    </row>
    <row r="920" spans="1:6">
      <c r="A920" s="28">
        <v>307</v>
      </c>
      <c r="B920" s="28" t="s">
        <v>1174</v>
      </c>
      <c r="C920" s="28" t="s">
        <v>1197</v>
      </c>
      <c r="D920" s="2" t="str">
        <f t="shared" si="28"/>
        <v>長野県北相木村</v>
      </c>
      <c r="E920" s="28">
        <v>307</v>
      </c>
      <c r="F920" s="2">
        <f t="shared" si="29"/>
        <v>1</v>
      </c>
    </row>
    <row r="921" spans="1:6">
      <c r="A921" s="28">
        <v>309</v>
      </c>
      <c r="B921" s="28" t="s">
        <v>1174</v>
      </c>
      <c r="C921" s="28" t="s">
        <v>1198</v>
      </c>
      <c r="D921" s="2" t="str">
        <f t="shared" si="28"/>
        <v>長野県佐久穂町</v>
      </c>
      <c r="E921" s="28">
        <v>309</v>
      </c>
      <c r="F921" s="2">
        <f t="shared" si="29"/>
        <v>1</v>
      </c>
    </row>
    <row r="922" spans="1:6">
      <c r="A922" s="28">
        <v>321</v>
      </c>
      <c r="B922" s="28" t="s">
        <v>1174</v>
      </c>
      <c r="C922" s="28" t="s">
        <v>1199</v>
      </c>
      <c r="D922" s="2" t="str">
        <f t="shared" si="28"/>
        <v>長野県軽井沢町</v>
      </c>
      <c r="E922" s="28">
        <v>321</v>
      </c>
      <c r="F922" s="2">
        <f t="shared" si="29"/>
        <v>1</v>
      </c>
    </row>
    <row r="923" spans="1:6">
      <c r="A923" s="28">
        <v>323</v>
      </c>
      <c r="B923" s="28" t="s">
        <v>1174</v>
      </c>
      <c r="C923" s="28" t="s">
        <v>1200</v>
      </c>
      <c r="D923" s="2" t="str">
        <f t="shared" si="28"/>
        <v>長野県御代田町</v>
      </c>
      <c r="E923" s="28">
        <v>323</v>
      </c>
      <c r="F923" s="2">
        <f t="shared" si="29"/>
        <v>1</v>
      </c>
    </row>
    <row r="924" spans="1:6">
      <c r="A924" s="28">
        <v>324</v>
      </c>
      <c r="B924" s="28" t="s">
        <v>1174</v>
      </c>
      <c r="C924" s="28" t="s">
        <v>1201</v>
      </c>
      <c r="D924" s="2" t="str">
        <f t="shared" si="28"/>
        <v>長野県立科町</v>
      </c>
      <c r="E924" s="28">
        <v>324</v>
      </c>
      <c r="F924" s="2">
        <f t="shared" si="29"/>
        <v>1</v>
      </c>
    </row>
    <row r="925" spans="1:6">
      <c r="A925" s="28">
        <v>349</v>
      </c>
      <c r="B925" s="28" t="s">
        <v>1174</v>
      </c>
      <c r="C925" s="28" t="s">
        <v>1202</v>
      </c>
      <c r="D925" s="2" t="str">
        <f t="shared" si="28"/>
        <v>長野県青木村</v>
      </c>
      <c r="E925" s="28">
        <v>349</v>
      </c>
      <c r="F925" s="2">
        <f t="shared" si="29"/>
        <v>1</v>
      </c>
    </row>
    <row r="926" spans="1:6">
      <c r="A926" s="28">
        <v>350</v>
      </c>
      <c r="B926" s="28" t="s">
        <v>1174</v>
      </c>
      <c r="C926" s="28" t="s">
        <v>1203</v>
      </c>
      <c r="D926" s="2" t="str">
        <f t="shared" si="28"/>
        <v>長野県長和町</v>
      </c>
      <c r="E926" s="28">
        <v>350</v>
      </c>
      <c r="F926" s="2">
        <f t="shared" si="29"/>
        <v>1</v>
      </c>
    </row>
    <row r="927" spans="1:6">
      <c r="A927" s="28">
        <v>361</v>
      </c>
      <c r="B927" s="28" t="s">
        <v>1174</v>
      </c>
      <c r="C927" s="28" t="s">
        <v>1204</v>
      </c>
      <c r="D927" s="2" t="str">
        <f t="shared" si="28"/>
        <v>長野県下諏訪町</v>
      </c>
      <c r="E927" s="28">
        <v>361</v>
      </c>
      <c r="F927" s="2">
        <f t="shared" si="29"/>
        <v>1</v>
      </c>
    </row>
    <row r="928" spans="1:6">
      <c r="A928" s="28">
        <v>362</v>
      </c>
      <c r="B928" s="28" t="s">
        <v>1174</v>
      </c>
      <c r="C928" s="28" t="s">
        <v>1205</v>
      </c>
      <c r="D928" s="2" t="str">
        <f t="shared" si="28"/>
        <v>長野県富士見町</v>
      </c>
      <c r="E928" s="28">
        <v>362</v>
      </c>
      <c r="F928" s="2">
        <f t="shared" si="29"/>
        <v>1</v>
      </c>
    </row>
    <row r="929" spans="1:6">
      <c r="A929" s="28">
        <v>363</v>
      </c>
      <c r="B929" s="28" t="s">
        <v>1174</v>
      </c>
      <c r="C929" s="28" t="s">
        <v>1206</v>
      </c>
      <c r="D929" s="2" t="str">
        <f t="shared" si="28"/>
        <v>長野県原村</v>
      </c>
      <c r="E929" s="28">
        <v>363</v>
      </c>
      <c r="F929" s="2">
        <f t="shared" si="29"/>
        <v>1</v>
      </c>
    </row>
    <row r="930" spans="1:6">
      <c r="A930" s="28">
        <v>382</v>
      </c>
      <c r="B930" s="28" t="s">
        <v>1174</v>
      </c>
      <c r="C930" s="28" t="s">
        <v>1207</v>
      </c>
      <c r="D930" s="2" t="str">
        <f t="shared" si="28"/>
        <v>長野県辰野町</v>
      </c>
      <c r="E930" s="28">
        <v>382</v>
      </c>
      <c r="F930" s="2">
        <f t="shared" si="29"/>
        <v>1</v>
      </c>
    </row>
    <row r="931" spans="1:6">
      <c r="A931" s="28">
        <v>383</v>
      </c>
      <c r="B931" s="28" t="s">
        <v>1174</v>
      </c>
      <c r="C931" s="28" t="s">
        <v>1208</v>
      </c>
      <c r="D931" s="2" t="str">
        <f t="shared" si="28"/>
        <v>長野県箕輪町</v>
      </c>
      <c r="E931" s="28">
        <v>383</v>
      </c>
      <c r="F931" s="2">
        <f t="shared" si="29"/>
        <v>1</v>
      </c>
    </row>
    <row r="932" spans="1:6">
      <c r="A932" s="28">
        <v>384</v>
      </c>
      <c r="B932" s="28" t="s">
        <v>1174</v>
      </c>
      <c r="C932" s="28" t="s">
        <v>1209</v>
      </c>
      <c r="D932" s="2" t="str">
        <f t="shared" si="28"/>
        <v>長野県飯島町</v>
      </c>
      <c r="E932" s="28">
        <v>384</v>
      </c>
      <c r="F932" s="2">
        <f t="shared" si="29"/>
        <v>1</v>
      </c>
    </row>
    <row r="933" spans="1:6">
      <c r="A933" s="28">
        <v>385</v>
      </c>
      <c r="B933" s="28" t="s">
        <v>1174</v>
      </c>
      <c r="C933" s="28" t="s">
        <v>1210</v>
      </c>
      <c r="D933" s="2" t="str">
        <f t="shared" si="28"/>
        <v>長野県南箕輪村</v>
      </c>
      <c r="E933" s="28">
        <v>385</v>
      </c>
      <c r="F933" s="2">
        <f t="shared" si="29"/>
        <v>1</v>
      </c>
    </row>
    <row r="934" spans="1:6">
      <c r="A934" s="28">
        <v>386</v>
      </c>
      <c r="B934" s="28" t="s">
        <v>1174</v>
      </c>
      <c r="C934" s="28" t="s">
        <v>1211</v>
      </c>
      <c r="D934" s="2" t="str">
        <f t="shared" si="28"/>
        <v>長野県中川村</v>
      </c>
      <c r="E934" s="28">
        <v>386</v>
      </c>
      <c r="F934" s="2">
        <f t="shared" si="29"/>
        <v>1</v>
      </c>
    </row>
    <row r="935" spans="1:6">
      <c r="A935" s="28">
        <v>388</v>
      </c>
      <c r="B935" s="28" t="s">
        <v>1174</v>
      </c>
      <c r="C935" s="28" t="s">
        <v>1212</v>
      </c>
      <c r="D935" s="2" t="str">
        <f t="shared" si="28"/>
        <v>長野県宮田村</v>
      </c>
      <c r="E935" s="28">
        <v>388</v>
      </c>
      <c r="F935" s="2">
        <f t="shared" si="29"/>
        <v>1</v>
      </c>
    </row>
    <row r="936" spans="1:6">
      <c r="A936" s="28">
        <v>402</v>
      </c>
      <c r="B936" s="28" t="s">
        <v>1174</v>
      </c>
      <c r="C936" s="28" t="s">
        <v>1213</v>
      </c>
      <c r="D936" s="2" t="str">
        <f t="shared" si="28"/>
        <v>長野県松川町</v>
      </c>
      <c r="E936" s="28">
        <v>402</v>
      </c>
      <c r="F936" s="2">
        <f t="shared" si="29"/>
        <v>1</v>
      </c>
    </row>
    <row r="937" spans="1:6">
      <c r="A937" s="28">
        <v>403</v>
      </c>
      <c r="B937" s="28" t="s">
        <v>1174</v>
      </c>
      <c r="C937" s="28" t="s">
        <v>1214</v>
      </c>
      <c r="D937" s="2" t="str">
        <f t="shared" si="28"/>
        <v>長野県高森町</v>
      </c>
      <c r="E937" s="28">
        <v>403</v>
      </c>
      <c r="F937" s="2">
        <f t="shared" si="29"/>
        <v>1</v>
      </c>
    </row>
    <row r="938" spans="1:6">
      <c r="A938" s="28">
        <v>404</v>
      </c>
      <c r="B938" s="28" t="s">
        <v>1174</v>
      </c>
      <c r="C938" s="28" t="s">
        <v>1215</v>
      </c>
      <c r="D938" s="2" t="str">
        <f t="shared" si="28"/>
        <v>長野県阿南町</v>
      </c>
      <c r="E938" s="28">
        <v>404</v>
      </c>
      <c r="F938" s="2">
        <f t="shared" si="29"/>
        <v>1</v>
      </c>
    </row>
    <row r="939" spans="1:6">
      <c r="A939" s="28">
        <v>407</v>
      </c>
      <c r="B939" s="28" t="s">
        <v>1174</v>
      </c>
      <c r="C939" s="28" t="s">
        <v>1216</v>
      </c>
      <c r="D939" s="2" t="str">
        <f t="shared" si="28"/>
        <v>長野県阿智村</v>
      </c>
      <c r="E939" s="28">
        <v>407</v>
      </c>
      <c r="F939" s="2">
        <f t="shared" si="29"/>
        <v>1</v>
      </c>
    </row>
    <row r="940" spans="1:6">
      <c r="A940" s="28">
        <v>409</v>
      </c>
      <c r="B940" s="28" t="s">
        <v>1174</v>
      </c>
      <c r="C940" s="28" t="s">
        <v>1217</v>
      </c>
      <c r="D940" s="2" t="str">
        <f t="shared" si="28"/>
        <v>長野県平谷村</v>
      </c>
      <c r="E940" s="28">
        <v>409</v>
      </c>
      <c r="F940" s="2">
        <f t="shared" si="29"/>
        <v>1</v>
      </c>
    </row>
    <row r="941" spans="1:6">
      <c r="A941" s="28">
        <v>410</v>
      </c>
      <c r="B941" s="28" t="s">
        <v>1174</v>
      </c>
      <c r="C941" s="28" t="s">
        <v>1218</v>
      </c>
      <c r="D941" s="2" t="str">
        <f t="shared" si="28"/>
        <v>長野県根羽村</v>
      </c>
      <c r="E941" s="28">
        <v>410</v>
      </c>
      <c r="F941" s="2">
        <f t="shared" si="29"/>
        <v>1</v>
      </c>
    </row>
    <row r="942" spans="1:6">
      <c r="A942" s="28">
        <v>411</v>
      </c>
      <c r="B942" s="28" t="s">
        <v>1174</v>
      </c>
      <c r="C942" s="28" t="s">
        <v>1219</v>
      </c>
      <c r="D942" s="2" t="str">
        <f t="shared" si="28"/>
        <v>長野県下條村</v>
      </c>
      <c r="E942" s="28">
        <v>411</v>
      </c>
      <c r="F942" s="2">
        <f t="shared" si="29"/>
        <v>1</v>
      </c>
    </row>
    <row r="943" spans="1:6">
      <c r="A943" s="28">
        <v>412</v>
      </c>
      <c r="B943" s="28" t="s">
        <v>1174</v>
      </c>
      <c r="C943" s="28" t="s">
        <v>1220</v>
      </c>
      <c r="D943" s="2" t="str">
        <f t="shared" si="28"/>
        <v>長野県売木村</v>
      </c>
      <c r="E943" s="28">
        <v>412</v>
      </c>
      <c r="F943" s="2">
        <f t="shared" si="29"/>
        <v>1</v>
      </c>
    </row>
    <row r="944" spans="1:6">
      <c r="A944" s="28">
        <v>413</v>
      </c>
      <c r="B944" s="28" t="s">
        <v>1174</v>
      </c>
      <c r="C944" s="28" t="s">
        <v>1221</v>
      </c>
      <c r="D944" s="2" t="str">
        <f t="shared" si="28"/>
        <v>長野県天龍村</v>
      </c>
      <c r="E944" s="28">
        <v>413</v>
      </c>
      <c r="F944" s="2">
        <f t="shared" si="29"/>
        <v>1</v>
      </c>
    </row>
    <row r="945" spans="1:6">
      <c r="A945" s="28">
        <v>414</v>
      </c>
      <c r="B945" s="28" t="s">
        <v>1174</v>
      </c>
      <c r="C945" s="28" t="s">
        <v>1222</v>
      </c>
      <c r="D945" s="2" t="str">
        <f t="shared" si="28"/>
        <v>長野県泰阜村</v>
      </c>
      <c r="E945" s="28">
        <v>414</v>
      </c>
      <c r="F945" s="2">
        <f t="shared" si="29"/>
        <v>1</v>
      </c>
    </row>
    <row r="946" spans="1:6">
      <c r="A946" s="28">
        <v>415</v>
      </c>
      <c r="B946" s="28" t="s">
        <v>1174</v>
      </c>
      <c r="C946" s="28" t="s">
        <v>1223</v>
      </c>
      <c r="D946" s="2" t="str">
        <f t="shared" si="28"/>
        <v>長野県喬木村</v>
      </c>
      <c r="E946" s="28">
        <v>415</v>
      </c>
      <c r="F946" s="2">
        <f t="shared" si="29"/>
        <v>1</v>
      </c>
    </row>
    <row r="947" spans="1:6">
      <c r="A947" s="28">
        <v>416</v>
      </c>
      <c r="B947" s="28" t="s">
        <v>1174</v>
      </c>
      <c r="C947" s="28" t="s">
        <v>1224</v>
      </c>
      <c r="D947" s="2" t="str">
        <f t="shared" si="28"/>
        <v>長野県豊丘村</v>
      </c>
      <c r="E947" s="28">
        <v>416</v>
      </c>
      <c r="F947" s="2">
        <f t="shared" si="29"/>
        <v>1</v>
      </c>
    </row>
    <row r="948" spans="1:6">
      <c r="A948" s="28">
        <v>417</v>
      </c>
      <c r="B948" s="28" t="s">
        <v>1174</v>
      </c>
      <c r="C948" s="28" t="s">
        <v>1225</v>
      </c>
      <c r="D948" s="2" t="str">
        <f t="shared" si="28"/>
        <v>長野県大鹿村</v>
      </c>
      <c r="E948" s="28">
        <v>417</v>
      </c>
      <c r="F948" s="2">
        <f t="shared" si="29"/>
        <v>1</v>
      </c>
    </row>
    <row r="949" spans="1:6">
      <c r="A949" s="28">
        <v>422</v>
      </c>
      <c r="B949" s="28" t="s">
        <v>1174</v>
      </c>
      <c r="C949" s="28" t="s">
        <v>1226</v>
      </c>
      <c r="D949" s="2" t="str">
        <f t="shared" si="28"/>
        <v>長野県上松町</v>
      </c>
      <c r="E949" s="28">
        <v>422</v>
      </c>
      <c r="F949" s="2">
        <f t="shared" si="29"/>
        <v>1</v>
      </c>
    </row>
    <row r="950" spans="1:6">
      <c r="A950" s="28">
        <v>423</v>
      </c>
      <c r="B950" s="28" t="s">
        <v>1174</v>
      </c>
      <c r="C950" s="28" t="s">
        <v>1227</v>
      </c>
      <c r="D950" s="2" t="str">
        <f t="shared" si="28"/>
        <v>長野県南木曽町</v>
      </c>
      <c r="E950" s="28">
        <v>423</v>
      </c>
      <c r="F950" s="2">
        <f t="shared" si="29"/>
        <v>1</v>
      </c>
    </row>
    <row r="951" spans="1:6">
      <c r="A951" s="28">
        <v>425</v>
      </c>
      <c r="B951" s="28" t="s">
        <v>1174</v>
      </c>
      <c r="C951" s="28" t="s">
        <v>1228</v>
      </c>
      <c r="D951" s="2" t="str">
        <f t="shared" si="28"/>
        <v>長野県木祖村</v>
      </c>
      <c r="E951" s="28">
        <v>425</v>
      </c>
      <c r="F951" s="2">
        <f t="shared" si="29"/>
        <v>1</v>
      </c>
    </row>
    <row r="952" spans="1:6">
      <c r="A952" s="28">
        <v>429</v>
      </c>
      <c r="B952" s="28" t="s">
        <v>1174</v>
      </c>
      <c r="C952" s="28" t="s">
        <v>1229</v>
      </c>
      <c r="D952" s="2" t="str">
        <f t="shared" si="28"/>
        <v>長野県王滝村</v>
      </c>
      <c r="E952" s="28">
        <v>429</v>
      </c>
      <c r="F952" s="2">
        <f t="shared" si="29"/>
        <v>1</v>
      </c>
    </row>
    <row r="953" spans="1:6">
      <c r="A953" s="28">
        <v>430</v>
      </c>
      <c r="B953" s="28" t="s">
        <v>1174</v>
      </c>
      <c r="C953" s="28" t="s">
        <v>1230</v>
      </c>
      <c r="D953" s="2" t="str">
        <f t="shared" si="28"/>
        <v>長野県大桑村</v>
      </c>
      <c r="E953" s="28">
        <v>430</v>
      </c>
      <c r="F953" s="2">
        <f t="shared" si="29"/>
        <v>1</v>
      </c>
    </row>
    <row r="954" spans="1:6">
      <c r="A954" s="28">
        <v>432</v>
      </c>
      <c r="B954" s="28" t="s">
        <v>1174</v>
      </c>
      <c r="C954" s="28" t="s">
        <v>1231</v>
      </c>
      <c r="D954" s="2" t="str">
        <f t="shared" si="28"/>
        <v>長野県木曽町</v>
      </c>
      <c r="E954" s="28">
        <v>432</v>
      </c>
      <c r="F954" s="2">
        <f t="shared" si="29"/>
        <v>1</v>
      </c>
    </row>
    <row r="955" spans="1:6">
      <c r="A955" s="28">
        <v>446</v>
      </c>
      <c r="B955" s="28" t="s">
        <v>1174</v>
      </c>
      <c r="C955" s="28" t="s">
        <v>1232</v>
      </c>
      <c r="D955" s="2" t="str">
        <f t="shared" si="28"/>
        <v>長野県麻績村</v>
      </c>
      <c r="E955" s="28">
        <v>446</v>
      </c>
      <c r="F955" s="2">
        <f t="shared" si="29"/>
        <v>1</v>
      </c>
    </row>
    <row r="956" spans="1:6">
      <c r="A956" s="28">
        <v>448</v>
      </c>
      <c r="B956" s="28" t="s">
        <v>1174</v>
      </c>
      <c r="C956" s="28" t="s">
        <v>1233</v>
      </c>
      <c r="D956" s="2" t="str">
        <f t="shared" si="28"/>
        <v>長野県生坂村</v>
      </c>
      <c r="E956" s="28">
        <v>448</v>
      </c>
      <c r="F956" s="2">
        <f t="shared" si="29"/>
        <v>1</v>
      </c>
    </row>
    <row r="957" spans="1:6">
      <c r="A957" s="28">
        <v>450</v>
      </c>
      <c r="B957" s="28" t="s">
        <v>1174</v>
      </c>
      <c r="C957" s="28" t="s">
        <v>1234</v>
      </c>
      <c r="D957" s="2" t="str">
        <f t="shared" si="28"/>
        <v>長野県山形村</v>
      </c>
      <c r="E957" s="28">
        <v>450</v>
      </c>
      <c r="F957" s="2">
        <f t="shared" si="29"/>
        <v>1</v>
      </c>
    </row>
    <row r="958" spans="1:6">
      <c r="A958" s="28">
        <v>451</v>
      </c>
      <c r="B958" s="28" t="s">
        <v>1174</v>
      </c>
      <c r="C958" s="28" t="s">
        <v>1235</v>
      </c>
      <c r="D958" s="2" t="str">
        <f t="shared" si="28"/>
        <v>長野県朝日村</v>
      </c>
      <c r="E958" s="28">
        <v>451</v>
      </c>
      <c r="F958" s="2">
        <f t="shared" si="29"/>
        <v>1</v>
      </c>
    </row>
    <row r="959" spans="1:6">
      <c r="A959" s="28">
        <v>452</v>
      </c>
      <c r="B959" s="28" t="s">
        <v>1174</v>
      </c>
      <c r="C959" s="28" t="s">
        <v>1236</v>
      </c>
      <c r="D959" s="2" t="str">
        <f t="shared" si="28"/>
        <v>長野県筑北村</v>
      </c>
      <c r="E959" s="28">
        <v>452</v>
      </c>
      <c r="F959" s="2">
        <f t="shared" si="29"/>
        <v>1</v>
      </c>
    </row>
    <row r="960" spans="1:6">
      <c r="A960" s="28">
        <v>481</v>
      </c>
      <c r="B960" s="28" t="s">
        <v>1174</v>
      </c>
      <c r="C960" s="28" t="s">
        <v>440</v>
      </c>
      <c r="D960" s="2" t="str">
        <f t="shared" si="28"/>
        <v>長野県池田町</v>
      </c>
      <c r="E960" s="28">
        <v>481</v>
      </c>
      <c r="F960" s="2">
        <f t="shared" si="29"/>
        <v>1</v>
      </c>
    </row>
    <row r="961" spans="1:6">
      <c r="A961" s="28">
        <v>482</v>
      </c>
      <c r="B961" s="28" t="s">
        <v>1174</v>
      </c>
      <c r="C961" s="28" t="s">
        <v>1237</v>
      </c>
      <c r="D961" s="2" t="str">
        <f t="shared" si="28"/>
        <v>長野県松川村</v>
      </c>
      <c r="E961" s="28">
        <v>482</v>
      </c>
      <c r="F961" s="2">
        <f t="shared" si="29"/>
        <v>1</v>
      </c>
    </row>
    <row r="962" spans="1:6">
      <c r="A962" s="28">
        <v>485</v>
      </c>
      <c r="B962" s="28" t="s">
        <v>1174</v>
      </c>
      <c r="C962" s="28" t="s">
        <v>1238</v>
      </c>
      <c r="D962" s="2" t="str">
        <f t="shared" si="28"/>
        <v>長野県白馬村</v>
      </c>
      <c r="E962" s="28">
        <v>485</v>
      </c>
      <c r="F962" s="2">
        <f t="shared" si="29"/>
        <v>1</v>
      </c>
    </row>
    <row r="963" spans="1:6">
      <c r="A963" s="28">
        <v>486</v>
      </c>
      <c r="B963" s="28" t="s">
        <v>1174</v>
      </c>
      <c r="C963" s="28" t="s">
        <v>1239</v>
      </c>
      <c r="D963" s="2" t="str">
        <f t="shared" ref="D963:D1026" si="30">B963&amp;C963</f>
        <v>長野県小谷村</v>
      </c>
      <c r="E963" s="28">
        <v>486</v>
      </c>
      <c r="F963" s="2">
        <f t="shared" ref="F963:F1026" si="31">COUNTIF(D:D,D963)</f>
        <v>1</v>
      </c>
    </row>
    <row r="964" spans="1:6">
      <c r="A964" s="28">
        <v>521</v>
      </c>
      <c r="B964" s="28" t="s">
        <v>1174</v>
      </c>
      <c r="C964" s="28" t="s">
        <v>1240</v>
      </c>
      <c r="D964" s="2" t="str">
        <f t="shared" si="30"/>
        <v>長野県坂城町</v>
      </c>
      <c r="E964" s="28">
        <v>521</v>
      </c>
      <c r="F964" s="2">
        <f t="shared" si="31"/>
        <v>1</v>
      </c>
    </row>
    <row r="965" spans="1:6">
      <c r="A965" s="28">
        <v>541</v>
      </c>
      <c r="B965" s="28" t="s">
        <v>1174</v>
      </c>
      <c r="C965" s="28" t="s">
        <v>1241</v>
      </c>
      <c r="D965" s="2" t="str">
        <f t="shared" si="30"/>
        <v>長野県小布施町</v>
      </c>
      <c r="E965" s="28">
        <v>541</v>
      </c>
      <c r="F965" s="2">
        <f t="shared" si="31"/>
        <v>1</v>
      </c>
    </row>
    <row r="966" spans="1:6">
      <c r="A966" s="28">
        <v>543</v>
      </c>
      <c r="B966" s="28" t="s">
        <v>1174</v>
      </c>
      <c r="C966" s="28" t="s">
        <v>792</v>
      </c>
      <c r="D966" s="2" t="str">
        <f t="shared" si="30"/>
        <v>長野県高山村</v>
      </c>
      <c r="E966" s="28">
        <v>543</v>
      </c>
      <c r="F966" s="2">
        <f t="shared" si="31"/>
        <v>1</v>
      </c>
    </row>
    <row r="967" spans="1:6">
      <c r="A967" s="28">
        <v>561</v>
      </c>
      <c r="B967" s="28" t="s">
        <v>1174</v>
      </c>
      <c r="C967" s="28" t="s">
        <v>1242</v>
      </c>
      <c r="D967" s="2" t="str">
        <f t="shared" si="30"/>
        <v>長野県山ノ内町</v>
      </c>
      <c r="E967" s="28">
        <v>561</v>
      </c>
      <c r="F967" s="2">
        <f t="shared" si="31"/>
        <v>1</v>
      </c>
    </row>
    <row r="968" spans="1:6">
      <c r="A968" s="28">
        <v>562</v>
      </c>
      <c r="B968" s="28" t="s">
        <v>1174</v>
      </c>
      <c r="C968" s="28" t="s">
        <v>1243</v>
      </c>
      <c r="D968" s="2" t="str">
        <f t="shared" si="30"/>
        <v>長野県木島平村</v>
      </c>
      <c r="E968" s="28">
        <v>562</v>
      </c>
      <c r="F968" s="2">
        <f t="shared" si="31"/>
        <v>1</v>
      </c>
    </row>
    <row r="969" spans="1:6">
      <c r="A969" s="28">
        <v>563</v>
      </c>
      <c r="B969" s="28" t="s">
        <v>1174</v>
      </c>
      <c r="C969" s="28" t="s">
        <v>1244</v>
      </c>
      <c r="D969" s="2" t="str">
        <f t="shared" si="30"/>
        <v>長野県野沢温泉村</v>
      </c>
      <c r="E969" s="28">
        <v>563</v>
      </c>
      <c r="F969" s="2">
        <f t="shared" si="31"/>
        <v>1</v>
      </c>
    </row>
    <row r="970" spans="1:6">
      <c r="A970" s="28">
        <v>583</v>
      </c>
      <c r="B970" s="28" t="s">
        <v>1174</v>
      </c>
      <c r="C970" s="28" t="s">
        <v>1245</v>
      </c>
      <c r="D970" s="2" t="str">
        <f t="shared" si="30"/>
        <v>長野県信濃町</v>
      </c>
      <c r="E970" s="28">
        <v>583</v>
      </c>
      <c r="F970" s="2">
        <f t="shared" si="31"/>
        <v>1</v>
      </c>
    </row>
    <row r="971" spans="1:6">
      <c r="A971" s="28">
        <v>588</v>
      </c>
      <c r="B971" s="28" t="s">
        <v>1174</v>
      </c>
      <c r="C971" s="28" t="s">
        <v>1246</v>
      </c>
      <c r="D971" s="2" t="str">
        <f t="shared" si="30"/>
        <v>長野県小川村</v>
      </c>
      <c r="E971" s="28">
        <v>588</v>
      </c>
      <c r="F971" s="2">
        <f t="shared" si="31"/>
        <v>1</v>
      </c>
    </row>
    <row r="972" spans="1:6">
      <c r="A972" s="28">
        <v>590</v>
      </c>
      <c r="B972" s="28" t="s">
        <v>1174</v>
      </c>
      <c r="C972" s="28" t="s">
        <v>1247</v>
      </c>
      <c r="D972" s="2" t="str">
        <f t="shared" si="30"/>
        <v>長野県飯綱町</v>
      </c>
      <c r="E972" s="28">
        <v>590</v>
      </c>
      <c r="F972" s="2">
        <f t="shared" si="31"/>
        <v>1</v>
      </c>
    </row>
    <row r="973" spans="1:6">
      <c r="A973" s="28">
        <v>602</v>
      </c>
      <c r="B973" s="28" t="s">
        <v>1174</v>
      </c>
      <c r="C973" s="28" t="s">
        <v>1248</v>
      </c>
      <c r="D973" s="2" t="str">
        <f t="shared" si="30"/>
        <v>長野県栄村</v>
      </c>
      <c r="E973" s="28">
        <v>602</v>
      </c>
      <c r="F973" s="2">
        <f t="shared" si="31"/>
        <v>1</v>
      </c>
    </row>
    <row r="974" spans="1:6">
      <c r="A974" s="28">
        <v>201</v>
      </c>
      <c r="B974" s="28" t="s">
        <v>1249</v>
      </c>
      <c r="C974" s="28" t="s">
        <v>1250</v>
      </c>
      <c r="D974" s="2" t="str">
        <f t="shared" si="30"/>
        <v>岐阜県岐阜市</v>
      </c>
      <c r="E974" s="28">
        <v>201</v>
      </c>
      <c r="F974" s="2">
        <f t="shared" si="31"/>
        <v>1</v>
      </c>
    </row>
    <row r="975" spans="1:6">
      <c r="A975" s="28">
        <v>202</v>
      </c>
      <c r="B975" s="28" t="s">
        <v>1249</v>
      </c>
      <c r="C975" s="28" t="s">
        <v>1251</v>
      </c>
      <c r="D975" s="2" t="str">
        <f t="shared" si="30"/>
        <v>岐阜県大垣市</v>
      </c>
      <c r="E975" s="28">
        <v>202</v>
      </c>
      <c r="F975" s="2">
        <f t="shared" si="31"/>
        <v>1</v>
      </c>
    </row>
    <row r="976" spans="1:6">
      <c r="A976" s="28">
        <v>203</v>
      </c>
      <c r="B976" s="28" t="s">
        <v>1249</v>
      </c>
      <c r="C976" s="28" t="s">
        <v>1252</v>
      </c>
      <c r="D976" s="2" t="str">
        <f t="shared" si="30"/>
        <v>岐阜県高山市</v>
      </c>
      <c r="E976" s="28">
        <v>203</v>
      </c>
      <c r="F976" s="2">
        <f t="shared" si="31"/>
        <v>1</v>
      </c>
    </row>
    <row r="977" spans="1:6">
      <c r="A977" s="28">
        <v>204</v>
      </c>
      <c r="B977" s="28" t="s">
        <v>1249</v>
      </c>
      <c r="C977" s="28" t="s">
        <v>1253</v>
      </c>
      <c r="D977" s="2" t="str">
        <f t="shared" si="30"/>
        <v>岐阜県多治見市</v>
      </c>
      <c r="E977" s="28">
        <v>204</v>
      </c>
      <c r="F977" s="2">
        <f t="shared" si="31"/>
        <v>1</v>
      </c>
    </row>
    <row r="978" spans="1:6">
      <c r="A978" s="28">
        <v>205</v>
      </c>
      <c r="B978" s="28" t="s">
        <v>1249</v>
      </c>
      <c r="C978" s="28" t="s">
        <v>1254</v>
      </c>
      <c r="D978" s="2" t="str">
        <f t="shared" si="30"/>
        <v>岐阜県関市</v>
      </c>
      <c r="E978" s="28">
        <v>205</v>
      </c>
      <c r="F978" s="2">
        <f t="shared" si="31"/>
        <v>1</v>
      </c>
    </row>
    <row r="979" spans="1:6">
      <c r="A979" s="28">
        <v>206</v>
      </c>
      <c r="B979" s="28" t="s">
        <v>1249</v>
      </c>
      <c r="C979" s="28" t="s">
        <v>1255</v>
      </c>
      <c r="D979" s="2" t="str">
        <f t="shared" si="30"/>
        <v>岐阜県中津川市</v>
      </c>
      <c r="E979" s="28">
        <v>206</v>
      </c>
      <c r="F979" s="2">
        <f t="shared" si="31"/>
        <v>1</v>
      </c>
    </row>
    <row r="980" spans="1:6">
      <c r="A980" s="28">
        <v>207</v>
      </c>
      <c r="B980" s="28" t="s">
        <v>1249</v>
      </c>
      <c r="C980" s="28" t="s">
        <v>1256</v>
      </c>
      <c r="D980" s="2" t="str">
        <f t="shared" si="30"/>
        <v>岐阜県美濃市</v>
      </c>
      <c r="E980" s="28">
        <v>207</v>
      </c>
      <c r="F980" s="2">
        <f t="shared" si="31"/>
        <v>1</v>
      </c>
    </row>
    <row r="981" spans="1:6">
      <c r="A981" s="28">
        <v>208</v>
      </c>
      <c r="B981" s="28" t="s">
        <v>1249</v>
      </c>
      <c r="C981" s="28" t="s">
        <v>1257</v>
      </c>
      <c r="D981" s="2" t="str">
        <f t="shared" si="30"/>
        <v>岐阜県瑞浪市</v>
      </c>
      <c r="E981" s="28">
        <v>208</v>
      </c>
      <c r="F981" s="2">
        <f t="shared" si="31"/>
        <v>1</v>
      </c>
    </row>
    <row r="982" spans="1:6">
      <c r="A982" s="28">
        <v>209</v>
      </c>
      <c r="B982" s="28" t="s">
        <v>1249</v>
      </c>
      <c r="C982" s="28" t="s">
        <v>1258</v>
      </c>
      <c r="D982" s="2" t="str">
        <f t="shared" si="30"/>
        <v>岐阜県羽島市</v>
      </c>
      <c r="E982" s="28">
        <v>209</v>
      </c>
      <c r="F982" s="2">
        <f t="shared" si="31"/>
        <v>1</v>
      </c>
    </row>
    <row r="983" spans="1:6">
      <c r="A983" s="28">
        <v>210</v>
      </c>
      <c r="B983" s="28" t="s">
        <v>1249</v>
      </c>
      <c r="C983" s="28" t="s">
        <v>1259</v>
      </c>
      <c r="D983" s="2" t="str">
        <f t="shared" si="30"/>
        <v>岐阜県恵那市</v>
      </c>
      <c r="E983" s="28">
        <v>210</v>
      </c>
      <c r="F983" s="2">
        <f t="shared" si="31"/>
        <v>1</v>
      </c>
    </row>
    <row r="984" spans="1:6">
      <c r="A984" s="28">
        <v>211</v>
      </c>
      <c r="B984" s="28" t="s">
        <v>1249</v>
      </c>
      <c r="C984" s="28" t="s">
        <v>1260</v>
      </c>
      <c r="D984" s="2" t="str">
        <f t="shared" si="30"/>
        <v>岐阜県美濃加茂市</v>
      </c>
      <c r="E984" s="28">
        <v>211</v>
      </c>
      <c r="F984" s="2">
        <f t="shared" si="31"/>
        <v>1</v>
      </c>
    </row>
    <row r="985" spans="1:6">
      <c r="A985" s="28">
        <v>212</v>
      </c>
      <c r="B985" s="28" t="s">
        <v>1249</v>
      </c>
      <c r="C985" s="28" t="s">
        <v>1261</v>
      </c>
      <c r="D985" s="2" t="str">
        <f t="shared" si="30"/>
        <v>岐阜県土岐市</v>
      </c>
      <c r="E985" s="28">
        <v>212</v>
      </c>
      <c r="F985" s="2">
        <f t="shared" si="31"/>
        <v>1</v>
      </c>
    </row>
    <row r="986" spans="1:6">
      <c r="A986" s="28">
        <v>213</v>
      </c>
      <c r="B986" s="28" t="s">
        <v>1249</v>
      </c>
      <c r="C986" s="28" t="s">
        <v>1262</v>
      </c>
      <c r="D986" s="2" t="str">
        <f t="shared" si="30"/>
        <v>岐阜県各務原市</v>
      </c>
      <c r="E986" s="28">
        <v>213</v>
      </c>
      <c r="F986" s="2">
        <f t="shared" si="31"/>
        <v>1</v>
      </c>
    </row>
    <row r="987" spans="1:6">
      <c r="A987" s="28">
        <v>214</v>
      </c>
      <c r="B987" s="28" t="s">
        <v>1249</v>
      </c>
      <c r="C987" s="28" t="s">
        <v>1263</v>
      </c>
      <c r="D987" s="2" t="str">
        <f t="shared" si="30"/>
        <v>岐阜県可児市</v>
      </c>
      <c r="E987" s="28">
        <v>214</v>
      </c>
      <c r="F987" s="2">
        <f t="shared" si="31"/>
        <v>1</v>
      </c>
    </row>
    <row r="988" spans="1:6">
      <c r="A988" s="28">
        <v>215</v>
      </c>
      <c r="B988" s="28" t="s">
        <v>1249</v>
      </c>
      <c r="C988" s="28" t="s">
        <v>1264</v>
      </c>
      <c r="D988" s="2" t="str">
        <f t="shared" si="30"/>
        <v>岐阜県山県市</v>
      </c>
      <c r="E988" s="28">
        <v>215</v>
      </c>
      <c r="F988" s="2">
        <f t="shared" si="31"/>
        <v>1</v>
      </c>
    </row>
    <row r="989" spans="1:6">
      <c r="A989" s="28">
        <v>216</v>
      </c>
      <c r="B989" s="28" t="s">
        <v>1249</v>
      </c>
      <c r="C989" s="28" t="s">
        <v>1265</v>
      </c>
      <c r="D989" s="2" t="str">
        <f t="shared" si="30"/>
        <v>岐阜県瑞穂市</v>
      </c>
      <c r="E989" s="28">
        <v>216</v>
      </c>
      <c r="F989" s="2">
        <f t="shared" si="31"/>
        <v>1</v>
      </c>
    </row>
    <row r="990" spans="1:6">
      <c r="A990" s="28">
        <v>217</v>
      </c>
      <c r="B990" s="28" t="s">
        <v>1249</v>
      </c>
      <c r="C990" s="28" t="s">
        <v>1266</v>
      </c>
      <c r="D990" s="2" t="str">
        <f t="shared" si="30"/>
        <v>岐阜県飛騨市</v>
      </c>
      <c r="E990" s="28">
        <v>217</v>
      </c>
      <c r="F990" s="2">
        <f t="shared" si="31"/>
        <v>1</v>
      </c>
    </row>
    <row r="991" spans="1:6">
      <c r="A991" s="28">
        <v>218</v>
      </c>
      <c r="B991" s="28" t="s">
        <v>1249</v>
      </c>
      <c r="C991" s="28" t="s">
        <v>1267</v>
      </c>
      <c r="D991" s="2" t="str">
        <f t="shared" si="30"/>
        <v>岐阜県本巣市</v>
      </c>
      <c r="E991" s="28">
        <v>218</v>
      </c>
      <c r="F991" s="2">
        <f t="shared" si="31"/>
        <v>1</v>
      </c>
    </row>
    <row r="992" spans="1:6">
      <c r="A992" s="28">
        <v>219</v>
      </c>
      <c r="B992" s="28" t="s">
        <v>1249</v>
      </c>
      <c r="C992" s="28" t="s">
        <v>1268</v>
      </c>
      <c r="D992" s="2" t="str">
        <f t="shared" si="30"/>
        <v>岐阜県郡上市</v>
      </c>
      <c r="E992" s="28">
        <v>219</v>
      </c>
      <c r="F992" s="2">
        <f t="shared" si="31"/>
        <v>1</v>
      </c>
    </row>
    <row r="993" spans="1:6">
      <c r="A993" s="28">
        <v>220</v>
      </c>
      <c r="B993" s="28" t="s">
        <v>1249</v>
      </c>
      <c r="C993" s="28" t="s">
        <v>1269</v>
      </c>
      <c r="D993" s="2" t="str">
        <f t="shared" si="30"/>
        <v>岐阜県下呂市</v>
      </c>
      <c r="E993" s="28">
        <v>220</v>
      </c>
      <c r="F993" s="2">
        <f t="shared" si="31"/>
        <v>1</v>
      </c>
    </row>
    <row r="994" spans="1:6">
      <c r="A994" s="28">
        <v>221</v>
      </c>
      <c r="B994" s="28" t="s">
        <v>1249</v>
      </c>
      <c r="C994" s="28" t="s">
        <v>1270</v>
      </c>
      <c r="D994" s="2" t="str">
        <f t="shared" si="30"/>
        <v>岐阜県海津市</v>
      </c>
      <c r="E994" s="28">
        <v>221</v>
      </c>
      <c r="F994" s="2">
        <f t="shared" si="31"/>
        <v>1</v>
      </c>
    </row>
    <row r="995" spans="1:6">
      <c r="A995" s="28">
        <v>302</v>
      </c>
      <c r="B995" s="28" t="s">
        <v>1249</v>
      </c>
      <c r="C995" s="28" t="s">
        <v>1271</v>
      </c>
      <c r="D995" s="2" t="str">
        <f t="shared" si="30"/>
        <v>岐阜県岐南町</v>
      </c>
      <c r="E995" s="28">
        <v>302</v>
      </c>
      <c r="F995" s="2">
        <f t="shared" si="31"/>
        <v>1</v>
      </c>
    </row>
    <row r="996" spans="1:6">
      <c r="A996" s="28">
        <v>303</v>
      </c>
      <c r="B996" s="28" t="s">
        <v>1249</v>
      </c>
      <c r="C996" s="28" t="s">
        <v>1272</v>
      </c>
      <c r="D996" s="2" t="str">
        <f t="shared" si="30"/>
        <v>岐阜県笠松町</v>
      </c>
      <c r="E996" s="28">
        <v>303</v>
      </c>
      <c r="F996" s="2">
        <f t="shared" si="31"/>
        <v>1</v>
      </c>
    </row>
    <row r="997" spans="1:6">
      <c r="A997" s="28">
        <v>341</v>
      </c>
      <c r="B997" s="28" t="s">
        <v>1249</v>
      </c>
      <c r="C997" s="28" t="s">
        <v>1273</v>
      </c>
      <c r="D997" s="2" t="str">
        <f t="shared" si="30"/>
        <v>岐阜県養老町</v>
      </c>
      <c r="E997" s="28">
        <v>341</v>
      </c>
      <c r="F997" s="2">
        <f t="shared" si="31"/>
        <v>1</v>
      </c>
    </row>
    <row r="998" spans="1:6">
      <c r="A998" s="28">
        <v>361</v>
      </c>
      <c r="B998" s="28" t="s">
        <v>1249</v>
      </c>
      <c r="C998" s="28" t="s">
        <v>1274</v>
      </c>
      <c r="D998" s="2" t="str">
        <f t="shared" si="30"/>
        <v>岐阜県垂井町</v>
      </c>
      <c r="E998" s="28">
        <v>361</v>
      </c>
      <c r="F998" s="2">
        <f t="shared" si="31"/>
        <v>1</v>
      </c>
    </row>
    <row r="999" spans="1:6">
      <c r="A999" s="28">
        <v>362</v>
      </c>
      <c r="B999" s="28" t="s">
        <v>1249</v>
      </c>
      <c r="C999" s="28" t="s">
        <v>1275</v>
      </c>
      <c r="D999" s="2" t="str">
        <f t="shared" si="30"/>
        <v>岐阜県関ケ原町</v>
      </c>
      <c r="E999" s="28">
        <v>362</v>
      </c>
      <c r="F999" s="2">
        <f t="shared" si="31"/>
        <v>1</v>
      </c>
    </row>
    <row r="1000" spans="1:6">
      <c r="A1000" s="28">
        <v>381</v>
      </c>
      <c r="B1000" s="28" t="s">
        <v>1249</v>
      </c>
      <c r="C1000" s="28" t="s">
        <v>1276</v>
      </c>
      <c r="D1000" s="2" t="str">
        <f t="shared" si="30"/>
        <v>岐阜県神戸町</v>
      </c>
      <c r="E1000" s="28">
        <v>381</v>
      </c>
      <c r="F1000" s="2">
        <f t="shared" si="31"/>
        <v>1</v>
      </c>
    </row>
    <row r="1001" spans="1:6">
      <c r="A1001" s="28">
        <v>382</v>
      </c>
      <c r="B1001" s="28" t="s">
        <v>1249</v>
      </c>
      <c r="C1001" s="28" t="s">
        <v>1277</v>
      </c>
      <c r="D1001" s="2" t="str">
        <f t="shared" si="30"/>
        <v>岐阜県輪之内町</v>
      </c>
      <c r="E1001" s="28">
        <v>382</v>
      </c>
      <c r="F1001" s="2">
        <f t="shared" si="31"/>
        <v>1</v>
      </c>
    </row>
    <row r="1002" spans="1:6">
      <c r="A1002" s="28">
        <v>383</v>
      </c>
      <c r="B1002" s="28" t="s">
        <v>1249</v>
      </c>
      <c r="C1002" s="28" t="s">
        <v>1278</v>
      </c>
      <c r="D1002" s="2" t="str">
        <f t="shared" si="30"/>
        <v>岐阜県安八町</v>
      </c>
      <c r="E1002" s="28">
        <v>383</v>
      </c>
      <c r="F1002" s="2">
        <f t="shared" si="31"/>
        <v>1</v>
      </c>
    </row>
    <row r="1003" spans="1:6">
      <c r="A1003" s="28">
        <v>401</v>
      </c>
      <c r="B1003" s="28" t="s">
        <v>1249</v>
      </c>
      <c r="C1003" s="28" t="s">
        <v>1279</v>
      </c>
      <c r="D1003" s="2" t="str">
        <f t="shared" si="30"/>
        <v>岐阜県揖斐川町</v>
      </c>
      <c r="E1003" s="28">
        <v>401</v>
      </c>
      <c r="F1003" s="2">
        <f t="shared" si="31"/>
        <v>1</v>
      </c>
    </row>
    <row r="1004" spans="1:6">
      <c r="A1004" s="28">
        <v>403</v>
      </c>
      <c r="B1004" s="28" t="s">
        <v>1249</v>
      </c>
      <c r="C1004" s="28" t="s">
        <v>1280</v>
      </c>
      <c r="D1004" s="2" t="str">
        <f t="shared" si="30"/>
        <v>岐阜県大野町</v>
      </c>
      <c r="E1004" s="28">
        <v>403</v>
      </c>
      <c r="F1004" s="2">
        <f t="shared" si="31"/>
        <v>1</v>
      </c>
    </row>
    <row r="1005" spans="1:6">
      <c r="A1005" s="28">
        <v>404</v>
      </c>
      <c r="B1005" s="28" t="s">
        <v>1249</v>
      </c>
      <c r="C1005" s="28" t="s">
        <v>440</v>
      </c>
      <c r="D1005" s="2" t="str">
        <f t="shared" si="30"/>
        <v>岐阜県池田町</v>
      </c>
      <c r="E1005" s="28">
        <v>404</v>
      </c>
      <c r="F1005" s="2">
        <f t="shared" si="31"/>
        <v>1</v>
      </c>
    </row>
    <row r="1006" spans="1:6">
      <c r="A1006" s="28">
        <v>421</v>
      </c>
      <c r="B1006" s="28" t="s">
        <v>1249</v>
      </c>
      <c r="C1006" s="28" t="s">
        <v>1281</v>
      </c>
      <c r="D1006" s="2" t="str">
        <f t="shared" si="30"/>
        <v>岐阜県北方町</v>
      </c>
      <c r="E1006" s="28">
        <v>421</v>
      </c>
      <c r="F1006" s="2">
        <f t="shared" si="31"/>
        <v>1</v>
      </c>
    </row>
    <row r="1007" spans="1:6">
      <c r="A1007" s="28">
        <v>501</v>
      </c>
      <c r="B1007" s="28" t="s">
        <v>1249</v>
      </c>
      <c r="C1007" s="28" t="s">
        <v>1282</v>
      </c>
      <c r="D1007" s="2" t="str">
        <f t="shared" si="30"/>
        <v>岐阜県坂祝町</v>
      </c>
      <c r="E1007" s="28">
        <v>501</v>
      </c>
      <c r="F1007" s="2">
        <f t="shared" si="31"/>
        <v>1</v>
      </c>
    </row>
    <row r="1008" spans="1:6">
      <c r="A1008" s="28">
        <v>502</v>
      </c>
      <c r="B1008" s="28" t="s">
        <v>1249</v>
      </c>
      <c r="C1008" s="28" t="s">
        <v>1283</v>
      </c>
      <c r="D1008" s="2" t="str">
        <f t="shared" si="30"/>
        <v>岐阜県富加町</v>
      </c>
      <c r="E1008" s="28">
        <v>502</v>
      </c>
      <c r="F1008" s="2">
        <f t="shared" si="31"/>
        <v>1</v>
      </c>
    </row>
    <row r="1009" spans="1:6">
      <c r="A1009" s="28">
        <v>503</v>
      </c>
      <c r="B1009" s="28" t="s">
        <v>1249</v>
      </c>
      <c r="C1009" s="28" t="s">
        <v>1284</v>
      </c>
      <c r="D1009" s="2" t="str">
        <f t="shared" si="30"/>
        <v>岐阜県川辺町</v>
      </c>
      <c r="E1009" s="28">
        <v>503</v>
      </c>
      <c r="F1009" s="2">
        <f t="shared" si="31"/>
        <v>1</v>
      </c>
    </row>
    <row r="1010" spans="1:6">
      <c r="A1010" s="28">
        <v>504</v>
      </c>
      <c r="B1010" s="28" t="s">
        <v>1249</v>
      </c>
      <c r="C1010" s="28" t="s">
        <v>1285</v>
      </c>
      <c r="D1010" s="2" t="str">
        <f t="shared" si="30"/>
        <v>岐阜県七宗町</v>
      </c>
      <c r="E1010" s="28">
        <v>504</v>
      </c>
      <c r="F1010" s="2">
        <f t="shared" si="31"/>
        <v>1</v>
      </c>
    </row>
    <row r="1011" spans="1:6">
      <c r="A1011" s="28">
        <v>505</v>
      </c>
      <c r="B1011" s="28" t="s">
        <v>1249</v>
      </c>
      <c r="C1011" s="28" t="s">
        <v>1286</v>
      </c>
      <c r="D1011" s="2" t="str">
        <f t="shared" si="30"/>
        <v>岐阜県八百津町</v>
      </c>
      <c r="E1011" s="28">
        <v>505</v>
      </c>
      <c r="F1011" s="2">
        <f t="shared" si="31"/>
        <v>1</v>
      </c>
    </row>
    <row r="1012" spans="1:6">
      <c r="A1012" s="28">
        <v>506</v>
      </c>
      <c r="B1012" s="28" t="s">
        <v>1249</v>
      </c>
      <c r="C1012" s="28" t="s">
        <v>1287</v>
      </c>
      <c r="D1012" s="2" t="str">
        <f t="shared" si="30"/>
        <v>岐阜県白川町</v>
      </c>
      <c r="E1012" s="28">
        <v>506</v>
      </c>
      <c r="F1012" s="2">
        <f t="shared" si="31"/>
        <v>1</v>
      </c>
    </row>
    <row r="1013" spans="1:6">
      <c r="A1013" s="28">
        <v>507</v>
      </c>
      <c r="B1013" s="28" t="s">
        <v>1249</v>
      </c>
      <c r="C1013" s="28" t="s">
        <v>1288</v>
      </c>
      <c r="D1013" s="2" t="str">
        <f t="shared" si="30"/>
        <v>岐阜県東白川村</v>
      </c>
      <c r="E1013" s="28">
        <v>507</v>
      </c>
      <c r="F1013" s="2">
        <f t="shared" si="31"/>
        <v>1</v>
      </c>
    </row>
    <row r="1014" spans="1:6">
      <c r="A1014" s="28">
        <v>521</v>
      </c>
      <c r="B1014" s="28" t="s">
        <v>1249</v>
      </c>
      <c r="C1014" s="28" t="s">
        <v>1289</v>
      </c>
      <c r="D1014" s="2" t="str">
        <f t="shared" si="30"/>
        <v>岐阜県御嵩町</v>
      </c>
      <c r="E1014" s="28">
        <v>521</v>
      </c>
      <c r="F1014" s="2">
        <f t="shared" si="31"/>
        <v>1</v>
      </c>
    </row>
    <row r="1015" spans="1:6">
      <c r="A1015" s="28">
        <v>604</v>
      </c>
      <c r="B1015" s="28" t="s">
        <v>1249</v>
      </c>
      <c r="C1015" s="28" t="s">
        <v>1290</v>
      </c>
      <c r="D1015" s="2" t="str">
        <f t="shared" si="30"/>
        <v>岐阜県白川村</v>
      </c>
      <c r="E1015" s="28">
        <v>604</v>
      </c>
      <c r="F1015" s="2">
        <f t="shared" si="31"/>
        <v>1</v>
      </c>
    </row>
    <row r="1016" spans="1:6">
      <c r="A1016" s="28">
        <v>101</v>
      </c>
      <c r="B1016" s="28" t="s">
        <v>1291</v>
      </c>
      <c r="C1016" s="28" t="s">
        <v>1292</v>
      </c>
      <c r="D1016" s="2" t="str">
        <f t="shared" si="30"/>
        <v>静岡県静岡市葵区</v>
      </c>
      <c r="E1016" s="28">
        <v>101</v>
      </c>
      <c r="F1016" s="2">
        <f t="shared" si="31"/>
        <v>1</v>
      </c>
    </row>
    <row r="1017" spans="1:6">
      <c r="A1017" s="28">
        <v>102</v>
      </c>
      <c r="B1017" s="28" t="s">
        <v>1291</v>
      </c>
      <c r="C1017" s="28" t="s">
        <v>1293</v>
      </c>
      <c r="D1017" s="2" t="str">
        <f t="shared" si="30"/>
        <v>静岡県静岡市駿河区</v>
      </c>
      <c r="E1017" s="28">
        <v>102</v>
      </c>
      <c r="F1017" s="2">
        <f t="shared" si="31"/>
        <v>1</v>
      </c>
    </row>
    <row r="1018" spans="1:6">
      <c r="A1018" s="28">
        <v>103</v>
      </c>
      <c r="B1018" s="28" t="s">
        <v>1291</v>
      </c>
      <c r="C1018" s="28" t="s">
        <v>1294</v>
      </c>
      <c r="D1018" s="2" t="str">
        <f t="shared" si="30"/>
        <v>静岡県静岡市清水区</v>
      </c>
      <c r="E1018" s="28">
        <v>103</v>
      </c>
      <c r="F1018" s="2">
        <f t="shared" si="31"/>
        <v>1</v>
      </c>
    </row>
    <row r="1019" spans="1:6">
      <c r="A1019" s="28">
        <v>131</v>
      </c>
      <c r="B1019" s="28" t="s">
        <v>1291</v>
      </c>
      <c r="C1019" s="28" t="s">
        <v>1295</v>
      </c>
      <c r="D1019" s="2" t="str">
        <f t="shared" si="30"/>
        <v>静岡県浜松市中区</v>
      </c>
      <c r="E1019" s="28">
        <v>131</v>
      </c>
      <c r="F1019" s="2">
        <f t="shared" si="31"/>
        <v>1</v>
      </c>
    </row>
    <row r="1020" spans="1:6">
      <c r="A1020" s="28">
        <v>132</v>
      </c>
      <c r="B1020" s="28" t="s">
        <v>1291</v>
      </c>
      <c r="C1020" s="28" t="s">
        <v>1296</v>
      </c>
      <c r="D1020" s="2" t="str">
        <f t="shared" si="30"/>
        <v>静岡県浜松市東区</v>
      </c>
      <c r="E1020" s="28">
        <v>132</v>
      </c>
      <c r="F1020" s="2">
        <f t="shared" si="31"/>
        <v>1</v>
      </c>
    </row>
    <row r="1021" spans="1:6">
      <c r="A1021" s="28">
        <v>133</v>
      </c>
      <c r="B1021" s="28" t="s">
        <v>1291</v>
      </c>
      <c r="C1021" s="28" t="s">
        <v>1297</v>
      </c>
      <c r="D1021" s="2" t="str">
        <f t="shared" si="30"/>
        <v>静岡県浜松市西区</v>
      </c>
      <c r="E1021" s="28">
        <v>133</v>
      </c>
      <c r="F1021" s="2">
        <f t="shared" si="31"/>
        <v>1</v>
      </c>
    </row>
    <row r="1022" spans="1:6">
      <c r="A1022" s="28">
        <v>134</v>
      </c>
      <c r="B1022" s="28" t="s">
        <v>1291</v>
      </c>
      <c r="C1022" s="28" t="s">
        <v>1298</v>
      </c>
      <c r="D1022" s="2" t="str">
        <f t="shared" si="30"/>
        <v>静岡県浜松市南区</v>
      </c>
      <c r="E1022" s="28">
        <v>134</v>
      </c>
      <c r="F1022" s="2">
        <f t="shared" si="31"/>
        <v>1</v>
      </c>
    </row>
    <row r="1023" spans="1:6">
      <c r="A1023" s="28">
        <v>135</v>
      </c>
      <c r="B1023" s="28" t="s">
        <v>1291</v>
      </c>
      <c r="C1023" s="28" t="s">
        <v>1299</v>
      </c>
      <c r="D1023" s="2" t="str">
        <f t="shared" si="30"/>
        <v>静岡県浜松市北区</v>
      </c>
      <c r="E1023" s="28">
        <v>135</v>
      </c>
      <c r="F1023" s="2">
        <f t="shared" si="31"/>
        <v>1</v>
      </c>
    </row>
    <row r="1024" spans="1:6">
      <c r="A1024" s="28">
        <v>136</v>
      </c>
      <c r="B1024" s="28" t="s">
        <v>1291</v>
      </c>
      <c r="C1024" s="28" t="s">
        <v>1300</v>
      </c>
      <c r="D1024" s="2" t="str">
        <f t="shared" si="30"/>
        <v>静岡県浜松市浜北区</v>
      </c>
      <c r="E1024" s="28">
        <v>136</v>
      </c>
      <c r="F1024" s="2">
        <f t="shared" si="31"/>
        <v>1</v>
      </c>
    </row>
    <row r="1025" spans="1:6">
      <c r="A1025" s="28">
        <v>137</v>
      </c>
      <c r="B1025" s="28" t="s">
        <v>1291</v>
      </c>
      <c r="C1025" s="28" t="s">
        <v>1301</v>
      </c>
      <c r="D1025" s="2" t="str">
        <f t="shared" si="30"/>
        <v>静岡県浜松市天竜区</v>
      </c>
      <c r="E1025" s="28">
        <v>137</v>
      </c>
      <c r="F1025" s="2">
        <f t="shared" si="31"/>
        <v>1</v>
      </c>
    </row>
    <row r="1026" spans="1:6">
      <c r="A1026" s="28">
        <v>203</v>
      </c>
      <c r="B1026" s="28" t="s">
        <v>1291</v>
      </c>
      <c r="C1026" s="28" t="s">
        <v>1302</v>
      </c>
      <c r="D1026" s="2" t="str">
        <f t="shared" si="30"/>
        <v>静岡県沼津市</v>
      </c>
      <c r="E1026" s="28">
        <v>203</v>
      </c>
      <c r="F1026" s="2">
        <f t="shared" si="31"/>
        <v>1</v>
      </c>
    </row>
    <row r="1027" spans="1:6">
      <c r="A1027" s="28">
        <v>205</v>
      </c>
      <c r="B1027" s="28" t="s">
        <v>1291</v>
      </c>
      <c r="C1027" s="28" t="s">
        <v>1303</v>
      </c>
      <c r="D1027" s="2" t="str">
        <f t="shared" ref="D1027:D1090" si="32">B1027&amp;C1027</f>
        <v>静岡県熱海市</v>
      </c>
      <c r="E1027" s="28">
        <v>205</v>
      </c>
      <c r="F1027" s="2">
        <f t="shared" ref="F1027:F1090" si="33">COUNTIF(D:D,D1027)</f>
        <v>1</v>
      </c>
    </row>
    <row r="1028" spans="1:6">
      <c r="A1028" s="28">
        <v>206</v>
      </c>
      <c r="B1028" s="28" t="s">
        <v>1291</v>
      </c>
      <c r="C1028" s="28" t="s">
        <v>1304</v>
      </c>
      <c r="D1028" s="2" t="str">
        <f t="shared" si="32"/>
        <v>静岡県三島市</v>
      </c>
      <c r="E1028" s="28">
        <v>206</v>
      </c>
      <c r="F1028" s="2">
        <f t="shared" si="33"/>
        <v>1</v>
      </c>
    </row>
    <row r="1029" spans="1:6">
      <c r="A1029" s="28">
        <v>207</v>
      </c>
      <c r="B1029" s="28" t="s">
        <v>1291</v>
      </c>
      <c r="C1029" s="28" t="s">
        <v>1305</v>
      </c>
      <c r="D1029" s="2" t="str">
        <f t="shared" si="32"/>
        <v>静岡県富士宮市</v>
      </c>
      <c r="E1029" s="28">
        <v>207</v>
      </c>
      <c r="F1029" s="2">
        <f t="shared" si="33"/>
        <v>1</v>
      </c>
    </row>
    <row r="1030" spans="1:6">
      <c r="A1030" s="28">
        <v>208</v>
      </c>
      <c r="B1030" s="28" t="s">
        <v>1291</v>
      </c>
      <c r="C1030" s="28" t="s">
        <v>1306</v>
      </c>
      <c r="D1030" s="2" t="str">
        <f t="shared" si="32"/>
        <v>静岡県伊東市</v>
      </c>
      <c r="E1030" s="28">
        <v>208</v>
      </c>
      <c r="F1030" s="2">
        <f t="shared" si="33"/>
        <v>1</v>
      </c>
    </row>
    <row r="1031" spans="1:6">
      <c r="A1031" s="28">
        <v>209</v>
      </c>
      <c r="B1031" s="28" t="s">
        <v>1291</v>
      </c>
      <c r="C1031" s="28" t="s">
        <v>1307</v>
      </c>
      <c r="D1031" s="2" t="str">
        <f t="shared" si="32"/>
        <v>静岡県島田市</v>
      </c>
      <c r="E1031" s="28">
        <v>209</v>
      </c>
      <c r="F1031" s="2">
        <f t="shared" si="33"/>
        <v>1</v>
      </c>
    </row>
    <row r="1032" spans="1:6">
      <c r="A1032" s="28">
        <v>210</v>
      </c>
      <c r="B1032" s="28" t="s">
        <v>1291</v>
      </c>
      <c r="C1032" s="28" t="s">
        <v>1308</v>
      </c>
      <c r="D1032" s="2" t="str">
        <f t="shared" si="32"/>
        <v>静岡県富士市</v>
      </c>
      <c r="E1032" s="28">
        <v>210</v>
      </c>
      <c r="F1032" s="2">
        <f t="shared" si="33"/>
        <v>1</v>
      </c>
    </row>
    <row r="1033" spans="1:6">
      <c r="A1033" s="28">
        <v>211</v>
      </c>
      <c r="B1033" s="28" t="s">
        <v>1291</v>
      </c>
      <c r="C1033" s="28" t="s">
        <v>1309</v>
      </c>
      <c r="D1033" s="2" t="str">
        <f t="shared" si="32"/>
        <v>静岡県磐田市</v>
      </c>
      <c r="E1033" s="28">
        <v>211</v>
      </c>
      <c r="F1033" s="2">
        <f t="shared" si="33"/>
        <v>1</v>
      </c>
    </row>
    <row r="1034" spans="1:6">
      <c r="A1034" s="28">
        <v>212</v>
      </c>
      <c r="B1034" s="28" t="s">
        <v>1291</v>
      </c>
      <c r="C1034" s="28" t="s">
        <v>1310</v>
      </c>
      <c r="D1034" s="2" t="str">
        <f t="shared" si="32"/>
        <v>静岡県焼津市</v>
      </c>
      <c r="E1034" s="28">
        <v>212</v>
      </c>
      <c r="F1034" s="2">
        <f t="shared" si="33"/>
        <v>1</v>
      </c>
    </row>
    <row r="1035" spans="1:6">
      <c r="A1035" s="28">
        <v>213</v>
      </c>
      <c r="B1035" s="28" t="s">
        <v>1291</v>
      </c>
      <c r="C1035" s="28" t="s">
        <v>1311</v>
      </c>
      <c r="D1035" s="2" t="str">
        <f t="shared" si="32"/>
        <v>静岡県掛川市</v>
      </c>
      <c r="E1035" s="28">
        <v>213</v>
      </c>
      <c r="F1035" s="2">
        <f t="shared" si="33"/>
        <v>1</v>
      </c>
    </row>
    <row r="1036" spans="1:6">
      <c r="A1036" s="28">
        <v>214</v>
      </c>
      <c r="B1036" s="28" t="s">
        <v>1291</v>
      </c>
      <c r="C1036" s="28" t="s">
        <v>1312</v>
      </c>
      <c r="D1036" s="2" t="str">
        <f t="shared" si="32"/>
        <v>静岡県藤枝市</v>
      </c>
      <c r="E1036" s="28">
        <v>214</v>
      </c>
      <c r="F1036" s="2">
        <f t="shared" si="33"/>
        <v>1</v>
      </c>
    </row>
    <row r="1037" spans="1:6">
      <c r="A1037" s="28">
        <v>215</v>
      </c>
      <c r="B1037" s="28" t="s">
        <v>1291</v>
      </c>
      <c r="C1037" s="28" t="s">
        <v>1313</v>
      </c>
      <c r="D1037" s="2" t="str">
        <f t="shared" si="32"/>
        <v>静岡県御殿場市</v>
      </c>
      <c r="E1037" s="28">
        <v>215</v>
      </c>
      <c r="F1037" s="2">
        <f t="shared" si="33"/>
        <v>1</v>
      </c>
    </row>
    <row r="1038" spans="1:6">
      <c r="A1038" s="28">
        <v>216</v>
      </c>
      <c r="B1038" s="28" t="s">
        <v>1291</v>
      </c>
      <c r="C1038" s="28" t="s">
        <v>1314</v>
      </c>
      <c r="D1038" s="2" t="str">
        <f t="shared" si="32"/>
        <v>静岡県袋井市</v>
      </c>
      <c r="E1038" s="28">
        <v>216</v>
      </c>
      <c r="F1038" s="2">
        <f t="shared" si="33"/>
        <v>1</v>
      </c>
    </row>
    <row r="1039" spans="1:6">
      <c r="A1039" s="28">
        <v>219</v>
      </c>
      <c r="B1039" s="28" t="s">
        <v>1291</v>
      </c>
      <c r="C1039" s="28" t="s">
        <v>1315</v>
      </c>
      <c r="D1039" s="2" t="str">
        <f t="shared" si="32"/>
        <v>静岡県下田市</v>
      </c>
      <c r="E1039" s="28">
        <v>219</v>
      </c>
      <c r="F1039" s="2">
        <f t="shared" si="33"/>
        <v>1</v>
      </c>
    </row>
    <row r="1040" spans="1:6">
      <c r="A1040" s="28">
        <v>220</v>
      </c>
      <c r="B1040" s="28" t="s">
        <v>1291</v>
      </c>
      <c r="C1040" s="28" t="s">
        <v>1316</v>
      </c>
      <c r="D1040" s="2" t="str">
        <f t="shared" si="32"/>
        <v>静岡県裾野市</v>
      </c>
      <c r="E1040" s="28">
        <v>220</v>
      </c>
      <c r="F1040" s="2">
        <f t="shared" si="33"/>
        <v>1</v>
      </c>
    </row>
    <row r="1041" spans="1:6">
      <c r="A1041" s="28">
        <v>221</v>
      </c>
      <c r="B1041" s="28" t="s">
        <v>1291</v>
      </c>
      <c r="C1041" s="28" t="s">
        <v>1317</v>
      </c>
      <c r="D1041" s="2" t="str">
        <f t="shared" si="32"/>
        <v>静岡県湖西市</v>
      </c>
      <c r="E1041" s="28">
        <v>221</v>
      </c>
      <c r="F1041" s="2">
        <f t="shared" si="33"/>
        <v>1</v>
      </c>
    </row>
    <row r="1042" spans="1:6">
      <c r="A1042" s="28">
        <v>222</v>
      </c>
      <c r="B1042" s="28" t="s">
        <v>1291</v>
      </c>
      <c r="C1042" s="28" t="s">
        <v>1318</v>
      </c>
      <c r="D1042" s="2" t="str">
        <f t="shared" si="32"/>
        <v>静岡県伊豆市</v>
      </c>
      <c r="E1042" s="28">
        <v>222</v>
      </c>
      <c r="F1042" s="2">
        <f t="shared" si="33"/>
        <v>1</v>
      </c>
    </row>
    <row r="1043" spans="1:6">
      <c r="A1043" s="28">
        <v>223</v>
      </c>
      <c r="B1043" s="28" t="s">
        <v>1291</v>
      </c>
      <c r="C1043" s="28" t="s">
        <v>1319</v>
      </c>
      <c r="D1043" s="2" t="str">
        <f t="shared" si="32"/>
        <v>静岡県御前崎市</v>
      </c>
      <c r="E1043" s="28">
        <v>223</v>
      </c>
      <c r="F1043" s="2">
        <f t="shared" si="33"/>
        <v>1</v>
      </c>
    </row>
    <row r="1044" spans="1:6">
      <c r="A1044" s="28">
        <v>224</v>
      </c>
      <c r="B1044" s="28" t="s">
        <v>1291</v>
      </c>
      <c r="C1044" s="28" t="s">
        <v>1320</v>
      </c>
      <c r="D1044" s="2" t="str">
        <f t="shared" si="32"/>
        <v>静岡県菊川市</v>
      </c>
      <c r="E1044" s="28">
        <v>224</v>
      </c>
      <c r="F1044" s="2">
        <f t="shared" si="33"/>
        <v>1</v>
      </c>
    </row>
    <row r="1045" spans="1:6">
      <c r="A1045" s="28">
        <v>225</v>
      </c>
      <c r="B1045" s="28" t="s">
        <v>1291</v>
      </c>
      <c r="C1045" s="28" t="s">
        <v>1321</v>
      </c>
      <c r="D1045" s="2" t="str">
        <f t="shared" si="32"/>
        <v>静岡県伊豆の国市</v>
      </c>
      <c r="E1045" s="28">
        <v>225</v>
      </c>
      <c r="F1045" s="2">
        <f t="shared" si="33"/>
        <v>1</v>
      </c>
    </row>
    <row r="1046" spans="1:6">
      <c r="A1046" s="28">
        <v>226</v>
      </c>
      <c r="B1046" s="28" t="s">
        <v>1291</v>
      </c>
      <c r="C1046" s="28" t="s">
        <v>1322</v>
      </c>
      <c r="D1046" s="2" t="str">
        <f t="shared" si="32"/>
        <v>静岡県牧之原市</v>
      </c>
      <c r="E1046" s="28">
        <v>226</v>
      </c>
      <c r="F1046" s="2">
        <f t="shared" si="33"/>
        <v>1</v>
      </c>
    </row>
    <row r="1047" spans="1:6">
      <c r="A1047" s="28">
        <v>301</v>
      </c>
      <c r="B1047" s="28" t="s">
        <v>1291</v>
      </c>
      <c r="C1047" s="28" t="s">
        <v>1323</v>
      </c>
      <c r="D1047" s="2" t="str">
        <f t="shared" si="32"/>
        <v>静岡県東伊豆町</v>
      </c>
      <c r="E1047" s="28">
        <v>301</v>
      </c>
      <c r="F1047" s="2">
        <f t="shared" si="33"/>
        <v>1</v>
      </c>
    </row>
    <row r="1048" spans="1:6">
      <c r="A1048" s="28">
        <v>302</v>
      </c>
      <c r="B1048" s="28" t="s">
        <v>1291</v>
      </c>
      <c r="C1048" s="28" t="s">
        <v>1324</v>
      </c>
      <c r="D1048" s="2" t="str">
        <f t="shared" si="32"/>
        <v>静岡県河津町</v>
      </c>
      <c r="E1048" s="28">
        <v>302</v>
      </c>
      <c r="F1048" s="2">
        <f t="shared" si="33"/>
        <v>1</v>
      </c>
    </row>
    <row r="1049" spans="1:6">
      <c r="A1049" s="28">
        <v>304</v>
      </c>
      <c r="B1049" s="28" t="s">
        <v>1291</v>
      </c>
      <c r="C1049" s="28" t="s">
        <v>1325</v>
      </c>
      <c r="D1049" s="2" t="str">
        <f t="shared" si="32"/>
        <v>静岡県南伊豆町</v>
      </c>
      <c r="E1049" s="28">
        <v>304</v>
      </c>
      <c r="F1049" s="2">
        <f t="shared" si="33"/>
        <v>1</v>
      </c>
    </row>
    <row r="1050" spans="1:6">
      <c r="A1050" s="28">
        <v>305</v>
      </c>
      <c r="B1050" s="28" t="s">
        <v>1291</v>
      </c>
      <c r="C1050" s="28" t="s">
        <v>1326</v>
      </c>
      <c r="D1050" s="2" t="str">
        <f t="shared" si="32"/>
        <v>静岡県松崎町</v>
      </c>
      <c r="E1050" s="28">
        <v>305</v>
      </c>
      <c r="F1050" s="2">
        <f t="shared" si="33"/>
        <v>1</v>
      </c>
    </row>
    <row r="1051" spans="1:6">
      <c r="A1051" s="28">
        <v>306</v>
      </c>
      <c r="B1051" s="28" t="s">
        <v>1291</v>
      </c>
      <c r="C1051" s="28" t="s">
        <v>1327</v>
      </c>
      <c r="D1051" s="2" t="str">
        <f t="shared" si="32"/>
        <v>静岡県西伊豆町</v>
      </c>
      <c r="E1051" s="28">
        <v>306</v>
      </c>
      <c r="F1051" s="2">
        <f t="shared" si="33"/>
        <v>1</v>
      </c>
    </row>
    <row r="1052" spans="1:6">
      <c r="A1052" s="28">
        <v>325</v>
      </c>
      <c r="B1052" s="28" t="s">
        <v>1291</v>
      </c>
      <c r="C1052" s="28" t="s">
        <v>1328</v>
      </c>
      <c r="D1052" s="2" t="str">
        <f t="shared" si="32"/>
        <v>静岡県函南町</v>
      </c>
      <c r="E1052" s="28">
        <v>325</v>
      </c>
      <c r="F1052" s="2">
        <f t="shared" si="33"/>
        <v>1</v>
      </c>
    </row>
    <row r="1053" spans="1:6">
      <c r="A1053" s="28">
        <v>341</v>
      </c>
      <c r="B1053" s="28" t="s">
        <v>1291</v>
      </c>
      <c r="C1053" s="28" t="s">
        <v>433</v>
      </c>
      <c r="D1053" s="2" t="str">
        <f t="shared" si="32"/>
        <v>静岡県清水町</v>
      </c>
      <c r="E1053" s="28">
        <v>341</v>
      </c>
      <c r="F1053" s="2">
        <f t="shared" si="33"/>
        <v>1</v>
      </c>
    </row>
    <row r="1054" spans="1:6">
      <c r="A1054" s="28">
        <v>342</v>
      </c>
      <c r="B1054" s="28" t="s">
        <v>1291</v>
      </c>
      <c r="C1054" s="28" t="s">
        <v>1329</v>
      </c>
      <c r="D1054" s="2" t="str">
        <f t="shared" si="32"/>
        <v>静岡県長泉町</v>
      </c>
      <c r="E1054" s="28">
        <v>342</v>
      </c>
      <c r="F1054" s="2">
        <f t="shared" si="33"/>
        <v>1</v>
      </c>
    </row>
    <row r="1055" spans="1:6">
      <c r="A1055" s="28">
        <v>344</v>
      </c>
      <c r="B1055" s="28" t="s">
        <v>1291</v>
      </c>
      <c r="C1055" s="28" t="s">
        <v>1330</v>
      </c>
      <c r="D1055" s="2" t="str">
        <f t="shared" si="32"/>
        <v>静岡県小山町</v>
      </c>
      <c r="E1055" s="28">
        <v>344</v>
      </c>
      <c r="F1055" s="2">
        <f t="shared" si="33"/>
        <v>1</v>
      </c>
    </row>
    <row r="1056" spans="1:6">
      <c r="A1056" s="28">
        <v>424</v>
      </c>
      <c r="B1056" s="28" t="s">
        <v>1291</v>
      </c>
      <c r="C1056" s="28" t="s">
        <v>1331</v>
      </c>
      <c r="D1056" s="2" t="str">
        <f t="shared" si="32"/>
        <v>静岡県吉田町</v>
      </c>
      <c r="E1056" s="28">
        <v>424</v>
      </c>
      <c r="F1056" s="2">
        <f t="shared" si="33"/>
        <v>1</v>
      </c>
    </row>
    <row r="1057" spans="1:6">
      <c r="A1057" s="28">
        <v>429</v>
      </c>
      <c r="B1057" s="28" t="s">
        <v>1291</v>
      </c>
      <c r="C1057" s="28" t="s">
        <v>1332</v>
      </c>
      <c r="D1057" s="2" t="str">
        <f t="shared" si="32"/>
        <v>静岡県川根本町</v>
      </c>
      <c r="E1057" s="28">
        <v>429</v>
      </c>
      <c r="F1057" s="2">
        <f t="shared" si="33"/>
        <v>1</v>
      </c>
    </row>
    <row r="1058" spans="1:6">
      <c r="A1058" s="28">
        <v>461</v>
      </c>
      <c r="B1058" s="28" t="s">
        <v>1291</v>
      </c>
      <c r="C1058" s="28" t="s">
        <v>322</v>
      </c>
      <c r="D1058" s="2" t="str">
        <f t="shared" si="32"/>
        <v>静岡県森町</v>
      </c>
      <c r="E1058" s="28">
        <v>461</v>
      </c>
      <c r="F1058" s="2">
        <f t="shared" si="33"/>
        <v>1</v>
      </c>
    </row>
    <row r="1059" spans="1:6">
      <c r="A1059" s="28">
        <v>101</v>
      </c>
      <c r="B1059" s="28" t="s">
        <v>1333</v>
      </c>
      <c r="C1059" s="28" t="s">
        <v>1334</v>
      </c>
      <c r="D1059" s="2" t="str">
        <f t="shared" si="32"/>
        <v>愛知県名古屋市千種区</v>
      </c>
      <c r="E1059" s="28">
        <v>101</v>
      </c>
      <c r="F1059" s="2">
        <f t="shared" si="33"/>
        <v>1</v>
      </c>
    </row>
    <row r="1060" spans="1:6">
      <c r="A1060" s="28">
        <v>102</v>
      </c>
      <c r="B1060" s="28" t="s">
        <v>1333</v>
      </c>
      <c r="C1060" s="28" t="s">
        <v>1335</v>
      </c>
      <c r="D1060" s="2" t="str">
        <f t="shared" si="32"/>
        <v>愛知県名古屋市東区</v>
      </c>
      <c r="E1060" s="28">
        <v>102</v>
      </c>
      <c r="F1060" s="2">
        <f t="shared" si="33"/>
        <v>1</v>
      </c>
    </row>
    <row r="1061" spans="1:6">
      <c r="A1061" s="28">
        <v>103</v>
      </c>
      <c r="B1061" s="28" t="s">
        <v>1333</v>
      </c>
      <c r="C1061" s="28" t="s">
        <v>1336</v>
      </c>
      <c r="D1061" s="2" t="str">
        <f t="shared" si="32"/>
        <v>愛知県名古屋市北区</v>
      </c>
      <c r="E1061" s="28">
        <v>103</v>
      </c>
      <c r="F1061" s="2">
        <f t="shared" si="33"/>
        <v>1</v>
      </c>
    </row>
    <row r="1062" spans="1:6">
      <c r="A1062" s="28">
        <v>104</v>
      </c>
      <c r="B1062" s="28" t="s">
        <v>1333</v>
      </c>
      <c r="C1062" s="28" t="s">
        <v>1337</v>
      </c>
      <c r="D1062" s="2" t="str">
        <f t="shared" si="32"/>
        <v>愛知県名古屋市西区</v>
      </c>
      <c r="E1062" s="28">
        <v>104</v>
      </c>
      <c r="F1062" s="2">
        <f t="shared" si="33"/>
        <v>1</v>
      </c>
    </row>
    <row r="1063" spans="1:6">
      <c r="A1063" s="28">
        <v>105</v>
      </c>
      <c r="B1063" s="28" t="s">
        <v>1333</v>
      </c>
      <c r="C1063" s="28" t="s">
        <v>1338</v>
      </c>
      <c r="D1063" s="2" t="str">
        <f t="shared" si="32"/>
        <v>愛知県名古屋市中村区</v>
      </c>
      <c r="E1063" s="28">
        <v>105</v>
      </c>
      <c r="F1063" s="2">
        <f t="shared" si="33"/>
        <v>1</v>
      </c>
    </row>
    <row r="1064" spans="1:6">
      <c r="A1064" s="28">
        <v>106</v>
      </c>
      <c r="B1064" s="28" t="s">
        <v>1333</v>
      </c>
      <c r="C1064" s="28" t="s">
        <v>1339</v>
      </c>
      <c r="D1064" s="2" t="str">
        <f t="shared" si="32"/>
        <v>愛知県名古屋市中区</v>
      </c>
      <c r="E1064" s="28">
        <v>106</v>
      </c>
      <c r="F1064" s="2">
        <f t="shared" si="33"/>
        <v>1</v>
      </c>
    </row>
    <row r="1065" spans="1:6">
      <c r="A1065" s="28">
        <v>107</v>
      </c>
      <c r="B1065" s="28" t="s">
        <v>1333</v>
      </c>
      <c r="C1065" s="28" t="s">
        <v>1340</v>
      </c>
      <c r="D1065" s="2" t="str">
        <f t="shared" si="32"/>
        <v>愛知県名古屋市昭和区</v>
      </c>
      <c r="E1065" s="28">
        <v>107</v>
      </c>
      <c r="F1065" s="2">
        <f t="shared" si="33"/>
        <v>1</v>
      </c>
    </row>
    <row r="1066" spans="1:6">
      <c r="A1066" s="28">
        <v>108</v>
      </c>
      <c r="B1066" s="28" t="s">
        <v>1333</v>
      </c>
      <c r="C1066" s="28" t="s">
        <v>1341</v>
      </c>
      <c r="D1066" s="2" t="str">
        <f t="shared" si="32"/>
        <v>愛知県名古屋市瑞穂区</v>
      </c>
      <c r="E1066" s="28">
        <v>108</v>
      </c>
      <c r="F1066" s="2">
        <f t="shared" si="33"/>
        <v>1</v>
      </c>
    </row>
    <row r="1067" spans="1:6">
      <c r="A1067" s="28">
        <v>109</v>
      </c>
      <c r="B1067" s="28" t="s">
        <v>1333</v>
      </c>
      <c r="C1067" s="28" t="s">
        <v>1342</v>
      </c>
      <c r="D1067" s="2" t="str">
        <f t="shared" si="32"/>
        <v>愛知県名古屋市熱田区</v>
      </c>
      <c r="E1067" s="28">
        <v>109</v>
      </c>
      <c r="F1067" s="2">
        <f t="shared" si="33"/>
        <v>1</v>
      </c>
    </row>
    <row r="1068" spans="1:6">
      <c r="A1068" s="28">
        <v>110</v>
      </c>
      <c r="B1068" s="28" t="s">
        <v>1333</v>
      </c>
      <c r="C1068" s="28" t="s">
        <v>1343</v>
      </c>
      <c r="D1068" s="2" t="str">
        <f t="shared" si="32"/>
        <v>愛知県名古屋市中川区</v>
      </c>
      <c r="E1068" s="28">
        <v>110</v>
      </c>
      <c r="F1068" s="2">
        <f t="shared" si="33"/>
        <v>1</v>
      </c>
    </row>
    <row r="1069" spans="1:6">
      <c r="A1069" s="28">
        <v>111</v>
      </c>
      <c r="B1069" s="28" t="s">
        <v>1333</v>
      </c>
      <c r="C1069" s="28" t="s">
        <v>1344</v>
      </c>
      <c r="D1069" s="2" t="str">
        <f t="shared" si="32"/>
        <v>愛知県名古屋市港区</v>
      </c>
      <c r="E1069" s="28">
        <v>111</v>
      </c>
      <c r="F1069" s="2">
        <f t="shared" si="33"/>
        <v>1</v>
      </c>
    </row>
    <row r="1070" spans="1:6">
      <c r="A1070" s="28">
        <v>112</v>
      </c>
      <c r="B1070" s="28" t="s">
        <v>1333</v>
      </c>
      <c r="C1070" s="28" t="s">
        <v>1345</v>
      </c>
      <c r="D1070" s="2" t="str">
        <f t="shared" si="32"/>
        <v>愛知県名古屋市南区</v>
      </c>
      <c r="E1070" s="28">
        <v>112</v>
      </c>
      <c r="F1070" s="2">
        <f t="shared" si="33"/>
        <v>1</v>
      </c>
    </row>
    <row r="1071" spans="1:6">
      <c r="A1071" s="28">
        <v>113</v>
      </c>
      <c r="B1071" s="28" t="s">
        <v>1333</v>
      </c>
      <c r="C1071" s="28" t="s">
        <v>1346</v>
      </c>
      <c r="D1071" s="2" t="str">
        <f t="shared" si="32"/>
        <v>愛知県名古屋市守山区</v>
      </c>
      <c r="E1071" s="28">
        <v>113</v>
      </c>
      <c r="F1071" s="2">
        <f t="shared" si="33"/>
        <v>1</v>
      </c>
    </row>
    <row r="1072" spans="1:6">
      <c r="A1072" s="28">
        <v>114</v>
      </c>
      <c r="B1072" s="28" t="s">
        <v>1333</v>
      </c>
      <c r="C1072" s="28" t="s">
        <v>1347</v>
      </c>
      <c r="D1072" s="2" t="str">
        <f t="shared" si="32"/>
        <v>愛知県名古屋市緑区</v>
      </c>
      <c r="E1072" s="28">
        <v>114</v>
      </c>
      <c r="F1072" s="2">
        <f t="shared" si="33"/>
        <v>1</v>
      </c>
    </row>
    <row r="1073" spans="1:6">
      <c r="A1073" s="28">
        <v>115</v>
      </c>
      <c r="B1073" s="28" t="s">
        <v>1333</v>
      </c>
      <c r="C1073" s="28" t="s">
        <v>1348</v>
      </c>
      <c r="D1073" s="2" t="str">
        <f t="shared" si="32"/>
        <v>愛知県名古屋市名東区</v>
      </c>
      <c r="E1073" s="28">
        <v>115</v>
      </c>
      <c r="F1073" s="2">
        <f t="shared" si="33"/>
        <v>1</v>
      </c>
    </row>
    <row r="1074" spans="1:6">
      <c r="A1074" s="28">
        <v>116</v>
      </c>
      <c r="B1074" s="28" t="s">
        <v>1333</v>
      </c>
      <c r="C1074" s="28" t="s">
        <v>1349</v>
      </c>
      <c r="D1074" s="2" t="str">
        <f t="shared" si="32"/>
        <v>愛知県名古屋市天白区</v>
      </c>
      <c r="E1074" s="28">
        <v>116</v>
      </c>
      <c r="F1074" s="2">
        <f t="shared" si="33"/>
        <v>1</v>
      </c>
    </row>
    <row r="1075" spans="1:6">
      <c r="A1075" s="28">
        <v>201</v>
      </c>
      <c r="B1075" s="28" t="s">
        <v>1333</v>
      </c>
      <c r="C1075" s="28" t="s">
        <v>1350</v>
      </c>
      <c r="D1075" s="2" t="str">
        <f t="shared" si="32"/>
        <v>愛知県豊橋市</v>
      </c>
      <c r="E1075" s="28">
        <v>201</v>
      </c>
      <c r="F1075" s="2">
        <f t="shared" si="33"/>
        <v>1</v>
      </c>
    </row>
    <row r="1076" spans="1:6">
      <c r="A1076" s="28">
        <v>202</v>
      </c>
      <c r="B1076" s="28" t="s">
        <v>1333</v>
      </c>
      <c r="C1076" s="28" t="s">
        <v>1351</v>
      </c>
      <c r="D1076" s="2" t="str">
        <f t="shared" si="32"/>
        <v>愛知県岡崎市</v>
      </c>
      <c r="E1076" s="28">
        <v>202</v>
      </c>
      <c r="F1076" s="2">
        <f t="shared" si="33"/>
        <v>1</v>
      </c>
    </row>
    <row r="1077" spans="1:6">
      <c r="A1077" s="28">
        <v>203</v>
      </c>
      <c r="B1077" s="28" t="s">
        <v>1333</v>
      </c>
      <c r="C1077" s="28" t="s">
        <v>1352</v>
      </c>
      <c r="D1077" s="2" t="str">
        <f t="shared" si="32"/>
        <v>愛知県一宮市</v>
      </c>
      <c r="E1077" s="28">
        <v>203</v>
      </c>
      <c r="F1077" s="2">
        <f t="shared" si="33"/>
        <v>1</v>
      </c>
    </row>
    <row r="1078" spans="1:6">
      <c r="A1078" s="28">
        <v>204</v>
      </c>
      <c r="B1078" s="28" t="s">
        <v>1333</v>
      </c>
      <c r="C1078" s="28" t="s">
        <v>1353</v>
      </c>
      <c r="D1078" s="2" t="str">
        <f t="shared" si="32"/>
        <v>愛知県瀬戸市</v>
      </c>
      <c r="E1078" s="28">
        <v>204</v>
      </c>
      <c r="F1078" s="2">
        <f t="shared" si="33"/>
        <v>1</v>
      </c>
    </row>
    <row r="1079" spans="1:6">
      <c r="A1079" s="28">
        <v>205</v>
      </c>
      <c r="B1079" s="28" t="s">
        <v>1333</v>
      </c>
      <c r="C1079" s="28" t="s">
        <v>1354</v>
      </c>
      <c r="D1079" s="2" t="str">
        <f t="shared" si="32"/>
        <v>愛知県半田市</v>
      </c>
      <c r="E1079" s="28">
        <v>205</v>
      </c>
      <c r="F1079" s="2">
        <f t="shared" si="33"/>
        <v>1</v>
      </c>
    </row>
    <row r="1080" spans="1:6">
      <c r="A1080" s="28">
        <v>206</v>
      </c>
      <c r="B1080" s="28" t="s">
        <v>1333</v>
      </c>
      <c r="C1080" s="28" t="s">
        <v>1355</v>
      </c>
      <c r="D1080" s="2" t="str">
        <f t="shared" si="32"/>
        <v>愛知県春日井市</v>
      </c>
      <c r="E1080" s="28">
        <v>206</v>
      </c>
      <c r="F1080" s="2">
        <f t="shared" si="33"/>
        <v>1</v>
      </c>
    </row>
    <row r="1081" spans="1:6">
      <c r="A1081" s="28">
        <v>207</v>
      </c>
      <c r="B1081" s="28" t="s">
        <v>1333</v>
      </c>
      <c r="C1081" s="28" t="s">
        <v>1356</v>
      </c>
      <c r="D1081" s="2" t="str">
        <f t="shared" si="32"/>
        <v>愛知県豊川市</v>
      </c>
      <c r="E1081" s="28">
        <v>207</v>
      </c>
      <c r="F1081" s="2">
        <f t="shared" si="33"/>
        <v>1</v>
      </c>
    </row>
    <row r="1082" spans="1:6">
      <c r="A1082" s="28">
        <v>208</v>
      </c>
      <c r="B1082" s="28" t="s">
        <v>1333</v>
      </c>
      <c r="C1082" s="28" t="s">
        <v>1357</v>
      </c>
      <c r="D1082" s="2" t="str">
        <f t="shared" si="32"/>
        <v>愛知県津島市</v>
      </c>
      <c r="E1082" s="28">
        <v>208</v>
      </c>
      <c r="F1082" s="2">
        <f t="shared" si="33"/>
        <v>1</v>
      </c>
    </row>
    <row r="1083" spans="1:6">
      <c r="A1083" s="28">
        <v>209</v>
      </c>
      <c r="B1083" s="28" t="s">
        <v>1333</v>
      </c>
      <c r="C1083" s="28" t="s">
        <v>1358</v>
      </c>
      <c r="D1083" s="2" t="str">
        <f t="shared" si="32"/>
        <v>愛知県碧南市</v>
      </c>
      <c r="E1083" s="28">
        <v>209</v>
      </c>
      <c r="F1083" s="2">
        <f t="shared" si="33"/>
        <v>1</v>
      </c>
    </row>
    <row r="1084" spans="1:6">
      <c r="A1084" s="28">
        <v>210</v>
      </c>
      <c r="B1084" s="28" t="s">
        <v>1333</v>
      </c>
      <c r="C1084" s="28" t="s">
        <v>1359</v>
      </c>
      <c r="D1084" s="2" t="str">
        <f t="shared" si="32"/>
        <v>愛知県刈谷市</v>
      </c>
      <c r="E1084" s="28">
        <v>210</v>
      </c>
      <c r="F1084" s="2">
        <f t="shared" si="33"/>
        <v>1</v>
      </c>
    </row>
    <row r="1085" spans="1:6">
      <c r="A1085" s="28">
        <v>211</v>
      </c>
      <c r="B1085" s="28" t="s">
        <v>1333</v>
      </c>
      <c r="C1085" s="28" t="s">
        <v>1360</v>
      </c>
      <c r="D1085" s="2" t="str">
        <f t="shared" si="32"/>
        <v>愛知県豊田市</v>
      </c>
      <c r="E1085" s="28">
        <v>211</v>
      </c>
      <c r="F1085" s="2">
        <f t="shared" si="33"/>
        <v>1</v>
      </c>
    </row>
    <row r="1086" spans="1:6">
      <c r="A1086" s="28">
        <v>212</v>
      </c>
      <c r="B1086" s="28" t="s">
        <v>1333</v>
      </c>
      <c r="C1086" s="28" t="s">
        <v>1361</v>
      </c>
      <c r="D1086" s="2" t="str">
        <f t="shared" si="32"/>
        <v>愛知県安城市</v>
      </c>
      <c r="E1086" s="28">
        <v>212</v>
      </c>
      <c r="F1086" s="2">
        <f t="shared" si="33"/>
        <v>1</v>
      </c>
    </row>
    <row r="1087" spans="1:6">
      <c r="A1087" s="28">
        <v>213</v>
      </c>
      <c r="B1087" s="28" t="s">
        <v>1333</v>
      </c>
      <c r="C1087" s="28" t="s">
        <v>1362</v>
      </c>
      <c r="D1087" s="2" t="str">
        <f t="shared" si="32"/>
        <v>愛知県西尾市</v>
      </c>
      <c r="E1087" s="28">
        <v>213</v>
      </c>
      <c r="F1087" s="2">
        <f t="shared" si="33"/>
        <v>1</v>
      </c>
    </row>
    <row r="1088" spans="1:6">
      <c r="A1088" s="28">
        <v>214</v>
      </c>
      <c r="B1088" s="28" t="s">
        <v>1333</v>
      </c>
      <c r="C1088" s="28" t="s">
        <v>1363</v>
      </c>
      <c r="D1088" s="2" t="str">
        <f t="shared" si="32"/>
        <v>愛知県蒲郡市</v>
      </c>
      <c r="E1088" s="28">
        <v>214</v>
      </c>
      <c r="F1088" s="2">
        <f t="shared" si="33"/>
        <v>1</v>
      </c>
    </row>
    <row r="1089" spans="1:6">
      <c r="A1089" s="28">
        <v>215</v>
      </c>
      <c r="B1089" s="28" t="s">
        <v>1333</v>
      </c>
      <c r="C1089" s="28" t="s">
        <v>1364</v>
      </c>
      <c r="D1089" s="2" t="str">
        <f t="shared" si="32"/>
        <v>愛知県犬山市</v>
      </c>
      <c r="E1089" s="28">
        <v>215</v>
      </c>
      <c r="F1089" s="2">
        <f t="shared" si="33"/>
        <v>1</v>
      </c>
    </row>
    <row r="1090" spans="1:6">
      <c r="A1090" s="28">
        <v>216</v>
      </c>
      <c r="B1090" s="28" t="s">
        <v>1333</v>
      </c>
      <c r="C1090" s="28" t="s">
        <v>1365</v>
      </c>
      <c r="D1090" s="2" t="str">
        <f t="shared" si="32"/>
        <v>愛知県常滑市</v>
      </c>
      <c r="E1090" s="28">
        <v>216</v>
      </c>
      <c r="F1090" s="2">
        <f t="shared" si="33"/>
        <v>1</v>
      </c>
    </row>
    <row r="1091" spans="1:6">
      <c r="A1091" s="28">
        <v>217</v>
      </c>
      <c r="B1091" s="28" t="s">
        <v>1333</v>
      </c>
      <c r="C1091" s="28" t="s">
        <v>1366</v>
      </c>
      <c r="D1091" s="2" t="str">
        <f t="shared" ref="D1091:D1154" si="34">B1091&amp;C1091</f>
        <v>愛知県江南市</v>
      </c>
      <c r="E1091" s="28">
        <v>217</v>
      </c>
      <c r="F1091" s="2">
        <f t="shared" ref="F1091:F1154" si="35">COUNTIF(D:D,D1091)</f>
        <v>1</v>
      </c>
    </row>
    <row r="1092" spans="1:6">
      <c r="A1092" s="28">
        <v>219</v>
      </c>
      <c r="B1092" s="28" t="s">
        <v>1333</v>
      </c>
      <c r="C1092" s="28" t="s">
        <v>1367</v>
      </c>
      <c r="D1092" s="2" t="str">
        <f t="shared" si="34"/>
        <v>愛知県小牧市</v>
      </c>
      <c r="E1092" s="28">
        <v>219</v>
      </c>
      <c r="F1092" s="2">
        <f t="shared" si="35"/>
        <v>1</v>
      </c>
    </row>
    <row r="1093" spans="1:6">
      <c r="A1093" s="28">
        <v>220</v>
      </c>
      <c r="B1093" s="28" t="s">
        <v>1333</v>
      </c>
      <c r="C1093" s="28" t="s">
        <v>1368</v>
      </c>
      <c r="D1093" s="2" t="str">
        <f t="shared" si="34"/>
        <v>愛知県稲沢市</v>
      </c>
      <c r="E1093" s="28">
        <v>220</v>
      </c>
      <c r="F1093" s="2">
        <f t="shared" si="35"/>
        <v>1</v>
      </c>
    </row>
    <row r="1094" spans="1:6">
      <c r="A1094" s="28">
        <v>221</v>
      </c>
      <c r="B1094" s="28" t="s">
        <v>1333</v>
      </c>
      <c r="C1094" s="28" t="s">
        <v>1369</v>
      </c>
      <c r="D1094" s="2" t="str">
        <f t="shared" si="34"/>
        <v>愛知県新城市</v>
      </c>
      <c r="E1094" s="28">
        <v>221</v>
      </c>
      <c r="F1094" s="2">
        <f t="shared" si="35"/>
        <v>1</v>
      </c>
    </row>
    <row r="1095" spans="1:6">
      <c r="A1095" s="28">
        <v>222</v>
      </c>
      <c r="B1095" s="28" t="s">
        <v>1333</v>
      </c>
      <c r="C1095" s="28" t="s">
        <v>1370</v>
      </c>
      <c r="D1095" s="2" t="str">
        <f t="shared" si="34"/>
        <v>愛知県東海市</v>
      </c>
      <c r="E1095" s="28">
        <v>222</v>
      </c>
      <c r="F1095" s="2">
        <f t="shared" si="35"/>
        <v>1</v>
      </c>
    </row>
    <row r="1096" spans="1:6">
      <c r="A1096" s="28">
        <v>223</v>
      </c>
      <c r="B1096" s="28" t="s">
        <v>1333</v>
      </c>
      <c r="C1096" s="28" t="s">
        <v>1371</v>
      </c>
      <c r="D1096" s="2" t="str">
        <f t="shared" si="34"/>
        <v>愛知県大府市</v>
      </c>
      <c r="E1096" s="28">
        <v>223</v>
      </c>
      <c r="F1096" s="2">
        <f t="shared" si="35"/>
        <v>1</v>
      </c>
    </row>
    <row r="1097" spans="1:6">
      <c r="A1097" s="28">
        <v>224</v>
      </c>
      <c r="B1097" s="28" t="s">
        <v>1333</v>
      </c>
      <c r="C1097" s="28" t="s">
        <v>1372</v>
      </c>
      <c r="D1097" s="2" t="str">
        <f t="shared" si="34"/>
        <v>愛知県知多市</v>
      </c>
      <c r="E1097" s="28">
        <v>224</v>
      </c>
      <c r="F1097" s="2">
        <f t="shared" si="35"/>
        <v>1</v>
      </c>
    </row>
    <row r="1098" spans="1:6">
      <c r="A1098" s="28">
        <v>225</v>
      </c>
      <c r="B1098" s="28" t="s">
        <v>1333</v>
      </c>
      <c r="C1098" s="28" t="s">
        <v>1373</v>
      </c>
      <c r="D1098" s="2" t="str">
        <f t="shared" si="34"/>
        <v>愛知県知立市</v>
      </c>
      <c r="E1098" s="28">
        <v>225</v>
      </c>
      <c r="F1098" s="2">
        <f t="shared" si="35"/>
        <v>1</v>
      </c>
    </row>
    <row r="1099" spans="1:6">
      <c r="A1099" s="28">
        <v>226</v>
      </c>
      <c r="B1099" s="28" t="s">
        <v>1333</v>
      </c>
      <c r="C1099" s="28" t="s">
        <v>1374</v>
      </c>
      <c r="D1099" s="2" t="str">
        <f t="shared" si="34"/>
        <v>愛知県尾張旭市</v>
      </c>
      <c r="E1099" s="28">
        <v>226</v>
      </c>
      <c r="F1099" s="2">
        <f t="shared" si="35"/>
        <v>1</v>
      </c>
    </row>
    <row r="1100" spans="1:6">
      <c r="A1100" s="28">
        <v>227</v>
      </c>
      <c r="B1100" s="28" t="s">
        <v>1333</v>
      </c>
      <c r="C1100" s="28" t="s">
        <v>1375</v>
      </c>
      <c r="D1100" s="2" t="str">
        <f t="shared" si="34"/>
        <v>愛知県高浜市</v>
      </c>
      <c r="E1100" s="28">
        <v>227</v>
      </c>
      <c r="F1100" s="2">
        <f t="shared" si="35"/>
        <v>1</v>
      </c>
    </row>
    <row r="1101" spans="1:6">
      <c r="A1101" s="28">
        <v>228</v>
      </c>
      <c r="B1101" s="28" t="s">
        <v>1333</v>
      </c>
      <c r="C1101" s="28" t="s">
        <v>1376</v>
      </c>
      <c r="D1101" s="2" t="str">
        <f t="shared" si="34"/>
        <v>愛知県岩倉市</v>
      </c>
      <c r="E1101" s="28">
        <v>228</v>
      </c>
      <c r="F1101" s="2">
        <f t="shared" si="35"/>
        <v>1</v>
      </c>
    </row>
    <row r="1102" spans="1:6">
      <c r="A1102" s="28">
        <v>229</v>
      </c>
      <c r="B1102" s="28" t="s">
        <v>1333</v>
      </c>
      <c r="C1102" s="28" t="s">
        <v>1377</v>
      </c>
      <c r="D1102" s="2" t="str">
        <f t="shared" si="34"/>
        <v>愛知県豊明市</v>
      </c>
      <c r="E1102" s="28">
        <v>229</v>
      </c>
      <c r="F1102" s="2">
        <f t="shared" si="35"/>
        <v>1</v>
      </c>
    </row>
    <row r="1103" spans="1:6">
      <c r="A1103" s="28">
        <v>230</v>
      </c>
      <c r="B1103" s="28" t="s">
        <v>1333</v>
      </c>
      <c r="C1103" s="28" t="s">
        <v>1378</v>
      </c>
      <c r="D1103" s="2" t="str">
        <f t="shared" si="34"/>
        <v>愛知県日進市</v>
      </c>
      <c r="E1103" s="28">
        <v>230</v>
      </c>
      <c r="F1103" s="2">
        <f t="shared" si="35"/>
        <v>1</v>
      </c>
    </row>
    <row r="1104" spans="1:6">
      <c r="A1104" s="28">
        <v>231</v>
      </c>
      <c r="B1104" s="28" t="s">
        <v>1333</v>
      </c>
      <c r="C1104" s="28" t="s">
        <v>1379</v>
      </c>
      <c r="D1104" s="2" t="str">
        <f t="shared" si="34"/>
        <v>愛知県田原市</v>
      </c>
      <c r="E1104" s="28">
        <v>231</v>
      </c>
      <c r="F1104" s="2">
        <f t="shared" si="35"/>
        <v>1</v>
      </c>
    </row>
    <row r="1105" spans="1:6">
      <c r="A1105" s="28">
        <v>232</v>
      </c>
      <c r="B1105" s="28" t="s">
        <v>1333</v>
      </c>
      <c r="C1105" s="28" t="s">
        <v>1380</v>
      </c>
      <c r="D1105" s="2" t="str">
        <f t="shared" si="34"/>
        <v>愛知県愛西市</v>
      </c>
      <c r="E1105" s="28">
        <v>232</v>
      </c>
      <c r="F1105" s="2">
        <f t="shared" si="35"/>
        <v>1</v>
      </c>
    </row>
    <row r="1106" spans="1:6">
      <c r="A1106" s="28">
        <v>233</v>
      </c>
      <c r="B1106" s="28" t="s">
        <v>1333</v>
      </c>
      <c r="C1106" s="28" t="s">
        <v>1381</v>
      </c>
      <c r="D1106" s="2" t="str">
        <f t="shared" si="34"/>
        <v>愛知県清須市</v>
      </c>
      <c r="E1106" s="28">
        <v>233</v>
      </c>
      <c r="F1106" s="2">
        <f t="shared" si="35"/>
        <v>1</v>
      </c>
    </row>
    <row r="1107" spans="1:6">
      <c r="A1107" s="28">
        <v>234</v>
      </c>
      <c r="B1107" s="28" t="s">
        <v>1333</v>
      </c>
      <c r="C1107" s="28" t="s">
        <v>1382</v>
      </c>
      <c r="D1107" s="2" t="str">
        <f t="shared" si="34"/>
        <v>愛知県北名古屋市</v>
      </c>
      <c r="E1107" s="28">
        <v>234</v>
      </c>
      <c r="F1107" s="2">
        <f t="shared" si="35"/>
        <v>1</v>
      </c>
    </row>
    <row r="1108" spans="1:6">
      <c r="A1108" s="28">
        <v>235</v>
      </c>
      <c r="B1108" s="28" t="s">
        <v>1333</v>
      </c>
      <c r="C1108" s="28" t="s">
        <v>1383</v>
      </c>
      <c r="D1108" s="2" t="str">
        <f t="shared" si="34"/>
        <v>愛知県弥富市</v>
      </c>
      <c r="E1108" s="28">
        <v>235</v>
      </c>
      <c r="F1108" s="2">
        <f t="shared" si="35"/>
        <v>1</v>
      </c>
    </row>
    <row r="1109" spans="1:6">
      <c r="A1109" s="28">
        <v>236</v>
      </c>
      <c r="B1109" s="28" t="s">
        <v>1333</v>
      </c>
      <c r="C1109" s="28" t="s">
        <v>1384</v>
      </c>
      <c r="D1109" s="2" t="str">
        <f t="shared" si="34"/>
        <v>愛知県みよし市</v>
      </c>
      <c r="E1109" s="28">
        <v>236</v>
      </c>
      <c r="F1109" s="2">
        <f t="shared" si="35"/>
        <v>1</v>
      </c>
    </row>
    <row r="1110" spans="1:6">
      <c r="A1110" s="28">
        <v>237</v>
      </c>
      <c r="B1110" s="28" t="s">
        <v>1333</v>
      </c>
      <c r="C1110" s="28" t="s">
        <v>1385</v>
      </c>
      <c r="D1110" s="2" t="str">
        <f t="shared" si="34"/>
        <v>愛知県あま市</v>
      </c>
      <c r="E1110" s="28">
        <v>237</v>
      </c>
      <c r="F1110" s="2">
        <f t="shared" si="35"/>
        <v>1</v>
      </c>
    </row>
    <row r="1111" spans="1:6">
      <c r="A1111" s="28">
        <v>238</v>
      </c>
      <c r="B1111" s="28" t="s">
        <v>1333</v>
      </c>
      <c r="C1111" s="28" t="s">
        <v>1386</v>
      </c>
      <c r="D1111" s="2" t="str">
        <f t="shared" si="34"/>
        <v>愛知県長久手市</v>
      </c>
      <c r="E1111" s="28">
        <v>238</v>
      </c>
      <c r="F1111" s="2">
        <f t="shared" si="35"/>
        <v>1</v>
      </c>
    </row>
    <row r="1112" spans="1:6">
      <c r="A1112" s="28">
        <v>302</v>
      </c>
      <c r="B1112" s="28" t="s">
        <v>1333</v>
      </c>
      <c r="C1112" s="28" t="s">
        <v>1387</v>
      </c>
      <c r="D1112" s="2" t="str">
        <f t="shared" si="34"/>
        <v>愛知県東郷町</v>
      </c>
      <c r="E1112" s="28">
        <v>302</v>
      </c>
      <c r="F1112" s="2">
        <f t="shared" si="35"/>
        <v>1</v>
      </c>
    </row>
    <row r="1113" spans="1:6">
      <c r="A1113" s="28">
        <v>342</v>
      </c>
      <c r="B1113" s="28" t="s">
        <v>1333</v>
      </c>
      <c r="C1113" s="28" t="s">
        <v>1388</v>
      </c>
      <c r="D1113" s="2" t="str">
        <f t="shared" si="34"/>
        <v>愛知県豊山町</v>
      </c>
      <c r="E1113" s="28">
        <v>342</v>
      </c>
      <c r="F1113" s="2">
        <f t="shared" si="35"/>
        <v>1</v>
      </c>
    </row>
    <row r="1114" spans="1:6">
      <c r="A1114" s="28">
        <v>361</v>
      </c>
      <c r="B1114" s="28" t="s">
        <v>1333</v>
      </c>
      <c r="C1114" s="28" t="s">
        <v>1389</v>
      </c>
      <c r="D1114" s="2" t="str">
        <f t="shared" si="34"/>
        <v>愛知県大口町</v>
      </c>
      <c r="E1114" s="28">
        <v>361</v>
      </c>
      <c r="F1114" s="2">
        <f t="shared" si="35"/>
        <v>1</v>
      </c>
    </row>
    <row r="1115" spans="1:6">
      <c r="A1115" s="28">
        <v>362</v>
      </c>
      <c r="B1115" s="28" t="s">
        <v>1333</v>
      </c>
      <c r="C1115" s="28" t="s">
        <v>1390</v>
      </c>
      <c r="D1115" s="2" t="str">
        <f t="shared" si="34"/>
        <v>愛知県扶桑町</v>
      </c>
      <c r="E1115" s="28">
        <v>362</v>
      </c>
      <c r="F1115" s="2">
        <f t="shared" si="35"/>
        <v>1</v>
      </c>
    </row>
    <row r="1116" spans="1:6">
      <c r="A1116" s="28">
        <v>424</v>
      </c>
      <c r="B1116" s="28" t="s">
        <v>1333</v>
      </c>
      <c r="C1116" s="28" t="s">
        <v>1391</v>
      </c>
      <c r="D1116" s="2" t="str">
        <f t="shared" si="34"/>
        <v>愛知県大治町</v>
      </c>
      <c r="E1116" s="28">
        <v>424</v>
      </c>
      <c r="F1116" s="2">
        <f t="shared" si="35"/>
        <v>1</v>
      </c>
    </row>
    <row r="1117" spans="1:6">
      <c r="A1117" s="28">
        <v>425</v>
      </c>
      <c r="B1117" s="28" t="s">
        <v>1333</v>
      </c>
      <c r="C1117" s="28" t="s">
        <v>1392</v>
      </c>
      <c r="D1117" s="2" t="str">
        <f t="shared" si="34"/>
        <v>愛知県蟹江町</v>
      </c>
      <c r="E1117" s="28">
        <v>425</v>
      </c>
      <c r="F1117" s="2">
        <f t="shared" si="35"/>
        <v>1</v>
      </c>
    </row>
    <row r="1118" spans="1:6">
      <c r="A1118" s="28">
        <v>427</v>
      </c>
      <c r="B1118" s="28" t="s">
        <v>1333</v>
      </c>
      <c r="C1118" s="28" t="s">
        <v>1393</v>
      </c>
      <c r="D1118" s="2" t="str">
        <f t="shared" si="34"/>
        <v>愛知県飛島村</v>
      </c>
      <c r="E1118" s="28">
        <v>427</v>
      </c>
      <c r="F1118" s="2">
        <f t="shared" si="35"/>
        <v>1</v>
      </c>
    </row>
    <row r="1119" spans="1:6">
      <c r="A1119" s="28">
        <v>441</v>
      </c>
      <c r="B1119" s="28" t="s">
        <v>1333</v>
      </c>
      <c r="C1119" s="28" t="s">
        <v>1394</v>
      </c>
      <c r="D1119" s="2" t="str">
        <f t="shared" si="34"/>
        <v>愛知県阿久比町</v>
      </c>
      <c r="E1119" s="28">
        <v>441</v>
      </c>
      <c r="F1119" s="2">
        <f t="shared" si="35"/>
        <v>1</v>
      </c>
    </row>
    <row r="1120" spans="1:6">
      <c r="A1120" s="28">
        <v>442</v>
      </c>
      <c r="B1120" s="28" t="s">
        <v>1333</v>
      </c>
      <c r="C1120" s="28" t="s">
        <v>1395</v>
      </c>
      <c r="D1120" s="2" t="str">
        <f t="shared" si="34"/>
        <v>愛知県東浦町</v>
      </c>
      <c r="E1120" s="28">
        <v>442</v>
      </c>
      <c r="F1120" s="2">
        <f t="shared" si="35"/>
        <v>1</v>
      </c>
    </row>
    <row r="1121" spans="1:6">
      <c r="A1121" s="28">
        <v>445</v>
      </c>
      <c r="B1121" s="28" t="s">
        <v>1333</v>
      </c>
      <c r="C1121" s="28" t="s">
        <v>1396</v>
      </c>
      <c r="D1121" s="2" t="str">
        <f t="shared" si="34"/>
        <v>愛知県南知多町</v>
      </c>
      <c r="E1121" s="28">
        <v>445</v>
      </c>
      <c r="F1121" s="2">
        <f t="shared" si="35"/>
        <v>1</v>
      </c>
    </row>
    <row r="1122" spans="1:6">
      <c r="A1122" s="28">
        <v>446</v>
      </c>
      <c r="B1122" s="28" t="s">
        <v>1333</v>
      </c>
      <c r="C1122" s="28" t="s">
        <v>1143</v>
      </c>
      <c r="D1122" s="2" t="str">
        <f t="shared" si="34"/>
        <v>愛知県美浜町</v>
      </c>
      <c r="E1122" s="28">
        <v>446</v>
      </c>
      <c r="F1122" s="2">
        <f t="shared" si="35"/>
        <v>1</v>
      </c>
    </row>
    <row r="1123" spans="1:6">
      <c r="A1123" s="28">
        <v>447</v>
      </c>
      <c r="B1123" s="28" t="s">
        <v>1333</v>
      </c>
      <c r="C1123" s="28" t="s">
        <v>1397</v>
      </c>
      <c r="D1123" s="2" t="str">
        <f t="shared" si="34"/>
        <v>愛知県武豊町</v>
      </c>
      <c r="E1123" s="28">
        <v>447</v>
      </c>
      <c r="F1123" s="2">
        <f t="shared" si="35"/>
        <v>1</v>
      </c>
    </row>
    <row r="1124" spans="1:6">
      <c r="A1124" s="28">
        <v>501</v>
      </c>
      <c r="B1124" s="28" t="s">
        <v>1333</v>
      </c>
      <c r="C1124" s="28" t="s">
        <v>1398</v>
      </c>
      <c r="D1124" s="2" t="str">
        <f t="shared" si="34"/>
        <v>愛知県幸田町</v>
      </c>
      <c r="E1124" s="28">
        <v>501</v>
      </c>
      <c r="F1124" s="2">
        <f t="shared" si="35"/>
        <v>1</v>
      </c>
    </row>
    <row r="1125" spans="1:6">
      <c r="A1125" s="28">
        <v>561</v>
      </c>
      <c r="B1125" s="28" t="s">
        <v>1333</v>
      </c>
      <c r="C1125" s="28" t="s">
        <v>1399</v>
      </c>
      <c r="D1125" s="2" t="str">
        <f t="shared" si="34"/>
        <v>愛知県設楽町</v>
      </c>
      <c r="E1125" s="28">
        <v>561</v>
      </c>
      <c r="F1125" s="2">
        <f t="shared" si="35"/>
        <v>1</v>
      </c>
    </row>
    <row r="1126" spans="1:6">
      <c r="A1126" s="28">
        <v>562</v>
      </c>
      <c r="B1126" s="28" t="s">
        <v>1333</v>
      </c>
      <c r="C1126" s="28" t="s">
        <v>1400</v>
      </c>
      <c r="D1126" s="2" t="str">
        <f t="shared" si="34"/>
        <v>愛知県東栄町</v>
      </c>
      <c r="E1126" s="28">
        <v>562</v>
      </c>
      <c r="F1126" s="2">
        <f t="shared" si="35"/>
        <v>1</v>
      </c>
    </row>
    <row r="1127" spans="1:6">
      <c r="A1127" s="28">
        <v>563</v>
      </c>
      <c r="B1127" s="28" t="s">
        <v>1333</v>
      </c>
      <c r="C1127" s="28" t="s">
        <v>1401</v>
      </c>
      <c r="D1127" s="2" t="str">
        <f t="shared" si="34"/>
        <v>愛知県豊根村</v>
      </c>
      <c r="E1127" s="28">
        <v>563</v>
      </c>
      <c r="F1127" s="2">
        <f t="shared" si="35"/>
        <v>1</v>
      </c>
    </row>
    <row r="1128" spans="1:6">
      <c r="A1128" s="28">
        <v>201</v>
      </c>
      <c r="B1128" s="28" t="s">
        <v>1402</v>
      </c>
      <c r="C1128" s="28" t="s">
        <v>1403</v>
      </c>
      <c r="D1128" s="2" t="str">
        <f t="shared" si="34"/>
        <v>三重県津市</v>
      </c>
      <c r="E1128" s="28">
        <v>201</v>
      </c>
      <c r="F1128" s="2">
        <f t="shared" si="35"/>
        <v>1</v>
      </c>
    </row>
    <row r="1129" spans="1:6">
      <c r="A1129" s="28">
        <v>202</v>
      </c>
      <c r="B1129" s="28" t="s">
        <v>1402</v>
      </c>
      <c r="C1129" s="28" t="s">
        <v>1404</v>
      </c>
      <c r="D1129" s="2" t="str">
        <f t="shared" si="34"/>
        <v>三重県四日市市</v>
      </c>
      <c r="E1129" s="28">
        <v>202</v>
      </c>
      <c r="F1129" s="2">
        <f t="shared" si="35"/>
        <v>1</v>
      </c>
    </row>
    <row r="1130" spans="1:6">
      <c r="A1130" s="28">
        <v>203</v>
      </c>
      <c r="B1130" s="28" t="s">
        <v>1402</v>
      </c>
      <c r="C1130" s="28" t="s">
        <v>1405</v>
      </c>
      <c r="D1130" s="2" t="str">
        <f t="shared" si="34"/>
        <v>三重県伊勢市</v>
      </c>
      <c r="E1130" s="28">
        <v>203</v>
      </c>
      <c r="F1130" s="2">
        <f t="shared" si="35"/>
        <v>1</v>
      </c>
    </row>
    <row r="1131" spans="1:6">
      <c r="A1131" s="28">
        <v>204</v>
      </c>
      <c r="B1131" s="28" t="s">
        <v>1402</v>
      </c>
      <c r="C1131" s="28" t="s">
        <v>1406</v>
      </c>
      <c r="D1131" s="2" t="str">
        <f t="shared" si="34"/>
        <v>三重県松阪市</v>
      </c>
      <c r="E1131" s="28">
        <v>204</v>
      </c>
      <c r="F1131" s="2">
        <f t="shared" si="35"/>
        <v>1</v>
      </c>
    </row>
    <row r="1132" spans="1:6">
      <c r="A1132" s="28">
        <v>205</v>
      </c>
      <c r="B1132" s="28" t="s">
        <v>1402</v>
      </c>
      <c r="C1132" s="28" t="s">
        <v>1407</v>
      </c>
      <c r="D1132" s="2" t="str">
        <f t="shared" si="34"/>
        <v>三重県桑名市</v>
      </c>
      <c r="E1132" s="28">
        <v>205</v>
      </c>
      <c r="F1132" s="2">
        <f t="shared" si="35"/>
        <v>1</v>
      </c>
    </row>
    <row r="1133" spans="1:6">
      <c r="A1133" s="28">
        <v>207</v>
      </c>
      <c r="B1133" s="28" t="s">
        <v>1402</v>
      </c>
      <c r="C1133" s="28" t="s">
        <v>1408</v>
      </c>
      <c r="D1133" s="2" t="str">
        <f t="shared" si="34"/>
        <v>三重県鈴鹿市</v>
      </c>
      <c r="E1133" s="28">
        <v>207</v>
      </c>
      <c r="F1133" s="2">
        <f t="shared" si="35"/>
        <v>1</v>
      </c>
    </row>
    <row r="1134" spans="1:6">
      <c r="A1134" s="28">
        <v>208</v>
      </c>
      <c r="B1134" s="28" t="s">
        <v>1402</v>
      </c>
      <c r="C1134" s="28" t="s">
        <v>1409</v>
      </c>
      <c r="D1134" s="2" t="str">
        <f t="shared" si="34"/>
        <v>三重県名張市</v>
      </c>
      <c r="E1134" s="28">
        <v>208</v>
      </c>
      <c r="F1134" s="2">
        <f t="shared" si="35"/>
        <v>1</v>
      </c>
    </row>
    <row r="1135" spans="1:6">
      <c r="A1135" s="28">
        <v>209</v>
      </c>
      <c r="B1135" s="28" t="s">
        <v>1402</v>
      </c>
      <c r="C1135" s="28" t="s">
        <v>1410</v>
      </c>
      <c r="D1135" s="2" t="str">
        <f t="shared" si="34"/>
        <v>三重県尾鷲市</v>
      </c>
      <c r="E1135" s="28">
        <v>209</v>
      </c>
      <c r="F1135" s="2">
        <f t="shared" si="35"/>
        <v>1</v>
      </c>
    </row>
    <row r="1136" spans="1:6">
      <c r="A1136" s="28">
        <v>210</v>
      </c>
      <c r="B1136" s="28" t="s">
        <v>1402</v>
      </c>
      <c r="C1136" s="28" t="s">
        <v>1411</v>
      </c>
      <c r="D1136" s="2" t="str">
        <f t="shared" si="34"/>
        <v>三重県亀山市</v>
      </c>
      <c r="E1136" s="28">
        <v>210</v>
      </c>
      <c r="F1136" s="2">
        <f t="shared" si="35"/>
        <v>1</v>
      </c>
    </row>
    <row r="1137" spans="1:6">
      <c r="A1137" s="28">
        <v>211</v>
      </c>
      <c r="B1137" s="28" t="s">
        <v>1402</v>
      </c>
      <c r="C1137" s="28" t="s">
        <v>1412</v>
      </c>
      <c r="D1137" s="2" t="str">
        <f t="shared" si="34"/>
        <v>三重県鳥羽市</v>
      </c>
      <c r="E1137" s="28">
        <v>211</v>
      </c>
      <c r="F1137" s="2">
        <f t="shared" si="35"/>
        <v>1</v>
      </c>
    </row>
    <row r="1138" spans="1:6">
      <c r="A1138" s="28">
        <v>212</v>
      </c>
      <c r="B1138" s="28" t="s">
        <v>1402</v>
      </c>
      <c r="C1138" s="28" t="s">
        <v>1413</v>
      </c>
      <c r="D1138" s="2" t="str">
        <f t="shared" si="34"/>
        <v>三重県熊野市</v>
      </c>
      <c r="E1138" s="28">
        <v>212</v>
      </c>
      <c r="F1138" s="2">
        <f t="shared" si="35"/>
        <v>1</v>
      </c>
    </row>
    <row r="1139" spans="1:6">
      <c r="A1139" s="28">
        <v>214</v>
      </c>
      <c r="B1139" s="28" t="s">
        <v>1402</v>
      </c>
      <c r="C1139" s="28" t="s">
        <v>1414</v>
      </c>
      <c r="D1139" s="2" t="str">
        <f t="shared" si="34"/>
        <v>三重県いなべ市</v>
      </c>
      <c r="E1139" s="28">
        <v>214</v>
      </c>
      <c r="F1139" s="2">
        <f t="shared" si="35"/>
        <v>1</v>
      </c>
    </row>
    <row r="1140" spans="1:6">
      <c r="A1140" s="28">
        <v>215</v>
      </c>
      <c r="B1140" s="28" t="s">
        <v>1402</v>
      </c>
      <c r="C1140" s="28" t="s">
        <v>1415</v>
      </c>
      <c r="D1140" s="2" t="str">
        <f t="shared" si="34"/>
        <v>三重県志摩市</v>
      </c>
      <c r="E1140" s="28">
        <v>215</v>
      </c>
      <c r="F1140" s="2">
        <f t="shared" si="35"/>
        <v>1</v>
      </c>
    </row>
    <row r="1141" spans="1:6">
      <c r="A1141" s="28">
        <v>216</v>
      </c>
      <c r="B1141" s="28" t="s">
        <v>1402</v>
      </c>
      <c r="C1141" s="28" t="s">
        <v>1416</v>
      </c>
      <c r="D1141" s="2" t="str">
        <f t="shared" si="34"/>
        <v>三重県伊賀市</v>
      </c>
      <c r="E1141" s="28">
        <v>216</v>
      </c>
      <c r="F1141" s="2">
        <f t="shared" si="35"/>
        <v>1</v>
      </c>
    </row>
    <row r="1142" spans="1:6">
      <c r="A1142" s="28">
        <v>303</v>
      </c>
      <c r="B1142" s="28" t="s">
        <v>1402</v>
      </c>
      <c r="C1142" s="28" t="s">
        <v>1417</v>
      </c>
      <c r="D1142" s="2" t="str">
        <f t="shared" si="34"/>
        <v>三重県木曽岬町</v>
      </c>
      <c r="E1142" s="28">
        <v>303</v>
      </c>
      <c r="F1142" s="2">
        <f t="shared" si="35"/>
        <v>1</v>
      </c>
    </row>
    <row r="1143" spans="1:6">
      <c r="A1143" s="28">
        <v>324</v>
      </c>
      <c r="B1143" s="28" t="s">
        <v>1402</v>
      </c>
      <c r="C1143" s="28" t="s">
        <v>1418</v>
      </c>
      <c r="D1143" s="2" t="str">
        <f t="shared" si="34"/>
        <v>三重県東員町</v>
      </c>
      <c r="E1143" s="28">
        <v>324</v>
      </c>
      <c r="F1143" s="2">
        <f t="shared" si="35"/>
        <v>1</v>
      </c>
    </row>
    <row r="1144" spans="1:6">
      <c r="A1144" s="28">
        <v>341</v>
      </c>
      <c r="B1144" s="28" t="s">
        <v>1402</v>
      </c>
      <c r="C1144" s="28" t="s">
        <v>1419</v>
      </c>
      <c r="D1144" s="2" t="str">
        <f t="shared" si="34"/>
        <v>三重県菰野町</v>
      </c>
      <c r="E1144" s="28">
        <v>341</v>
      </c>
      <c r="F1144" s="2">
        <f t="shared" si="35"/>
        <v>1</v>
      </c>
    </row>
    <row r="1145" spans="1:6">
      <c r="A1145" s="28">
        <v>343</v>
      </c>
      <c r="B1145" s="28" t="s">
        <v>1402</v>
      </c>
      <c r="C1145" s="28" t="s">
        <v>621</v>
      </c>
      <c r="D1145" s="2" t="str">
        <f t="shared" si="34"/>
        <v>三重県朝日町</v>
      </c>
      <c r="E1145" s="28">
        <v>343</v>
      </c>
      <c r="F1145" s="2">
        <f t="shared" si="35"/>
        <v>1</v>
      </c>
    </row>
    <row r="1146" spans="1:6">
      <c r="A1146" s="28">
        <v>344</v>
      </c>
      <c r="B1146" s="28" t="s">
        <v>1402</v>
      </c>
      <c r="C1146" s="28" t="s">
        <v>1420</v>
      </c>
      <c r="D1146" s="2" t="str">
        <f t="shared" si="34"/>
        <v>三重県川越町</v>
      </c>
      <c r="E1146" s="28">
        <v>344</v>
      </c>
      <c r="F1146" s="2">
        <f t="shared" si="35"/>
        <v>1</v>
      </c>
    </row>
    <row r="1147" spans="1:6">
      <c r="A1147" s="28">
        <v>441</v>
      </c>
      <c r="B1147" s="28" t="s">
        <v>1402</v>
      </c>
      <c r="C1147" s="28" t="s">
        <v>1421</v>
      </c>
      <c r="D1147" s="2" t="str">
        <f t="shared" si="34"/>
        <v>三重県多気町</v>
      </c>
      <c r="E1147" s="28">
        <v>441</v>
      </c>
      <c r="F1147" s="2">
        <f t="shared" si="35"/>
        <v>1</v>
      </c>
    </row>
    <row r="1148" spans="1:6">
      <c r="A1148" s="28">
        <v>442</v>
      </c>
      <c r="B1148" s="28" t="s">
        <v>1402</v>
      </c>
      <c r="C1148" s="28" t="s">
        <v>799</v>
      </c>
      <c r="D1148" s="2" t="str">
        <f t="shared" si="34"/>
        <v>三重県明和町</v>
      </c>
      <c r="E1148" s="28">
        <v>442</v>
      </c>
      <c r="F1148" s="2">
        <f t="shared" si="35"/>
        <v>1</v>
      </c>
    </row>
    <row r="1149" spans="1:6">
      <c r="A1149" s="28">
        <v>443</v>
      </c>
      <c r="B1149" s="28" t="s">
        <v>1402</v>
      </c>
      <c r="C1149" s="28" t="s">
        <v>1422</v>
      </c>
      <c r="D1149" s="2" t="str">
        <f t="shared" si="34"/>
        <v>三重県大台町</v>
      </c>
      <c r="E1149" s="28">
        <v>443</v>
      </c>
      <c r="F1149" s="2">
        <f t="shared" si="35"/>
        <v>1</v>
      </c>
    </row>
    <row r="1150" spans="1:6">
      <c r="A1150" s="28">
        <v>461</v>
      </c>
      <c r="B1150" s="28" t="s">
        <v>1402</v>
      </c>
      <c r="C1150" s="28" t="s">
        <v>1423</v>
      </c>
      <c r="D1150" s="2" t="str">
        <f t="shared" si="34"/>
        <v>三重県玉城町</v>
      </c>
      <c r="E1150" s="28">
        <v>461</v>
      </c>
      <c r="F1150" s="2">
        <f t="shared" si="35"/>
        <v>1</v>
      </c>
    </row>
    <row r="1151" spans="1:6">
      <c r="A1151" s="28">
        <v>470</v>
      </c>
      <c r="B1151" s="28" t="s">
        <v>1402</v>
      </c>
      <c r="C1151" s="28" t="s">
        <v>1424</v>
      </c>
      <c r="D1151" s="2" t="str">
        <f t="shared" si="34"/>
        <v>三重県度会町</v>
      </c>
      <c r="E1151" s="28">
        <v>470</v>
      </c>
      <c r="F1151" s="2">
        <f t="shared" si="35"/>
        <v>1</v>
      </c>
    </row>
    <row r="1152" spans="1:6">
      <c r="A1152" s="28">
        <v>471</v>
      </c>
      <c r="B1152" s="28" t="s">
        <v>1402</v>
      </c>
      <c r="C1152" s="28" t="s">
        <v>1425</v>
      </c>
      <c r="D1152" s="2" t="str">
        <f t="shared" si="34"/>
        <v>三重県大紀町</v>
      </c>
      <c r="E1152" s="28">
        <v>471</v>
      </c>
      <c r="F1152" s="2">
        <f t="shared" si="35"/>
        <v>1</v>
      </c>
    </row>
    <row r="1153" spans="1:6">
      <c r="A1153" s="28">
        <v>472</v>
      </c>
      <c r="B1153" s="28" t="s">
        <v>1402</v>
      </c>
      <c r="C1153" s="28" t="s">
        <v>1426</v>
      </c>
      <c r="D1153" s="2" t="str">
        <f t="shared" si="34"/>
        <v>三重県南伊勢町</v>
      </c>
      <c r="E1153" s="28">
        <v>472</v>
      </c>
      <c r="F1153" s="2">
        <f t="shared" si="35"/>
        <v>1</v>
      </c>
    </row>
    <row r="1154" spans="1:6">
      <c r="A1154" s="28">
        <v>543</v>
      </c>
      <c r="B1154" s="28" t="s">
        <v>1402</v>
      </c>
      <c r="C1154" s="28" t="s">
        <v>1427</v>
      </c>
      <c r="D1154" s="2" t="str">
        <f t="shared" si="34"/>
        <v>三重県紀北町</v>
      </c>
      <c r="E1154" s="28">
        <v>543</v>
      </c>
      <c r="F1154" s="2">
        <f t="shared" si="35"/>
        <v>1</v>
      </c>
    </row>
    <row r="1155" spans="1:6">
      <c r="A1155" s="28">
        <v>561</v>
      </c>
      <c r="B1155" s="28" t="s">
        <v>1402</v>
      </c>
      <c r="C1155" s="28" t="s">
        <v>1428</v>
      </c>
      <c r="D1155" s="2" t="str">
        <f t="shared" ref="D1155:D1218" si="36">B1155&amp;C1155</f>
        <v>三重県御浜町</v>
      </c>
      <c r="E1155" s="28">
        <v>561</v>
      </c>
      <c r="F1155" s="2">
        <f t="shared" ref="F1155:F1218" si="37">COUNTIF(D:D,D1155)</f>
        <v>1</v>
      </c>
    </row>
    <row r="1156" spans="1:6">
      <c r="A1156" s="28">
        <v>562</v>
      </c>
      <c r="B1156" s="28" t="s">
        <v>1402</v>
      </c>
      <c r="C1156" s="28" t="s">
        <v>1429</v>
      </c>
      <c r="D1156" s="2" t="str">
        <f t="shared" si="36"/>
        <v>三重県紀宝町</v>
      </c>
      <c r="E1156" s="28">
        <v>562</v>
      </c>
      <c r="F1156" s="2">
        <f t="shared" si="37"/>
        <v>1</v>
      </c>
    </row>
    <row r="1157" spans="1:6">
      <c r="A1157" s="28">
        <v>201</v>
      </c>
      <c r="B1157" s="28" t="s">
        <v>1430</v>
      </c>
      <c r="C1157" s="28" t="s">
        <v>1431</v>
      </c>
      <c r="D1157" s="2" t="str">
        <f t="shared" si="36"/>
        <v>滋賀県大津市</v>
      </c>
      <c r="E1157" s="28">
        <v>201</v>
      </c>
      <c r="F1157" s="2">
        <f t="shared" si="37"/>
        <v>1</v>
      </c>
    </row>
    <row r="1158" spans="1:6">
      <c r="A1158" s="28">
        <v>202</v>
      </c>
      <c r="B1158" s="28" t="s">
        <v>1430</v>
      </c>
      <c r="C1158" s="28" t="s">
        <v>1432</v>
      </c>
      <c r="D1158" s="2" t="str">
        <f t="shared" si="36"/>
        <v>滋賀県彦根市</v>
      </c>
      <c r="E1158" s="28">
        <v>202</v>
      </c>
      <c r="F1158" s="2">
        <f t="shared" si="37"/>
        <v>1</v>
      </c>
    </row>
    <row r="1159" spans="1:6">
      <c r="A1159" s="28">
        <v>203</v>
      </c>
      <c r="B1159" s="28" t="s">
        <v>1430</v>
      </c>
      <c r="C1159" s="28" t="s">
        <v>1433</v>
      </c>
      <c r="D1159" s="2" t="str">
        <f t="shared" si="36"/>
        <v>滋賀県長浜市</v>
      </c>
      <c r="E1159" s="28">
        <v>203</v>
      </c>
      <c r="F1159" s="2">
        <f t="shared" si="37"/>
        <v>1</v>
      </c>
    </row>
    <row r="1160" spans="1:6">
      <c r="A1160" s="28">
        <v>204</v>
      </c>
      <c r="B1160" s="28" t="s">
        <v>1430</v>
      </c>
      <c r="C1160" s="28" t="s">
        <v>1434</v>
      </c>
      <c r="D1160" s="2" t="str">
        <f t="shared" si="36"/>
        <v>滋賀県近江八幡市</v>
      </c>
      <c r="E1160" s="28">
        <v>204</v>
      </c>
      <c r="F1160" s="2">
        <f t="shared" si="37"/>
        <v>1</v>
      </c>
    </row>
    <row r="1161" spans="1:6">
      <c r="A1161" s="28">
        <v>206</v>
      </c>
      <c r="B1161" s="28" t="s">
        <v>1430</v>
      </c>
      <c r="C1161" s="28" t="s">
        <v>1435</v>
      </c>
      <c r="D1161" s="2" t="str">
        <f t="shared" si="36"/>
        <v>滋賀県草津市</v>
      </c>
      <c r="E1161" s="28">
        <v>206</v>
      </c>
      <c r="F1161" s="2">
        <f t="shared" si="37"/>
        <v>1</v>
      </c>
    </row>
    <row r="1162" spans="1:6">
      <c r="A1162" s="28">
        <v>207</v>
      </c>
      <c r="B1162" s="28" t="s">
        <v>1430</v>
      </c>
      <c r="C1162" s="28" t="s">
        <v>1436</v>
      </c>
      <c r="D1162" s="2" t="str">
        <f t="shared" si="36"/>
        <v>滋賀県守山市</v>
      </c>
      <c r="E1162" s="28">
        <v>207</v>
      </c>
      <c r="F1162" s="2">
        <f t="shared" si="37"/>
        <v>1</v>
      </c>
    </row>
    <row r="1163" spans="1:6">
      <c r="A1163" s="28">
        <v>208</v>
      </c>
      <c r="B1163" s="28" t="s">
        <v>1430</v>
      </c>
      <c r="C1163" s="28" t="s">
        <v>1437</v>
      </c>
      <c r="D1163" s="2" t="str">
        <f t="shared" si="36"/>
        <v>滋賀県栗東市</v>
      </c>
      <c r="E1163" s="28">
        <v>208</v>
      </c>
      <c r="F1163" s="2">
        <f t="shared" si="37"/>
        <v>1</v>
      </c>
    </row>
    <row r="1164" spans="1:6">
      <c r="A1164" s="28">
        <v>209</v>
      </c>
      <c r="B1164" s="28" t="s">
        <v>1430</v>
      </c>
      <c r="C1164" s="28" t="s">
        <v>1438</v>
      </c>
      <c r="D1164" s="2" t="str">
        <f t="shared" si="36"/>
        <v>滋賀県甲賀市</v>
      </c>
      <c r="E1164" s="28">
        <v>209</v>
      </c>
      <c r="F1164" s="2">
        <f t="shared" si="37"/>
        <v>1</v>
      </c>
    </row>
    <row r="1165" spans="1:6">
      <c r="A1165" s="28">
        <v>210</v>
      </c>
      <c r="B1165" s="28" t="s">
        <v>1430</v>
      </c>
      <c r="C1165" s="28" t="s">
        <v>1439</v>
      </c>
      <c r="D1165" s="2" t="str">
        <f t="shared" si="36"/>
        <v>滋賀県野洲市</v>
      </c>
      <c r="E1165" s="28">
        <v>210</v>
      </c>
      <c r="F1165" s="2">
        <f t="shared" si="37"/>
        <v>1</v>
      </c>
    </row>
    <row r="1166" spans="1:6">
      <c r="A1166" s="28">
        <v>211</v>
      </c>
      <c r="B1166" s="28" t="s">
        <v>1430</v>
      </c>
      <c r="C1166" s="28" t="s">
        <v>1440</v>
      </c>
      <c r="D1166" s="2" t="str">
        <f t="shared" si="36"/>
        <v>滋賀県湖南市</v>
      </c>
      <c r="E1166" s="28">
        <v>211</v>
      </c>
      <c r="F1166" s="2">
        <f t="shared" si="37"/>
        <v>1</v>
      </c>
    </row>
    <row r="1167" spans="1:6">
      <c r="A1167" s="28">
        <v>212</v>
      </c>
      <c r="B1167" s="28" t="s">
        <v>1430</v>
      </c>
      <c r="C1167" s="28" t="s">
        <v>1441</v>
      </c>
      <c r="D1167" s="2" t="str">
        <f t="shared" si="36"/>
        <v>滋賀県高島市</v>
      </c>
      <c r="E1167" s="28">
        <v>212</v>
      </c>
      <c r="F1167" s="2">
        <f t="shared" si="37"/>
        <v>1</v>
      </c>
    </row>
    <row r="1168" spans="1:6">
      <c r="A1168" s="28">
        <v>213</v>
      </c>
      <c r="B1168" s="28" t="s">
        <v>1430</v>
      </c>
      <c r="C1168" s="28" t="s">
        <v>1442</v>
      </c>
      <c r="D1168" s="2" t="str">
        <f t="shared" si="36"/>
        <v>滋賀県東近江市</v>
      </c>
      <c r="E1168" s="28">
        <v>213</v>
      </c>
      <c r="F1168" s="2">
        <f t="shared" si="37"/>
        <v>1</v>
      </c>
    </row>
    <row r="1169" spans="1:6">
      <c r="A1169" s="28">
        <v>214</v>
      </c>
      <c r="B1169" s="28" t="s">
        <v>1430</v>
      </c>
      <c r="C1169" s="28" t="s">
        <v>1443</v>
      </c>
      <c r="D1169" s="2" t="str">
        <f t="shared" si="36"/>
        <v>滋賀県米原市</v>
      </c>
      <c r="E1169" s="28">
        <v>214</v>
      </c>
      <c r="F1169" s="2">
        <f t="shared" si="37"/>
        <v>1</v>
      </c>
    </row>
    <row r="1170" spans="1:6">
      <c r="A1170" s="28">
        <v>383</v>
      </c>
      <c r="B1170" s="28" t="s">
        <v>1430</v>
      </c>
      <c r="C1170" s="28" t="s">
        <v>1444</v>
      </c>
      <c r="D1170" s="2" t="str">
        <f t="shared" si="36"/>
        <v>滋賀県日野町</v>
      </c>
      <c r="E1170" s="28">
        <v>383</v>
      </c>
      <c r="F1170" s="2">
        <f t="shared" si="37"/>
        <v>1</v>
      </c>
    </row>
    <row r="1171" spans="1:6">
      <c r="A1171" s="28">
        <v>384</v>
      </c>
      <c r="B1171" s="28" t="s">
        <v>1430</v>
      </c>
      <c r="C1171" s="28" t="s">
        <v>1445</v>
      </c>
      <c r="D1171" s="2" t="str">
        <f t="shared" si="36"/>
        <v>滋賀県竜王町</v>
      </c>
      <c r="E1171" s="28">
        <v>384</v>
      </c>
      <c r="F1171" s="2">
        <f t="shared" si="37"/>
        <v>1</v>
      </c>
    </row>
    <row r="1172" spans="1:6">
      <c r="A1172" s="28">
        <v>425</v>
      </c>
      <c r="B1172" s="28" t="s">
        <v>1430</v>
      </c>
      <c r="C1172" s="28" t="s">
        <v>1446</v>
      </c>
      <c r="D1172" s="2" t="str">
        <f t="shared" si="36"/>
        <v>滋賀県愛荘町</v>
      </c>
      <c r="E1172" s="28">
        <v>425</v>
      </c>
      <c r="F1172" s="2">
        <f t="shared" si="37"/>
        <v>1</v>
      </c>
    </row>
    <row r="1173" spans="1:6">
      <c r="A1173" s="28">
        <v>441</v>
      </c>
      <c r="B1173" s="28" t="s">
        <v>1430</v>
      </c>
      <c r="C1173" s="28" t="s">
        <v>1447</v>
      </c>
      <c r="D1173" s="2" t="str">
        <f t="shared" si="36"/>
        <v>滋賀県豊郷町</v>
      </c>
      <c r="E1173" s="28">
        <v>441</v>
      </c>
      <c r="F1173" s="2">
        <f t="shared" si="37"/>
        <v>1</v>
      </c>
    </row>
    <row r="1174" spans="1:6">
      <c r="A1174" s="28">
        <v>442</v>
      </c>
      <c r="B1174" s="28" t="s">
        <v>1430</v>
      </c>
      <c r="C1174" s="28" t="s">
        <v>1448</v>
      </c>
      <c r="D1174" s="2" t="str">
        <f t="shared" si="36"/>
        <v>滋賀県甲良町</v>
      </c>
      <c r="E1174" s="28">
        <v>442</v>
      </c>
      <c r="F1174" s="2">
        <f t="shared" si="37"/>
        <v>1</v>
      </c>
    </row>
    <row r="1175" spans="1:6">
      <c r="A1175" s="28">
        <v>443</v>
      </c>
      <c r="B1175" s="28" t="s">
        <v>1430</v>
      </c>
      <c r="C1175" s="28" t="s">
        <v>1449</v>
      </c>
      <c r="D1175" s="2" t="str">
        <f t="shared" si="36"/>
        <v>滋賀県多賀町</v>
      </c>
      <c r="E1175" s="28">
        <v>443</v>
      </c>
      <c r="F1175" s="2">
        <f t="shared" si="37"/>
        <v>1</v>
      </c>
    </row>
    <row r="1176" spans="1:6">
      <c r="A1176" s="28">
        <v>101</v>
      </c>
      <c r="B1176" s="28" t="s">
        <v>1450</v>
      </c>
      <c r="C1176" s="28" t="s">
        <v>1451</v>
      </c>
      <c r="D1176" s="2" t="str">
        <f t="shared" si="36"/>
        <v>京都府京都市北区</v>
      </c>
      <c r="E1176" s="28">
        <v>101</v>
      </c>
      <c r="F1176" s="2">
        <f t="shared" si="37"/>
        <v>1</v>
      </c>
    </row>
    <row r="1177" spans="1:6">
      <c r="A1177" s="28">
        <v>102</v>
      </c>
      <c r="B1177" s="28" t="s">
        <v>1450</v>
      </c>
      <c r="C1177" s="28" t="s">
        <v>1452</v>
      </c>
      <c r="D1177" s="2" t="str">
        <f t="shared" si="36"/>
        <v>京都府京都市上京区</v>
      </c>
      <c r="E1177" s="28">
        <v>102</v>
      </c>
      <c r="F1177" s="2">
        <f t="shared" si="37"/>
        <v>1</v>
      </c>
    </row>
    <row r="1178" spans="1:6">
      <c r="A1178" s="28">
        <v>103</v>
      </c>
      <c r="B1178" s="28" t="s">
        <v>1450</v>
      </c>
      <c r="C1178" s="28" t="s">
        <v>1453</v>
      </c>
      <c r="D1178" s="2" t="str">
        <f t="shared" si="36"/>
        <v>京都府京都市左京区</v>
      </c>
      <c r="E1178" s="28">
        <v>103</v>
      </c>
      <c r="F1178" s="2">
        <f t="shared" si="37"/>
        <v>1</v>
      </c>
    </row>
    <row r="1179" spans="1:6">
      <c r="A1179" s="28">
        <v>104</v>
      </c>
      <c r="B1179" s="28" t="s">
        <v>1450</v>
      </c>
      <c r="C1179" s="28" t="s">
        <v>1454</v>
      </c>
      <c r="D1179" s="2" t="str">
        <f t="shared" si="36"/>
        <v>京都府京都市中京区</v>
      </c>
      <c r="E1179" s="28">
        <v>104</v>
      </c>
      <c r="F1179" s="2">
        <f t="shared" si="37"/>
        <v>1</v>
      </c>
    </row>
    <row r="1180" spans="1:6">
      <c r="A1180" s="28">
        <v>105</v>
      </c>
      <c r="B1180" s="28" t="s">
        <v>1450</v>
      </c>
      <c r="C1180" s="28" t="s">
        <v>1455</v>
      </c>
      <c r="D1180" s="2" t="str">
        <f t="shared" si="36"/>
        <v>京都府京都市東山区</v>
      </c>
      <c r="E1180" s="28">
        <v>105</v>
      </c>
      <c r="F1180" s="2">
        <f t="shared" si="37"/>
        <v>1</v>
      </c>
    </row>
    <row r="1181" spans="1:6">
      <c r="A1181" s="28">
        <v>106</v>
      </c>
      <c r="B1181" s="28" t="s">
        <v>1450</v>
      </c>
      <c r="C1181" s="28" t="s">
        <v>1456</v>
      </c>
      <c r="D1181" s="2" t="str">
        <f t="shared" si="36"/>
        <v>京都府京都市下京区</v>
      </c>
      <c r="E1181" s="28">
        <v>106</v>
      </c>
      <c r="F1181" s="2">
        <f t="shared" si="37"/>
        <v>1</v>
      </c>
    </row>
    <row r="1182" spans="1:6">
      <c r="A1182" s="28">
        <v>107</v>
      </c>
      <c r="B1182" s="28" t="s">
        <v>1450</v>
      </c>
      <c r="C1182" s="28" t="s">
        <v>1457</v>
      </c>
      <c r="D1182" s="2" t="str">
        <f t="shared" si="36"/>
        <v>京都府京都市南区</v>
      </c>
      <c r="E1182" s="28">
        <v>107</v>
      </c>
      <c r="F1182" s="2">
        <f t="shared" si="37"/>
        <v>1</v>
      </c>
    </row>
    <row r="1183" spans="1:6">
      <c r="A1183" s="28">
        <v>108</v>
      </c>
      <c r="B1183" s="28" t="s">
        <v>1450</v>
      </c>
      <c r="C1183" s="28" t="s">
        <v>1458</v>
      </c>
      <c r="D1183" s="2" t="str">
        <f t="shared" si="36"/>
        <v>京都府京都市右京区</v>
      </c>
      <c r="E1183" s="28">
        <v>108</v>
      </c>
      <c r="F1183" s="2">
        <f t="shared" si="37"/>
        <v>1</v>
      </c>
    </row>
    <row r="1184" spans="1:6">
      <c r="A1184" s="28">
        <v>109</v>
      </c>
      <c r="B1184" s="28" t="s">
        <v>1450</v>
      </c>
      <c r="C1184" s="28" t="s">
        <v>1459</v>
      </c>
      <c r="D1184" s="2" t="str">
        <f t="shared" si="36"/>
        <v>京都府京都市伏見区</v>
      </c>
      <c r="E1184" s="28">
        <v>109</v>
      </c>
      <c r="F1184" s="2">
        <f t="shared" si="37"/>
        <v>1</v>
      </c>
    </row>
    <row r="1185" spans="1:6">
      <c r="A1185" s="28">
        <v>110</v>
      </c>
      <c r="B1185" s="28" t="s">
        <v>1450</v>
      </c>
      <c r="C1185" s="28" t="s">
        <v>1460</v>
      </c>
      <c r="D1185" s="2" t="str">
        <f t="shared" si="36"/>
        <v>京都府京都市山科区</v>
      </c>
      <c r="E1185" s="28">
        <v>110</v>
      </c>
      <c r="F1185" s="2">
        <f t="shared" si="37"/>
        <v>1</v>
      </c>
    </row>
    <row r="1186" spans="1:6">
      <c r="A1186" s="28">
        <v>111</v>
      </c>
      <c r="B1186" s="28" t="s">
        <v>1450</v>
      </c>
      <c r="C1186" s="28" t="s">
        <v>1461</v>
      </c>
      <c r="D1186" s="2" t="str">
        <f t="shared" si="36"/>
        <v>京都府京都市西京区</v>
      </c>
      <c r="E1186" s="28">
        <v>111</v>
      </c>
      <c r="F1186" s="2">
        <f t="shared" si="37"/>
        <v>1</v>
      </c>
    </row>
    <row r="1187" spans="1:6">
      <c r="A1187" s="28">
        <v>201</v>
      </c>
      <c r="B1187" s="28" t="s">
        <v>1450</v>
      </c>
      <c r="C1187" s="28" t="s">
        <v>1462</v>
      </c>
      <c r="D1187" s="2" t="str">
        <f t="shared" si="36"/>
        <v>京都府福知山市</v>
      </c>
      <c r="E1187" s="28">
        <v>201</v>
      </c>
      <c r="F1187" s="2">
        <f t="shared" si="37"/>
        <v>1</v>
      </c>
    </row>
    <row r="1188" spans="1:6">
      <c r="A1188" s="28">
        <v>202</v>
      </c>
      <c r="B1188" s="28" t="s">
        <v>1450</v>
      </c>
      <c r="C1188" s="28" t="s">
        <v>1463</v>
      </c>
      <c r="D1188" s="2" t="str">
        <f t="shared" si="36"/>
        <v>京都府舞鶴市</v>
      </c>
      <c r="E1188" s="28">
        <v>202</v>
      </c>
      <c r="F1188" s="2">
        <f t="shared" si="37"/>
        <v>1</v>
      </c>
    </row>
    <row r="1189" spans="1:6">
      <c r="A1189" s="28">
        <v>203</v>
      </c>
      <c r="B1189" s="28" t="s">
        <v>1450</v>
      </c>
      <c r="C1189" s="28" t="s">
        <v>1464</v>
      </c>
      <c r="D1189" s="2" t="str">
        <f t="shared" si="36"/>
        <v>京都府綾部市</v>
      </c>
      <c r="E1189" s="28">
        <v>203</v>
      </c>
      <c r="F1189" s="2">
        <f t="shared" si="37"/>
        <v>1</v>
      </c>
    </row>
    <row r="1190" spans="1:6">
      <c r="A1190" s="28">
        <v>204</v>
      </c>
      <c r="B1190" s="28" t="s">
        <v>1450</v>
      </c>
      <c r="C1190" s="28" t="s">
        <v>1465</v>
      </c>
      <c r="D1190" s="2" t="str">
        <f t="shared" si="36"/>
        <v>京都府宇治市</v>
      </c>
      <c r="E1190" s="28">
        <v>204</v>
      </c>
      <c r="F1190" s="2">
        <f t="shared" si="37"/>
        <v>1</v>
      </c>
    </row>
    <row r="1191" spans="1:6">
      <c r="A1191" s="28">
        <v>205</v>
      </c>
      <c r="B1191" s="28" t="s">
        <v>1450</v>
      </c>
      <c r="C1191" s="28" t="s">
        <v>1466</v>
      </c>
      <c r="D1191" s="2" t="str">
        <f t="shared" si="36"/>
        <v>京都府宮津市</v>
      </c>
      <c r="E1191" s="28">
        <v>205</v>
      </c>
      <c r="F1191" s="2">
        <f t="shared" si="37"/>
        <v>1</v>
      </c>
    </row>
    <row r="1192" spans="1:6">
      <c r="A1192" s="28">
        <v>206</v>
      </c>
      <c r="B1192" s="28" t="s">
        <v>1450</v>
      </c>
      <c r="C1192" s="28" t="s">
        <v>1467</v>
      </c>
      <c r="D1192" s="2" t="str">
        <f t="shared" si="36"/>
        <v>京都府亀岡市</v>
      </c>
      <c r="E1192" s="28">
        <v>206</v>
      </c>
      <c r="F1192" s="2">
        <f t="shared" si="37"/>
        <v>1</v>
      </c>
    </row>
    <row r="1193" spans="1:6">
      <c r="A1193" s="28">
        <v>207</v>
      </c>
      <c r="B1193" s="28" t="s">
        <v>1450</v>
      </c>
      <c r="C1193" s="28" t="s">
        <v>1468</v>
      </c>
      <c r="D1193" s="2" t="str">
        <f t="shared" si="36"/>
        <v>京都府城陽市</v>
      </c>
      <c r="E1193" s="28">
        <v>207</v>
      </c>
      <c r="F1193" s="2">
        <f t="shared" si="37"/>
        <v>1</v>
      </c>
    </row>
    <row r="1194" spans="1:6">
      <c r="A1194" s="28">
        <v>208</v>
      </c>
      <c r="B1194" s="28" t="s">
        <v>1450</v>
      </c>
      <c r="C1194" s="28" t="s">
        <v>1469</v>
      </c>
      <c r="D1194" s="2" t="str">
        <f t="shared" si="36"/>
        <v>京都府向日市</v>
      </c>
      <c r="E1194" s="28">
        <v>208</v>
      </c>
      <c r="F1194" s="2">
        <f t="shared" si="37"/>
        <v>1</v>
      </c>
    </row>
    <row r="1195" spans="1:6">
      <c r="A1195" s="28">
        <v>209</v>
      </c>
      <c r="B1195" s="28" t="s">
        <v>1450</v>
      </c>
      <c r="C1195" s="28" t="s">
        <v>1470</v>
      </c>
      <c r="D1195" s="2" t="str">
        <f t="shared" si="36"/>
        <v>京都府長岡京市</v>
      </c>
      <c r="E1195" s="28">
        <v>209</v>
      </c>
      <c r="F1195" s="2">
        <f t="shared" si="37"/>
        <v>1</v>
      </c>
    </row>
    <row r="1196" spans="1:6">
      <c r="A1196" s="28">
        <v>210</v>
      </c>
      <c r="B1196" s="28" t="s">
        <v>1450</v>
      </c>
      <c r="C1196" s="28" t="s">
        <v>1471</v>
      </c>
      <c r="D1196" s="2" t="str">
        <f t="shared" si="36"/>
        <v>京都府八幡市</v>
      </c>
      <c r="E1196" s="28">
        <v>210</v>
      </c>
      <c r="F1196" s="2">
        <f t="shared" si="37"/>
        <v>1</v>
      </c>
    </row>
    <row r="1197" spans="1:6">
      <c r="A1197" s="28">
        <v>211</v>
      </c>
      <c r="B1197" s="28" t="s">
        <v>1450</v>
      </c>
      <c r="C1197" s="28" t="s">
        <v>1472</v>
      </c>
      <c r="D1197" s="2" t="str">
        <f t="shared" si="36"/>
        <v>京都府京田辺市</v>
      </c>
      <c r="E1197" s="28">
        <v>211</v>
      </c>
      <c r="F1197" s="2">
        <f t="shared" si="37"/>
        <v>1</v>
      </c>
    </row>
    <row r="1198" spans="1:6">
      <c r="A1198" s="28">
        <v>212</v>
      </c>
      <c r="B1198" s="28" t="s">
        <v>1450</v>
      </c>
      <c r="C1198" s="28" t="s">
        <v>1473</v>
      </c>
      <c r="D1198" s="2" t="str">
        <f t="shared" si="36"/>
        <v>京都府京丹後市</v>
      </c>
      <c r="E1198" s="28">
        <v>212</v>
      </c>
      <c r="F1198" s="2">
        <f t="shared" si="37"/>
        <v>1</v>
      </c>
    </row>
    <row r="1199" spans="1:6">
      <c r="A1199" s="28">
        <v>213</v>
      </c>
      <c r="B1199" s="28" t="s">
        <v>1450</v>
      </c>
      <c r="C1199" s="28" t="s">
        <v>1474</v>
      </c>
      <c r="D1199" s="2" t="str">
        <f t="shared" si="36"/>
        <v>京都府南丹市</v>
      </c>
      <c r="E1199" s="28">
        <v>213</v>
      </c>
      <c r="F1199" s="2">
        <f t="shared" si="37"/>
        <v>1</v>
      </c>
    </row>
    <row r="1200" spans="1:6">
      <c r="A1200" s="28">
        <v>214</v>
      </c>
      <c r="B1200" s="28" t="s">
        <v>1450</v>
      </c>
      <c r="C1200" s="28" t="s">
        <v>1475</v>
      </c>
      <c r="D1200" s="2" t="str">
        <f t="shared" si="36"/>
        <v>京都府木津川市</v>
      </c>
      <c r="E1200" s="28">
        <v>214</v>
      </c>
      <c r="F1200" s="2">
        <f t="shared" si="37"/>
        <v>1</v>
      </c>
    </row>
    <row r="1201" spans="1:6">
      <c r="A1201" s="28">
        <v>303</v>
      </c>
      <c r="B1201" s="28" t="s">
        <v>1450</v>
      </c>
      <c r="C1201" s="28" t="s">
        <v>1476</v>
      </c>
      <c r="D1201" s="2" t="str">
        <f t="shared" si="36"/>
        <v>京都府大山崎町</v>
      </c>
      <c r="E1201" s="28">
        <v>303</v>
      </c>
      <c r="F1201" s="2">
        <f t="shared" si="37"/>
        <v>1</v>
      </c>
    </row>
    <row r="1202" spans="1:6">
      <c r="A1202" s="28">
        <v>322</v>
      </c>
      <c r="B1202" s="28" t="s">
        <v>1450</v>
      </c>
      <c r="C1202" s="28" t="s">
        <v>1477</v>
      </c>
      <c r="D1202" s="2" t="str">
        <f t="shared" si="36"/>
        <v>京都府久御山町</v>
      </c>
      <c r="E1202" s="28">
        <v>322</v>
      </c>
      <c r="F1202" s="2">
        <f t="shared" si="37"/>
        <v>1</v>
      </c>
    </row>
    <row r="1203" spans="1:6">
      <c r="A1203" s="28">
        <v>343</v>
      </c>
      <c r="B1203" s="28" t="s">
        <v>1450</v>
      </c>
      <c r="C1203" s="28" t="s">
        <v>1478</v>
      </c>
      <c r="D1203" s="2" t="str">
        <f t="shared" si="36"/>
        <v>京都府井手町</v>
      </c>
      <c r="E1203" s="28">
        <v>343</v>
      </c>
      <c r="F1203" s="2">
        <f t="shared" si="37"/>
        <v>1</v>
      </c>
    </row>
    <row r="1204" spans="1:6">
      <c r="A1204" s="28">
        <v>344</v>
      </c>
      <c r="B1204" s="28" t="s">
        <v>1450</v>
      </c>
      <c r="C1204" s="28" t="s">
        <v>1479</v>
      </c>
      <c r="D1204" s="2" t="str">
        <f t="shared" si="36"/>
        <v>京都府宇治田原町</v>
      </c>
      <c r="E1204" s="28">
        <v>344</v>
      </c>
      <c r="F1204" s="2">
        <f t="shared" si="37"/>
        <v>1</v>
      </c>
    </row>
    <row r="1205" spans="1:6">
      <c r="A1205" s="28">
        <v>364</v>
      </c>
      <c r="B1205" s="28" t="s">
        <v>1450</v>
      </c>
      <c r="C1205" s="28" t="s">
        <v>1480</v>
      </c>
      <c r="D1205" s="2" t="str">
        <f t="shared" si="36"/>
        <v>京都府笠置町</v>
      </c>
      <c r="E1205" s="28">
        <v>364</v>
      </c>
      <c r="F1205" s="2">
        <f t="shared" si="37"/>
        <v>1</v>
      </c>
    </row>
    <row r="1206" spans="1:6">
      <c r="A1206" s="28">
        <v>365</v>
      </c>
      <c r="B1206" s="28" t="s">
        <v>1450</v>
      </c>
      <c r="C1206" s="28" t="s">
        <v>1481</v>
      </c>
      <c r="D1206" s="2" t="str">
        <f t="shared" si="36"/>
        <v>京都府和束町</v>
      </c>
      <c r="E1206" s="28">
        <v>365</v>
      </c>
      <c r="F1206" s="2">
        <f t="shared" si="37"/>
        <v>1</v>
      </c>
    </row>
    <row r="1207" spans="1:6">
      <c r="A1207" s="28">
        <v>366</v>
      </c>
      <c r="B1207" s="28" t="s">
        <v>1450</v>
      </c>
      <c r="C1207" s="28" t="s">
        <v>1482</v>
      </c>
      <c r="D1207" s="2" t="str">
        <f t="shared" si="36"/>
        <v>京都府精華町</v>
      </c>
      <c r="E1207" s="28">
        <v>366</v>
      </c>
      <c r="F1207" s="2">
        <f t="shared" si="37"/>
        <v>1</v>
      </c>
    </row>
    <row r="1208" spans="1:6">
      <c r="A1208" s="28">
        <v>367</v>
      </c>
      <c r="B1208" s="28" t="s">
        <v>1450</v>
      </c>
      <c r="C1208" s="28" t="s">
        <v>1483</v>
      </c>
      <c r="D1208" s="2" t="str">
        <f t="shared" si="36"/>
        <v>京都府南山城村</v>
      </c>
      <c r="E1208" s="28">
        <v>367</v>
      </c>
      <c r="F1208" s="2">
        <f t="shared" si="37"/>
        <v>1</v>
      </c>
    </row>
    <row r="1209" spans="1:6">
      <c r="A1209" s="28">
        <v>407</v>
      </c>
      <c r="B1209" s="28" t="s">
        <v>1450</v>
      </c>
      <c r="C1209" s="28" t="s">
        <v>1484</v>
      </c>
      <c r="D1209" s="2" t="str">
        <f t="shared" si="36"/>
        <v>京都府京丹波町</v>
      </c>
      <c r="E1209" s="28">
        <v>407</v>
      </c>
      <c r="F1209" s="2">
        <f t="shared" si="37"/>
        <v>1</v>
      </c>
    </row>
    <row r="1210" spans="1:6">
      <c r="A1210" s="28">
        <v>463</v>
      </c>
      <c r="B1210" s="28" t="s">
        <v>1450</v>
      </c>
      <c r="C1210" s="28" t="s">
        <v>1485</v>
      </c>
      <c r="D1210" s="2" t="str">
        <f t="shared" si="36"/>
        <v>京都府伊根町</v>
      </c>
      <c r="E1210" s="28">
        <v>463</v>
      </c>
      <c r="F1210" s="2">
        <f t="shared" si="37"/>
        <v>1</v>
      </c>
    </row>
    <row r="1211" spans="1:6">
      <c r="A1211" s="28">
        <v>465</v>
      </c>
      <c r="B1211" s="28" t="s">
        <v>1450</v>
      </c>
      <c r="C1211" s="28" t="s">
        <v>1486</v>
      </c>
      <c r="D1211" s="2" t="str">
        <f t="shared" si="36"/>
        <v>京都府与謝野町</v>
      </c>
      <c r="E1211" s="28">
        <v>465</v>
      </c>
      <c r="F1211" s="2">
        <f t="shared" si="37"/>
        <v>1</v>
      </c>
    </row>
    <row r="1212" spans="1:6">
      <c r="A1212" s="28">
        <v>102</v>
      </c>
      <c r="B1212" s="28" t="s">
        <v>1487</v>
      </c>
      <c r="C1212" s="28" t="s">
        <v>1488</v>
      </c>
      <c r="D1212" s="2" t="str">
        <f t="shared" si="36"/>
        <v>大阪府大阪市都島区</v>
      </c>
      <c r="E1212" s="28">
        <v>102</v>
      </c>
      <c r="F1212" s="2">
        <f t="shared" si="37"/>
        <v>1</v>
      </c>
    </row>
    <row r="1213" spans="1:6">
      <c r="A1213" s="28">
        <v>103</v>
      </c>
      <c r="B1213" s="28" t="s">
        <v>1487</v>
      </c>
      <c r="C1213" s="28" t="s">
        <v>1489</v>
      </c>
      <c r="D1213" s="2" t="str">
        <f t="shared" si="36"/>
        <v>大阪府大阪市福島区</v>
      </c>
      <c r="E1213" s="28">
        <v>103</v>
      </c>
      <c r="F1213" s="2">
        <f t="shared" si="37"/>
        <v>1</v>
      </c>
    </row>
    <row r="1214" spans="1:6">
      <c r="A1214" s="28">
        <v>104</v>
      </c>
      <c r="B1214" s="28" t="s">
        <v>1487</v>
      </c>
      <c r="C1214" s="28" t="s">
        <v>1490</v>
      </c>
      <c r="D1214" s="2" t="str">
        <f t="shared" si="36"/>
        <v>大阪府大阪市此花区</v>
      </c>
      <c r="E1214" s="28">
        <v>104</v>
      </c>
      <c r="F1214" s="2">
        <f t="shared" si="37"/>
        <v>1</v>
      </c>
    </row>
    <row r="1215" spans="1:6">
      <c r="A1215" s="28">
        <v>106</v>
      </c>
      <c r="B1215" s="28" t="s">
        <v>1487</v>
      </c>
      <c r="C1215" s="28" t="s">
        <v>1491</v>
      </c>
      <c r="D1215" s="2" t="str">
        <f t="shared" si="36"/>
        <v>大阪府大阪市西区</v>
      </c>
      <c r="E1215" s="28">
        <v>106</v>
      </c>
      <c r="F1215" s="2">
        <f t="shared" si="37"/>
        <v>1</v>
      </c>
    </row>
    <row r="1216" spans="1:6">
      <c r="A1216" s="28">
        <v>107</v>
      </c>
      <c r="B1216" s="28" t="s">
        <v>1487</v>
      </c>
      <c r="C1216" s="28" t="s">
        <v>1492</v>
      </c>
      <c r="D1216" s="2" t="str">
        <f t="shared" si="36"/>
        <v>大阪府大阪市港区</v>
      </c>
      <c r="E1216" s="28">
        <v>107</v>
      </c>
      <c r="F1216" s="2">
        <f t="shared" si="37"/>
        <v>1</v>
      </c>
    </row>
    <row r="1217" spans="1:6">
      <c r="A1217" s="28">
        <v>108</v>
      </c>
      <c r="B1217" s="28" t="s">
        <v>1487</v>
      </c>
      <c r="C1217" s="28" t="s">
        <v>1493</v>
      </c>
      <c r="D1217" s="2" t="str">
        <f t="shared" si="36"/>
        <v>大阪府大阪市大正区</v>
      </c>
      <c r="E1217" s="28">
        <v>108</v>
      </c>
      <c r="F1217" s="2">
        <f t="shared" si="37"/>
        <v>1</v>
      </c>
    </row>
    <row r="1218" spans="1:6">
      <c r="A1218" s="28">
        <v>109</v>
      </c>
      <c r="B1218" s="28" t="s">
        <v>1487</v>
      </c>
      <c r="C1218" s="28" t="s">
        <v>1494</v>
      </c>
      <c r="D1218" s="2" t="str">
        <f t="shared" si="36"/>
        <v>大阪府大阪市天王寺区</v>
      </c>
      <c r="E1218" s="28">
        <v>109</v>
      </c>
      <c r="F1218" s="2">
        <f t="shared" si="37"/>
        <v>1</v>
      </c>
    </row>
    <row r="1219" spans="1:6">
      <c r="A1219" s="28">
        <v>111</v>
      </c>
      <c r="B1219" s="28" t="s">
        <v>1487</v>
      </c>
      <c r="C1219" s="28" t="s">
        <v>1495</v>
      </c>
      <c r="D1219" s="2" t="str">
        <f t="shared" ref="D1219:D1282" si="38">B1219&amp;C1219</f>
        <v>大阪府大阪市浪速区</v>
      </c>
      <c r="E1219" s="28">
        <v>111</v>
      </c>
      <c r="F1219" s="2">
        <f t="shared" ref="F1219:F1282" si="39">COUNTIF(D:D,D1219)</f>
        <v>1</v>
      </c>
    </row>
    <row r="1220" spans="1:6">
      <c r="A1220" s="28">
        <v>113</v>
      </c>
      <c r="B1220" s="28" t="s">
        <v>1487</v>
      </c>
      <c r="C1220" s="28" t="s">
        <v>1496</v>
      </c>
      <c r="D1220" s="2" t="str">
        <f t="shared" si="38"/>
        <v>大阪府大阪市西淀川区</v>
      </c>
      <c r="E1220" s="28">
        <v>113</v>
      </c>
      <c r="F1220" s="2">
        <f t="shared" si="39"/>
        <v>1</v>
      </c>
    </row>
    <row r="1221" spans="1:6">
      <c r="A1221" s="28">
        <v>114</v>
      </c>
      <c r="B1221" s="28" t="s">
        <v>1487</v>
      </c>
      <c r="C1221" s="28" t="s">
        <v>1497</v>
      </c>
      <c r="D1221" s="2" t="str">
        <f t="shared" si="38"/>
        <v>大阪府大阪市東淀川区</v>
      </c>
      <c r="E1221" s="28">
        <v>114</v>
      </c>
      <c r="F1221" s="2">
        <f t="shared" si="39"/>
        <v>1</v>
      </c>
    </row>
    <row r="1222" spans="1:6">
      <c r="A1222" s="28">
        <v>115</v>
      </c>
      <c r="B1222" s="28" t="s">
        <v>1487</v>
      </c>
      <c r="C1222" s="28" t="s">
        <v>1498</v>
      </c>
      <c r="D1222" s="2" t="str">
        <f t="shared" si="38"/>
        <v>大阪府大阪市東成区</v>
      </c>
      <c r="E1222" s="28">
        <v>115</v>
      </c>
      <c r="F1222" s="2">
        <f t="shared" si="39"/>
        <v>1</v>
      </c>
    </row>
    <row r="1223" spans="1:6">
      <c r="A1223" s="28">
        <v>116</v>
      </c>
      <c r="B1223" s="28" t="s">
        <v>1487</v>
      </c>
      <c r="C1223" s="28" t="s">
        <v>1499</v>
      </c>
      <c r="D1223" s="2" t="str">
        <f t="shared" si="38"/>
        <v>大阪府大阪市生野区</v>
      </c>
      <c r="E1223" s="28">
        <v>116</v>
      </c>
      <c r="F1223" s="2">
        <f t="shared" si="39"/>
        <v>1</v>
      </c>
    </row>
    <row r="1224" spans="1:6">
      <c r="A1224" s="28">
        <v>117</v>
      </c>
      <c r="B1224" s="28" t="s">
        <v>1487</v>
      </c>
      <c r="C1224" s="28" t="s">
        <v>1500</v>
      </c>
      <c r="D1224" s="2" t="str">
        <f t="shared" si="38"/>
        <v>大阪府大阪市旭区</v>
      </c>
      <c r="E1224" s="28">
        <v>117</v>
      </c>
      <c r="F1224" s="2">
        <f t="shared" si="39"/>
        <v>1</v>
      </c>
    </row>
    <row r="1225" spans="1:6">
      <c r="A1225" s="28">
        <v>118</v>
      </c>
      <c r="B1225" s="28" t="s">
        <v>1487</v>
      </c>
      <c r="C1225" s="28" t="s">
        <v>1501</v>
      </c>
      <c r="D1225" s="2" t="str">
        <f t="shared" si="38"/>
        <v>大阪府大阪市城東区</v>
      </c>
      <c r="E1225" s="28">
        <v>118</v>
      </c>
      <c r="F1225" s="2">
        <f t="shared" si="39"/>
        <v>1</v>
      </c>
    </row>
    <row r="1226" spans="1:6">
      <c r="A1226" s="28">
        <v>119</v>
      </c>
      <c r="B1226" s="28" t="s">
        <v>1487</v>
      </c>
      <c r="C1226" s="28" t="s">
        <v>1502</v>
      </c>
      <c r="D1226" s="2" t="str">
        <f t="shared" si="38"/>
        <v>大阪府大阪市阿倍野区</v>
      </c>
      <c r="E1226" s="28">
        <v>119</v>
      </c>
      <c r="F1226" s="2">
        <f t="shared" si="39"/>
        <v>1</v>
      </c>
    </row>
    <row r="1227" spans="1:6">
      <c r="A1227" s="28">
        <v>120</v>
      </c>
      <c r="B1227" s="28" t="s">
        <v>1487</v>
      </c>
      <c r="C1227" s="28" t="s">
        <v>1503</v>
      </c>
      <c r="D1227" s="2" t="str">
        <f t="shared" si="38"/>
        <v>大阪府大阪市住吉区</v>
      </c>
      <c r="E1227" s="28">
        <v>120</v>
      </c>
      <c r="F1227" s="2">
        <f t="shared" si="39"/>
        <v>1</v>
      </c>
    </row>
    <row r="1228" spans="1:6">
      <c r="A1228" s="28">
        <v>121</v>
      </c>
      <c r="B1228" s="28" t="s">
        <v>1487</v>
      </c>
      <c r="C1228" s="28" t="s">
        <v>1504</v>
      </c>
      <c r="D1228" s="2" t="str">
        <f t="shared" si="38"/>
        <v>大阪府大阪市東住吉区</v>
      </c>
      <c r="E1228" s="28">
        <v>121</v>
      </c>
      <c r="F1228" s="2">
        <f t="shared" si="39"/>
        <v>1</v>
      </c>
    </row>
    <row r="1229" spans="1:6">
      <c r="A1229" s="28">
        <v>122</v>
      </c>
      <c r="B1229" s="28" t="s">
        <v>1487</v>
      </c>
      <c r="C1229" s="28" t="s">
        <v>1505</v>
      </c>
      <c r="D1229" s="2" t="str">
        <f t="shared" si="38"/>
        <v>大阪府大阪市西成区</v>
      </c>
      <c r="E1229" s="28">
        <v>122</v>
      </c>
      <c r="F1229" s="2">
        <f t="shared" si="39"/>
        <v>1</v>
      </c>
    </row>
    <row r="1230" spans="1:6">
      <c r="A1230" s="28">
        <v>123</v>
      </c>
      <c r="B1230" s="28" t="s">
        <v>1487</v>
      </c>
      <c r="C1230" s="28" t="s">
        <v>1506</v>
      </c>
      <c r="D1230" s="2" t="str">
        <f t="shared" si="38"/>
        <v>大阪府大阪市淀川区</v>
      </c>
      <c r="E1230" s="28">
        <v>123</v>
      </c>
      <c r="F1230" s="2">
        <f t="shared" si="39"/>
        <v>1</v>
      </c>
    </row>
    <row r="1231" spans="1:6">
      <c r="A1231" s="28">
        <v>124</v>
      </c>
      <c r="B1231" s="28" t="s">
        <v>1487</v>
      </c>
      <c r="C1231" s="28" t="s">
        <v>1507</v>
      </c>
      <c r="D1231" s="2" t="str">
        <f t="shared" si="38"/>
        <v>大阪府大阪市鶴見区</v>
      </c>
      <c r="E1231" s="28">
        <v>124</v>
      </c>
      <c r="F1231" s="2">
        <f t="shared" si="39"/>
        <v>1</v>
      </c>
    </row>
    <row r="1232" spans="1:6">
      <c r="A1232" s="28">
        <v>125</v>
      </c>
      <c r="B1232" s="28" t="s">
        <v>1487</v>
      </c>
      <c r="C1232" s="28" t="s">
        <v>1508</v>
      </c>
      <c r="D1232" s="2" t="str">
        <f t="shared" si="38"/>
        <v>大阪府大阪市住之江区</v>
      </c>
      <c r="E1232" s="28">
        <v>125</v>
      </c>
      <c r="F1232" s="2">
        <f t="shared" si="39"/>
        <v>1</v>
      </c>
    </row>
    <row r="1233" spans="1:6">
      <c r="A1233" s="28">
        <v>126</v>
      </c>
      <c r="B1233" s="28" t="s">
        <v>1487</v>
      </c>
      <c r="C1233" s="28" t="s">
        <v>1509</v>
      </c>
      <c r="D1233" s="2" t="str">
        <f t="shared" si="38"/>
        <v>大阪府大阪市平野区</v>
      </c>
      <c r="E1233" s="28">
        <v>126</v>
      </c>
      <c r="F1233" s="2">
        <f t="shared" si="39"/>
        <v>1</v>
      </c>
    </row>
    <row r="1234" spans="1:6">
      <c r="A1234" s="28">
        <v>127</v>
      </c>
      <c r="B1234" s="28" t="s">
        <v>1487</v>
      </c>
      <c r="C1234" s="28" t="s">
        <v>1510</v>
      </c>
      <c r="D1234" s="2" t="str">
        <f t="shared" si="38"/>
        <v>大阪府大阪市北区</v>
      </c>
      <c r="E1234" s="28">
        <v>127</v>
      </c>
      <c r="F1234" s="2">
        <f t="shared" si="39"/>
        <v>1</v>
      </c>
    </row>
    <row r="1235" spans="1:6">
      <c r="A1235" s="28">
        <v>128</v>
      </c>
      <c r="B1235" s="28" t="s">
        <v>1487</v>
      </c>
      <c r="C1235" s="28" t="s">
        <v>1511</v>
      </c>
      <c r="D1235" s="2" t="str">
        <f t="shared" si="38"/>
        <v>大阪府大阪市中央区</v>
      </c>
      <c r="E1235" s="28">
        <v>128</v>
      </c>
      <c r="F1235" s="2">
        <f t="shared" si="39"/>
        <v>1</v>
      </c>
    </row>
    <row r="1236" spans="1:6">
      <c r="A1236" s="28">
        <v>141</v>
      </c>
      <c r="B1236" s="28" t="s">
        <v>1487</v>
      </c>
      <c r="C1236" s="28" t="s">
        <v>1512</v>
      </c>
      <c r="D1236" s="2" t="str">
        <f t="shared" si="38"/>
        <v>大阪府堺市堺区</v>
      </c>
      <c r="E1236" s="28">
        <v>141</v>
      </c>
      <c r="F1236" s="2">
        <f t="shared" si="39"/>
        <v>1</v>
      </c>
    </row>
    <row r="1237" spans="1:6">
      <c r="A1237" s="28">
        <v>142</v>
      </c>
      <c r="B1237" s="28" t="s">
        <v>1487</v>
      </c>
      <c r="C1237" s="28" t="s">
        <v>1513</v>
      </c>
      <c r="D1237" s="2" t="str">
        <f t="shared" si="38"/>
        <v>大阪府堺市中区</v>
      </c>
      <c r="E1237" s="28">
        <v>142</v>
      </c>
      <c r="F1237" s="2">
        <f t="shared" si="39"/>
        <v>1</v>
      </c>
    </row>
    <row r="1238" spans="1:6">
      <c r="A1238" s="28">
        <v>143</v>
      </c>
      <c r="B1238" s="28" t="s">
        <v>1487</v>
      </c>
      <c r="C1238" s="28" t="s">
        <v>1514</v>
      </c>
      <c r="D1238" s="2" t="str">
        <f t="shared" si="38"/>
        <v>大阪府堺市東区</v>
      </c>
      <c r="E1238" s="28">
        <v>143</v>
      </c>
      <c r="F1238" s="2">
        <f t="shared" si="39"/>
        <v>1</v>
      </c>
    </row>
    <row r="1239" spans="1:6">
      <c r="A1239" s="28">
        <v>144</v>
      </c>
      <c r="B1239" s="28" t="s">
        <v>1487</v>
      </c>
      <c r="C1239" s="28" t="s">
        <v>1515</v>
      </c>
      <c r="D1239" s="2" t="str">
        <f t="shared" si="38"/>
        <v>大阪府堺市西区</v>
      </c>
      <c r="E1239" s="28">
        <v>144</v>
      </c>
      <c r="F1239" s="2">
        <f t="shared" si="39"/>
        <v>1</v>
      </c>
    </row>
    <row r="1240" spans="1:6">
      <c r="A1240" s="28">
        <v>145</v>
      </c>
      <c r="B1240" s="28" t="s">
        <v>1487</v>
      </c>
      <c r="C1240" s="28" t="s">
        <v>1516</v>
      </c>
      <c r="D1240" s="2" t="str">
        <f t="shared" si="38"/>
        <v>大阪府堺市南区</v>
      </c>
      <c r="E1240" s="28">
        <v>145</v>
      </c>
      <c r="F1240" s="2">
        <f t="shared" si="39"/>
        <v>1</v>
      </c>
    </row>
    <row r="1241" spans="1:6">
      <c r="A1241" s="28">
        <v>146</v>
      </c>
      <c r="B1241" s="28" t="s">
        <v>1487</v>
      </c>
      <c r="C1241" s="28" t="s">
        <v>1517</v>
      </c>
      <c r="D1241" s="2" t="str">
        <f t="shared" si="38"/>
        <v>大阪府堺市北区</v>
      </c>
      <c r="E1241" s="28">
        <v>146</v>
      </c>
      <c r="F1241" s="2">
        <f t="shared" si="39"/>
        <v>1</v>
      </c>
    </row>
    <row r="1242" spans="1:6">
      <c r="A1242" s="28">
        <v>147</v>
      </c>
      <c r="B1242" s="28" t="s">
        <v>1487</v>
      </c>
      <c r="C1242" s="28" t="s">
        <v>1518</v>
      </c>
      <c r="D1242" s="2" t="str">
        <f t="shared" si="38"/>
        <v>大阪府堺市美原区</v>
      </c>
      <c r="E1242" s="28">
        <v>147</v>
      </c>
      <c r="F1242" s="2">
        <f t="shared" si="39"/>
        <v>1</v>
      </c>
    </row>
    <row r="1243" spans="1:6">
      <c r="A1243" s="28">
        <v>202</v>
      </c>
      <c r="B1243" s="28" t="s">
        <v>1487</v>
      </c>
      <c r="C1243" s="28" t="s">
        <v>1519</v>
      </c>
      <c r="D1243" s="2" t="str">
        <f t="shared" si="38"/>
        <v>大阪府岸和田市</v>
      </c>
      <c r="E1243" s="28">
        <v>202</v>
      </c>
      <c r="F1243" s="2">
        <f t="shared" si="39"/>
        <v>1</v>
      </c>
    </row>
    <row r="1244" spans="1:6">
      <c r="A1244" s="28">
        <v>203</v>
      </c>
      <c r="B1244" s="28" t="s">
        <v>1487</v>
      </c>
      <c r="C1244" s="28" t="s">
        <v>1520</v>
      </c>
      <c r="D1244" s="2" t="str">
        <f t="shared" si="38"/>
        <v>大阪府豊中市</v>
      </c>
      <c r="E1244" s="28">
        <v>203</v>
      </c>
      <c r="F1244" s="2">
        <f t="shared" si="39"/>
        <v>1</v>
      </c>
    </row>
    <row r="1245" spans="1:6">
      <c r="A1245" s="28">
        <v>204</v>
      </c>
      <c r="B1245" s="28" t="s">
        <v>1487</v>
      </c>
      <c r="C1245" s="28" t="s">
        <v>1521</v>
      </c>
      <c r="D1245" s="2" t="str">
        <f t="shared" si="38"/>
        <v>大阪府池田市</v>
      </c>
      <c r="E1245" s="28">
        <v>204</v>
      </c>
      <c r="F1245" s="2">
        <f t="shared" si="39"/>
        <v>1</v>
      </c>
    </row>
    <row r="1246" spans="1:6">
      <c r="A1246" s="28">
        <v>205</v>
      </c>
      <c r="B1246" s="28" t="s">
        <v>1487</v>
      </c>
      <c r="C1246" s="28" t="s">
        <v>1522</v>
      </c>
      <c r="D1246" s="2" t="str">
        <f t="shared" si="38"/>
        <v>大阪府吹田市</v>
      </c>
      <c r="E1246" s="28">
        <v>205</v>
      </c>
      <c r="F1246" s="2">
        <f t="shared" si="39"/>
        <v>1</v>
      </c>
    </row>
    <row r="1247" spans="1:6">
      <c r="A1247" s="28">
        <v>206</v>
      </c>
      <c r="B1247" s="28" t="s">
        <v>1487</v>
      </c>
      <c r="C1247" s="28" t="s">
        <v>1523</v>
      </c>
      <c r="D1247" s="2" t="str">
        <f t="shared" si="38"/>
        <v>大阪府泉大津市</v>
      </c>
      <c r="E1247" s="28">
        <v>206</v>
      </c>
      <c r="F1247" s="2">
        <f t="shared" si="39"/>
        <v>1</v>
      </c>
    </row>
    <row r="1248" spans="1:6">
      <c r="A1248" s="28">
        <v>207</v>
      </c>
      <c r="B1248" s="28" t="s">
        <v>1487</v>
      </c>
      <c r="C1248" s="28" t="s">
        <v>1524</v>
      </c>
      <c r="D1248" s="2" t="str">
        <f t="shared" si="38"/>
        <v>大阪府高槻市</v>
      </c>
      <c r="E1248" s="28">
        <v>207</v>
      </c>
      <c r="F1248" s="2">
        <f t="shared" si="39"/>
        <v>1</v>
      </c>
    </row>
    <row r="1249" spans="1:6">
      <c r="A1249" s="28">
        <v>208</v>
      </c>
      <c r="B1249" s="28" t="s">
        <v>1487</v>
      </c>
      <c r="C1249" s="28" t="s">
        <v>1525</v>
      </c>
      <c r="D1249" s="2" t="str">
        <f t="shared" si="38"/>
        <v>大阪府貝塚市</v>
      </c>
      <c r="E1249" s="28">
        <v>208</v>
      </c>
      <c r="F1249" s="2">
        <f t="shared" si="39"/>
        <v>1</v>
      </c>
    </row>
    <row r="1250" spans="1:6">
      <c r="A1250" s="28">
        <v>209</v>
      </c>
      <c r="B1250" s="28" t="s">
        <v>1487</v>
      </c>
      <c r="C1250" s="28" t="s">
        <v>1526</v>
      </c>
      <c r="D1250" s="2" t="str">
        <f t="shared" si="38"/>
        <v>大阪府守口市</v>
      </c>
      <c r="E1250" s="28">
        <v>209</v>
      </c>
      <c r="F1250" s="2">
        <f t="shared" si="39"/>
        <v>1</v>
      </c>
    </row>
    <row r="1251" spans="1:6">
      <c r="A1251" s="28">
        <v>210</v>
      </c>
      <c r="B1251" s="28" t="s">
        <v>1487</v>
      </c>
      <c r="C1251" s="28" t="s">
        <v>1527</v>
      </c>
      <c r="D1251" s="2" t="str">
        <f t="shared" si="38"/>
        <v>大阪府枚方市</v>
      </c>
      <c r="E1251" s="28">
        <v>210</v>
      </c>
      <c r="F1251" s="2">
        <f t="shared" si="39"/>
        <v>1</v>
      </c>
    </row>
    <row r="1252" spans="1:6">
      <c r="A1252" s="28">
        <v>211</v>
      </c>
      <c r="B1252" s="28" t="s">
        <v>1487</v>
      </c>
      <c r="C1252" s="28" t="s">
        <v>1528</v>
      </c>
      <c r="D1252" s="2" t="str">
        <f t="shared" si="38"/>
        <v>大阪府茨木市</v>
      </c>
      <c r="E1252" s="28">
        <v>211</v>
      </c>
      <c r="F1252" s="2">
        <f t="shared" si="39"/>
        <v>1</v>
      </c>
    </row>
    <row r="1253" spans="1:6">
      <c r="A1253" s="28">
        <v>212</v>
      </c>
      <c r="B1253" s="28" t="s">
        <v>1487</v>
      </c>
      <c r="C1253" s="28" t="s">
        <v>1529</v>
      </c>
      <c r="D1253" s="2" t="str">
        <f t="shared" si="38"/>
        <v>大阪府八尾市</v>
      </c>
      <c r="E1253" s="28">
        <v>212</v>
      </c>
      <c r="F1253" s="2">
        <f t="shared" si="39"/>
        <v>1</v>
      </c>
    </row>
    <row r="1254" spans="1:6">
      <c r="A1254" s="28">
        <v>213</v>
      </c>
      <c r="B1254" s="28" t="s">
        <v>1487</v>
      </c>
      <c r="C1254" s="28" t="s">
        <v>1530</v>
      </c>
      <c r="D1254" s="2" t="str">
        <f t="shared" si="38"/>
        <v>大阪府泉佐野市</v>
      </c>
      <c r="E1254" s="28">
        <v>213</v>
      </c>
      <c r="F1254" s="2">
        <f t="shared" si="39"/>
        <v>1</v>
      </c>
    </row>
    <row r="1255" spans="1:6">
      <c r="A1255" s="28">
        <v>214</v>
      </c>
      <c r="B1255" s="28" t="s">
        <v>1487</v>
      </c>
      <c r="C1255" s="28" t="s">
        <v>1531</v>
      </c>
      <c r="D1255" s="2" t="str">
        <f t="shared" si="38"/>
        <v>大阪府富田林市</v>
      </c>
      <c r="E1255" s="28">
        <v>214</v>
      </c>
      <c r="F1255" s="2">
        <f t="shared" si="39"/>
        <v>1</v>
      </c>
    </row>
    <row r="1256" spans="1:6">
      <c r="A1256" s="28">
        <v>215</v>
      </c>
      <c r="B1256" s="28" t="s">
        <v>1487</v>
      </c>
      <c r="C1256" s="28" t="s">
        <v>1532</v>
      </c>
      <c r="D1256" s="2" t="str">
        <f t="shared" si="38"/>
        <v>大阪府寝屋川市</v>
      </c>
      <c r="E1256" s="28">
        <v>215</v>
      </c>
      <c r="F1256" s="2">
        <f t="shared" si="39"/>
        <v>1</v>
      </c>
    </row>
    <row r="1257" spans="1:6">
      <c r="A1257" s="28">
        <v>216</v>
      </c>
      <c r="B1257" s="28" t="s">
        <v>1487</v>
      </c>
      <c r="C1257" s="28" t="s">
        <v>1533</v>
      </c>
      <c r="D1257" s="2" t="str">
        <f t="shared" si="38"/>
        <v>大阪府河内長野市</v>
      </c>
      <c r="E1257" s="28">
        <v>216</v>
      </c>
      <c r="F1257" s="2">
        <f t="shared" si="39"/>
        <v>1</v>
      </c>
    </row>
    <row r="1258" spans="1:6">
      <c r="A1258" s="28">
        <v>217</v>
      </c>
      <c r="B1258" s="28" t="s">
        <v>1487</v>
      </c>
      <c r="C1258" s="28" t="s">
        <v>1534</v>
      </c>
      <c r="D1258" s="2" t="str">
        <f t="shared" si="38"/>
        <v>大阪府松原市</v>
      </c>
      <c r="E1258" s="28">
        <v>217</v>
      </c>
      <c r="F1258" s="2">
        <f t="shared" si="39"/>
        <v>1</v>
      </c>
    </row>
    <row r="1259" spans="1:6">
      <c r="A1259" s="28">
        <v>218</v>
      </c>
      <c r="B1259" s="28" t="s">
        <v>1487</v>
      </c>
      <c r="C1259" s="28" t="s">
        <v>1535</v>
      </c>
      <c r="D1259" s="2" t="str">
        <f t="shared" si="38"/>
        <v>大阪府大東市</v>
      </c>
      <c r="E1259" s="28">
        <v>218</v>
      </c>
      <c r="F1259" s="2">
        <f t="shared" si="39"/>
        <v>1</v>
      </c>
    </row>
    <row r="1260" spans="1:6">
      <c r="A1260" s="28">
        <v>219</v>
      </c>
      <c r="B1260" s="28" t="s">
        <v>1487</v>
      </c>
      <c r="C1260" s="28" t="s">
        <v>1536</v>
      </c>
      <c r="D1260" s="2" t="str">
        <f t="shared" si="38"/>
        <v>大阪府和泉市</v>
      </c>
      <c r="E1260" s="28">
        <v>219</v>
      </c>
      <c r="F1260" s="2">
        <f t="shared" si="39"/>
        <v>1</v>
      </c>
    </row>
    <row r="1261" spans="1:6">
      <c r="A1261" s="28">
        <v>220</v>
      </c>
      <c r="B1261" s="28" t="s">
        <v>1487</v>
      </c>
      <c r="C1261" s="28" t="s">
        <v>1537</v>
      </c>
      <c r="D1261" s="2" t="str">
        <f t="shared" si="38"/>
        <v>大阪府箕面市</v>
      </c>
      <c r="E1261" s="28">
        <v>220</v>
      </c>
      <c r="F1261" s="2">
        <f t="shared" si="39"/>
        <v>1</v>
      </c>
    </row>
    <row r="1262" spans="1:6">
      <c r="A1262" s="28">
        <v>221</v>
      </c>
      <c r="B1262" s="28" t="s">
        <v>1487</v>
      </c>
      <c r="C1262" s="28" t="s">
        <v>1538</v>
      </c>
      <c r="D1262" s="2" t="str">
        <f t="shared" si="38"/>
        <v>大阪府柏原市</v>
      </c>
      <c r="E1262" s="28">
        <v>221</v>
      </c>
      <c r="F1262" s="2">
        <f t="shared" si="39"/>
        <v>1</v>
      </c>
    </row>
    <row r="1263" spans="1:6">
      <c r="A1263" s="28">
        <v>222</v>
      </c>
      <c r="B1263" s="28" t="s">
        <v>1487</v>
      </c>
      <c r="C1263" s="28" t="s">
        <v>1539</v>
      </c>
      <c r="D1263" s="2" t="str">
        <f t="shared" si="38"/>
        <v>大阪府羽曳野市</v>
      </c>
      <c r="E1263" s="28">
        <v>222</v>
      </c>
      <c r="F1263" s="2">
        <f t="shared" si="39"/>
        <v>1</v>
      </c>
    </row>
    <row r="1264" spans="1:6">
      <c r="A1264" s="28">
        <v>223</v>
      </c>
      <c r="B1264" s="28" t="s">
        <v>1487</v>
      </c>
      <c r="C1264" s="28" t="s">
        <v>1540</v>
      </c>
      <c r="D1264" s="2" t="str">
        <f t="shared" si="38"/>
        <v>大阪府門真市</v>
      </c>
      <c r="E1264" s="28">
        <v>223</v>
      </c>
      <c r="F1264" s="2">
        <f t="shared" si="39"/>
        <v>1</v>
      </c>
    </row>
    <row r="1265" spans="1:6">
      <c r="A1265" s="28">
        <v>224</v>
      </c>
      <c r="B1265" s="28" t="s">
        <v>1487</v>
      </c>
      <c r="C1265" s="28" t="s">
        <v>1541</v>
      </c>
      <c r="D1265" s="2" t="str">
        <f t="shared" si="38"/>
        <v>大阪府摂津市</v>
      </c>
      <c r="E1265" s="28">
        <v>224</v>
      </c>
      <c r="F1265" s="2">
        <f t="shared" si="39"/>
        <v>1</v>
      </c>
    </row>
    <row r="1266" spans="1:6">
      <c r="A1266" s="28">
        <v>225</v>
      </c>
      <c r="B1266" s="28" t="s">
        <v>1487</v>
      </c>
      <c r="C1266" s="28" t="s">
        <v>1542</v>
      </c>
      <c r="D1266" s="2" t="str">
        <f t="shared" si="38"/>
        <v>大阪府高石市</v>
      </c>
      <c r="E1266" s="28">
        <v>225</v>
      </c>
      <c r="F1266" s="2">
        <f t="shared" si="39"/>
        <v>1</v>
      </c>
    </row>
    <row r="1267" spans="1:6">
      <c r="A1267" s="28">
        <v>226</v>
      </c>
      <c r="B1267" s="28" t="s">
        <v>1487</v>
      </c>
      <c r="C1267" s="28" t="s">
        <v>1543</v>
      </c>
      <c r="D1267" s="2" t="str">
        <f t="shared" si="38"/>
        <v>大阪府藤井寺市</v>
      </c>
      <c r="E1267" s="28">
        <v>226</v>
      </c>
      <c r="F1267" s="2">
        <f t="shared" si="39"/>
        <v>1</v>
      </c>
    </row>
    <row r="1268" spans="1:6">
      <c r="A1268" s="28">
        <v>227</v>
      </c>
      <c r="B1268" s="28" t="s">
        <v>1487</v>
      </c>
      <c r="C1268" s="28" t="s">
        <v>1544</v>
      </c>
      <c r="D1268" s="2" t="str">
        <f t="shared" si="38"/>
        <v>大阪府東大阪市</v>
      </c>
      <c r="E1268" s="28">
        <v>227</v>
      </c>
      <c r="F1268" s="2">
        <f t="shared" si="39"/>
        <v>1</v>
      </c>
    </row>
    <row r="1269" spans="1:6">
      <c r="A1269" s="28">
        <v>228</v>
      </c>
      <c r="B1269" s="28" t="s">
        <v>1487</v>
      </c>
      <c r="C1269" s="28" t="s">
        <v>1545</v>
      </c>
      <c r="D1269" s="2" t="str">
        <f t="shared" si="38"/>
        <v>大阪府泉南市</v>
      </c>
      <c r="E1269" s="28">
        <v>228</v>
      </c>
      <c r="F1269" s="2">
        <f t="shared" si="39"/>
        <v>1</v>
      </c>
    </row>
    <row r="1270" spans="1:6">
      <c r="A1270" s="28">
        <v>229</v>
      </c>
      <c r="B1270" s="28" t="s">
        <v>1487</v>
      </c>
      <c r="C1270" s="28" t="s">
        <v>1546</v>
      </c>
      <c r="D1270" s="2" t="str">
        <f t="shared" si="38"/>
        <v>大阪府四條畷市</v>
      </c>
      <c r="E1270" s="28">
        <v>229</v>
      </c>
      <c r="F1270" s="2">
        <f t="shared" si="39"/>
        <v>1</v>
      </c>
    </row>
    <row r="1271" spans="1:6">
      <c r="A1271" s="28">
        <v>230</v>
      </c>
      <c r="B1271" s="28" t="s">
        <v>1487</v>
      </c>
      <c r="C1271" s="28" t="s">
        <v>1547</v>
      </c>
      <c r="D1271" s="2" t="str">
        <f t="shared" si="38"/>
        <v>大阪府交野市</v>
      </c>
      <c r="E1271" s="28">
        <v>230</v>
      </c>
      <c r="F1271" s="2">
        <f t="shared" si="39"/>
        <v>1</v>
      </c>
    </row>
    <row r="1272" spans="1:6">
      <c r="A1272" s="28">
        <v>231</v>
      </c>
      <c r="B1272" s="28" t="s">
        <v>1487</v>
      </c>
      <c r="C1272" s="28" t="s">
        <v>1548</v>
      </c>
      <c r="D1272" s="2" t="str">
        <f t="shared" si="38"/>
        <v>大阪府大阪狭山市</v>
      </c>
      <c r="E1272" s="28">
        <v>231</v>
      </c>
      <c r="F1272" s="2">
        <f t="shared" si="39"/>
        <v>1</v>
      </c>
    </row>
    <row r="1273" spans="1:6">
      <c r="A1273" s="28">
        <v>232</v>
      </c>
      <c r="B1273" s="28" t="s">
        <v>1487</v>
      </c>
      <c r="C1273" s="28" t="s">
        <v>1549</v>
      </c>
      <c r="D1273" s="2" t="str">
        <f t="shared" si="38"/>
        <v>大阪府阪南市</v>
      </c>
      <c r="E1273" s="28">
        <v>232</v>
      </c>
      <c r="F1273" s="2">
        <f t="shared" si="39"/>
        <v>1</v>
      </c>
    </row>
    <row r="1274" spans="1:6">
      <c r="A1274" s="28">
        <v>301</v>
      </c>
      <c r="B1274" s="28" t="s">
        <v>1487</v>
      </c>
      <c r="C1274" s="28" t="s">
        <v>1550</v>
      </c>
      <c r="D1274" s="2" t="str">
        <f t="shared" si="38"/>
        <v>大阪府島本町</v>
      </c>
      <c r="E1274" s="28">
        <v>301</v>
      </c>
      <c r="F1274" s="2">
        <f t="shared" si="39"/>
        <v>1</v>
      </c>
    </row>
    <row r="1275" spans="1:6">
      <c r="A1275" s="28">
        <v>321</v>
      </c>
      <c r="B1275" s="28" t="s">
        <v>1487</v>
      </c>
      <c r="C1275" s="28" t="s">
        <v>1551</v>
      </c>
      <c r="D1275" s="2" t="str">
        <f t="shared" si="38"/>
        <v>大阪府豊能町</v>
      </c>
      <c r="E1275" s="28">
        <v>321</v>
      </c>
      <c r="F1275" s="2">
        <f t="shared" si="39"/>
        <v>1</v>
      </c>
    </row>
    <row r="1276" spans="1:6">
      <c r="A1276" s="28">
        <v>322</v>
      </c>
      <c r="B1276" s="28" t="s">
        <v>1487</v>
      </c>
      <c r="C1276" s="28" t="s">
        <v>1552</v>
      </c>
      <c r="D1276" s="2" t="str">
        <f t="shared" si="38"/>
        <v>大阪府能勢町</v>
      </c>
      <c r="E1276" s="28">
        <v>322</v>
      </c>
      <c r="F1276" s="2">
        <f t="shared" si="39"/>
        <v>1</v>
      </c>
    </row>
    <row r="1277" spans="1:6">
      <c r="A1277" s="28">
        <v>341</v>
      </c>
      <c r="B1277" s="28" t="s">
        <v>1487</v>
      </c>
      <c r="C1277" s="28" t="s">
        <v>1553</v>
      </c>
      <c r="D1277" s="2" t="str">
        <f t="shared" si="38"/>
        <v>大阪府忠岡町</v>
      </c>
      <c r="E1277" s="28">
        <v>341</v>
      </c>
      <c r="F1277" s="2">
        <f t="shared" si="39"/>
        <v>1</v>
      </c>
    </row>
    <row r="1278" spans="1:6">
      <c r="A1278" s="28">
        <v>361</v>
      </c>
      <c r="B1278" s="28" t="s">
        <v>1487</v>
      </c>
      <c r="C1278" s="28" t="s">
        <v>1554</v>
      </c>
      <c r="D1278" s="2" t="str">
        <f t="shared" si="38"/>
        <v>大阪府熊取町</v>
      </c>
      <c r="E1278" s="28">
        <v>361</v>
      </c>
      <c r="F1278" s="2">
        <f t="shared" si="39"/>
        <v>1</v>
      </c>
    </row>
    <row r="1279" spans="1:6">
      <c r="A1279" s="28">
        <v>362</v>
      </c>
      <c r="B1279" s="28" t="s">
        <v>1487</v>
      </c>
      <c r="C1279" s="28" t="s">
        <v>1555</v>
      </c>
      <c r="D1279" s="2" t="str">
        <f t="shared" si="38"/>
        <v>大阪府田尻町</v>
      </c>
      <c r="E1279" s="28">
        <v>362</v>
      </c>
      <c r="F1279" s="2">
        <f t="shared" si="39"/>
        <v>1</v>
      </c>
    </row>
    <row r="1280" spans="1:6">
      <c r="A1280" s="28">
        <v>366</v>
      </c>
      <c r="B1280" s="28" t="s">
        <v>1487</v>
      </c>
      <c r="C1280" s="28" t="s">
        <v>1556</v>
      </c>
      <c r="D1280" s="2" t="str">
        <f t="shared" si="38"/>
        <v>大阪府岬町</v>
      </c>
      <c r="E1280" s="28">
        <v>366</v>
      </c>
      <c r="F1280" s="2">
        <f t="shared" si="39"/>
        <v>1</v>
      </c>
    </row>
    <row r="1281" spans="1:6">
      <c r="A1281" s="28">
        <v>381</v>
      </c>
      <c r="B1281" s="28" t="s">
        <v>1487</v>
      </c>
      <c r="C1281" s="28" t="s">
        <v>1557</v>
      </c>
      <c r="D1281" s="2" t="str">
        <f t="shared" si="38"/>
        <v>大阪府太子町</v>
      </c>
      <c r="E1281" s="28">
        <v>381</v>
      </c>
      <c r="F1281" s="2">
        <f t="shared" si="39"/>
        <v>1</v>
      </c>
    </row>
    <row r="1282" spans="1:6">
      <c r="A1282" s="28">
        <v>382</v>
      </c>
      <c r="B1282" s="28" t="s">
        <v>1487</v>
      </c>
      <c r="C1282" s="28" t="s">
        <v>1558</v>
      </c>
      <c r="D1282" s="2" t="str">
        <f t="shared" si="38"/>
        <v>大阪府河南町</v>
      </c>
      <c r="E1282" s="28">
        <v>382</v>
      </c>
      <c r="F1282" s="2">
        <f t="shared" si="39"/>
        <v>1</v>
      </c>
    </row>
    <row r="1283" spans="1:6">
      <c r="A1283" s="28">
        <v>383</v>
      </c>
      <c r="B1283" s="28" t="s">
        <v>1487</v>
      </c>
      <c r="C1283" s="28" t="s">
        <v>1559</v>
      </c>
      <c r="D1283" s="2" t="str">
        <f t="shared" ref="D1283:D1346" si="40">B1283&amp;C1283</f>
        <v>大阪府千早赤阪村</v>
      </c>
      <c r="E1283" s="28">
        <v>383</v>
      </c>
      <c r="F1283" s="2">
        <f t="shared" ref="F1283:F1346" si="41">COUNTIF(D:D,D1283)</f>
        <v>1</v>
      </c>
    </row>
    <row r="1284" spans="1:6">
      <c r="A1284" s="28">
        <v>101</v>
      </c>
      <c r="B1284" s="28" t="s">
        <v>1560</v>
      </c>
      <c r="C1284" s="28" t="s">
        <v>1561</v>
      </c>
      <c r="D1284" s="2" t="str">
        <f t="shared" si="40"/>
        <v>兵庫県神戸市東灘区</v>
      </c>
      <c r="E1284" s="28">
        <v>101</v>
      </c>
      <c r="F1284" s="2">
        <f t="shared" si="41"/>
        <v>1</v>
      </c>
    </row>
    <row r="1285" spans="1:6">
      <c r="A1285" s="28">
        <v>102</v>
      </c>
      <c r="B1285" s="28" t="s">
        <v>1560</v>
      </c>
      <c r="C1285" s="28" t="s">
        <v>1562</v>
      </c>
      <c r="D1285" s="2" t="str">
        <f t="shared" si="40"/>
        <v>兵庫県神戸市灘区</v>
      </c>
      <c r="E1285" s="28">
        <v>102</v>
      </c>
      <c r="F1285" s="2">
        <f t="shared" si="41"/>
        <v>1</v>
      </c>
    </row>
    <row r="1286" spans="1:6">
      <c r="A1286" s="28">
        <v>105</v>
      </c>
      <c r="B1286" s="28" t="s">
        <v>1560</v>
      </c>
      <c r="C1286" s="28" t="s">
        <v>1563</v>
      </c>
      <c r="D1286" s="2" t="str">
        <f t="shared" si="40"/>
        <v>兵庫県神戸市兵庫区</v>
      </c>
      <c r="E1286" s="28">
        <v>105</v>
      </c>
      <c r="F1286" s="2">
        <f t="shared" si="41"/>
        <v>1</v>
      </c>
    </row>
    <row r="1287" spans="1:6">
      <c r="A1287" s="28">
        <v>106</v>
      </c>
      <c r="B1287" s="28" t="s">
        <v>1560</v>
      </c>
      <c r="C1287" s="28" t="s">
        <v>1564</v>
      </c>
      <c r="D1287" s="2" t="str">
        <f t="shared" si="40"/>
        <v>兵庫県神戸市長田区</v>
      </c>
      <c r="E1287" s="28">
        <v>106</v>
      </c>
      <c r="F1287" s="2">
        <f t="shared" si="41"/>
        <v>1</v>
      </c>
    </row>
    <row r="1288" spans="1:6">
      <c r="A1288" s="28">
        <v>107</v>
      </c>
      <c r="B1288" s="28" t="s">
        <v>1560</v>
      </c>
      <c r="C1288" s="28" t="s">
        <v>1565</v>
      </c>
      <c r="D1288" s="2" t="str">
        <f t="shared" si="40"/>
        <v>兵庫県神戸市須磨区</v>
      </c>
      <c r="E1288" s="28">
        <v>107</v>
      </c>
      <c r="F1288" s="2">
        <f t="shared" si="41"/>
        <v>1</v>
      </c>
    </row>
    <row r="1289" spans="1:6">
      <c r="A1289" s="28">
        <v>108</v>
      </c>
      <c r="B1289" s="28" t="s">
        <v>1560</v>
      </c>
      <c r="C1289" s="28" t="s">
        <v>1566</v>
      </c>
      <c r="D1289" s="2" t="str">
        <f t="shared" si="40"/>
        <v>兵庫県神戸市垂水区</v>
      </c>
      <c r="E1289" s="28">
        <v>108</v>
      </c>
      <c r="F1289" s="2">
        <f t="shared" si="41"/>
        <v>1</v>
      </c>
    </row>
    <row r="1290" spans="1:6">
      <c r="A1290" s="28">
        <v>109</v>
      </c>
      <c r="B1290" s="28" t="s">
        <v>1560</v>
      </c>
      <c r="C1290" s="28" t="s">
        <v>1567</v>
      </c>
      <c r="D1290" s="2" t="str">
        <f t="shared" si="40"/>
        <v>兵庫県神戸市北区</v>
      </c>
      <c r="E1290" s="28">
        <v>109</v>
      </c>
      <c r="F1290" s="2">
        <f t="shared" si="41"/>
        <v>1</v>
      </c>
    </row>
    <row r="1291" spans="1:6">
      <c r="A1291" s="28">
        <v>110</v>
      </c>
      <c r="B1291" s="28" t="s">
        <v>1560</v>
      </c>
      <c r="C1291" s="28" t="s">
        <v>1568</v>
      </c>
      <c r="D1291" s="2" t="str">
        <f t="shared" si="40"/>
        <v>兵庫県神戸市中央区</v>
      </c>
      <c r="E1291" s="28">
        <v>110</v>
      </c>
      <c r="F1291" s="2">
        <f t="shared" si="41"/>
        <v>1</v>
      </c>
    </row>
    <row r="1292" spans="1:6">
      <c r="A1292" s="28">
        <v>111</v>
      </c>
      <c r="B1292" s="28" t="s">
        <v>1560</v>
      </c>
      <c r="C1292" s="28" t="s">
        <v>1569</v>
      </c>
      <c r="D1292" s="2" t="str">
        <f t="shared" si="40"/>
        <v>兵庫県神戸市西区</v>
      </c>
      <c r="E1292" s="28">
        <v>111</v>
      </c>
      <c r="F1292" s="2">
        <f t="shared" si="41"/>
        <v>1</v>
      </c>
    </row>
    <row r="1293" spans="1:6">
      <c r="A1293" s="28">
        <v>201</v>
      </c>
      <c r="B1293" s="28" t="s">
        <v>1560</v>
      </c>
      <c r="C1293" s="28" t="s">
        <v>1570</v>
      </c>
      <c r="D1293" s="2" t="str">
        <f t="shared" si="40"/>
        <v>兵庫県姫路市</v>
      </c>
      <c r="E1293" s="28">
        <v>201</v>
      </c>
      <c r="F1293" s="2">
        <f t="shared" si="41"/>
        <v>1</v>
      </c>
    </row>
    <row r="1294" spans="1:6">
      <c r="A1294" s="28">
        <v>202</v>
      </c>
      <c r="B1294" s="28" t="s">
        <v>1560</v>
      </c>
      <c r="C1294" s="28" t="s">
        <v>1571</v>
      </c>
      <c r="D1294" s="2" t="str">
        <f t="shared" si="40"/>
        <v>兵庫県尼崎市</v>
      </c>
      <c r="E1294" s="28">
        <v>202</v>
      </c>
      <c r="F1294" s="2">
        <f t="shared" si="41"/>
        <v>1</v>
      </c>
    </row>
    <row r="1295" spans="1:6">
      <c r="A1295" s="28">
        <v>203</v>
      </c>
      <c r="B1295" s="28" t="s">
        <v>1560</v>
      </c>
      <c r="C1295" s="28" t="s">
        <v>1572</v>
      </c>
      <c r="D1295" s="2" t="str">
        <f t="shared" si="40"/>
        <v>兵庫県明石市</v>
      </c>
      <c r="E1295" s="28">
        <v>203</v>
      </c>
      <c r="F1295" s="2">
        <f t="shared" si="41"/>
        <v>1</v>
      </c>
    </row>
    <row r="1296" spans="1:6">
      <c r="A1296" s="28">
        <v>204</v>
      </c>
      <c r="B1296" s="28" t="s">
        <v>1560</v>
      </c>
      <c r="C1296" s="28" t="s">
        <v>1573</v>
      </c>
      <c r="D1296" s="2" t="str">
        <f t="shared" si="40"/>
        <v>兵庫県西宮市</v>
      </c>
      <c r="E1296" s="28">
        <v>204</v>
      </c>
      <c r="F1296" s="2">
        <f t="shared" si="41"/>
        <v>1</v>
      </c>
    </row>
    <row r="1297" spans="1:6">
      <c r="A1297" s="28">
        <v>205</v>
      </c>
      <c r="B1297" s="28" t="s">
        <v>1560</v>
      </c>
      <c r="C1297" s="28" t="s">
        <v>1574</v>
      </c>
      <c r="D1297" s="2" t="str">
        <f t="shared" si="40"/>
        <v>兵庫県洲本市</v>
      </c>
      <c r="E1297" s="28">
        <v>205</v>
      </c>
      <c r="F1297" s="2">
        <f t="shared" si="41"/>
        <v>1</v>
      </c>
    </row>
    <row r="1298" spans="1:6">
      <c r="A1298" s="28">
        <v>206</v>
      </c>
      <c r="B1298" s="28" t="s">
        <v>1560</v>
      </c>
      <c r="C1298" s="28" t="s">
        <v>1575</v>
      </c>
      <c r="D1298" s="2" t="str">
        <f t="shared" si="40"/>
        <v>兵庫県芦屋市</v>
      </c>
      <c r="E1298" s="28">
        <v>206</v>
      </c>
      <c r="F1298" s="2">
        <f t="shared" si="41"/>
        <v>1</v>
      </c>
    </row>
    <row r="1299" spans="1:6">
      <c r="A1299" s="28">
        <v>207</v>
      </c>
      <c r="B1299" s="28" t="s">
        <v>1560</v>
      </c>
      <c r="C1299" s="28" t="s">
        <v>1576</v>
      </c>
      <c r="D1299" s="2" t="str">
        <f t="shared" si="40"/>
        <v>兵庫県伊丹市</v>
      </c>
      <c r="E1299" s="28">
        <v>207</v>
      </c>
      <c r="F1299" s="2">
        <f t="shared" si="41"/>
        <v>1</v>
      </c>
    </row>
    <row r="1300" spans="1:6">
      <c r="A1300" s="28">
        <v>208</v>
      </c>
      <c r="B1300" s="28" t="s">
        <v>1560</v>
      </c>
      <c r="C1300" s="28" t="s">
        <v>1577</v>
      </c>
      <c r="D1300" s="2" t="str">
        <f t="shared" si="40"/>
        <v>兵庫県相生市</v>
      </c>
      <c r="E1300" s="28">
        <v>208</v>
      </c>
      <c r="F1300" s="2">
        <f t="shared" si="41"/>
        <v>1</v>
      </c>
    </row>
    <row r="1301" spans="1:6">
      <c r="A1301" s="28">
        <v>209</v>
      </c>
      <c r="B1301" s="28" t="s">
        <v>1560</v>
      </c>
      <c r="C1301" s="28" t="s">
        <v>1578</v>
      </c>
      <c r="D1301" s="2" t="str">
        <f t="shared" si="40"/>
        <v>兵庫県豊岡市</v>
      </c>
      <c r="E1301" s="28">
        <v>209</v>
      </c>
      <c r="F1301" s="2">
        <f t="shared" si="41"/>
        <v>1</v>
      </c>
    </row>
    <row r="1302" spans="1:6">
      <c r="A1302" s="28">
        <v>210</v>
      </c>
      <c r="B1302" s="28" t="s">
        <v>1560</v>
      </c>
      <c r="C1302" s="28" t="s">
        <v>1579</v>
      </c>
      <c r="D1302" s="2" t="str">
        <f t="shared" si="40"/>
        <v>兵庫県加古川市</v>
      </c>
      <c r="E1302" s="28">
        <v>210</v>
      </c>
      <c r="F1302" s="2">
        <f t="shared" si="41"/>
        <v>1</v>
      </c>
    </row>
    <row r="1303" spans="1:6">
      <c r="A1303" s="28">
        <v>212</v>
      </c>
      <c r="B1303" s="28" t="s">
        <v>1560</v>
      </c>
      <c r="C1303" s="28" t="s">
        <v>1580</v>
      </c>
      <c r="D1303" s="2" t="str">
        <f t="shared" si="40"/>
        <v>兵庫県赤穂市</v>
      </c>
      <c r="E1303" s="28">
        <v>212</v>
      </c>
      <c r="F1303" s="2">
        <f t="shared" si="41"/>
        <v>1</v>
      </c>
    </row>
    <row r="1304" spans="1:6">
      <c r="A1304" s="28">
        <v>213</v>
      </c>
      <c r="B1304" s="28" t="s">
        <v>1560</v>
      </c>
      <c r="C1304" s="28" t="s">
        <v>1581</v>
      </c>
      <c r="D1304" s="2" t="str">
        <f t="shared" si="40"/>
        <v>兵庫県西脇市</v>
      </c>
      <c r="E1304" s="28">
        <v>213</v>
      </c>
      <c r="F1304" s="2">
        <f t="shared" si="41"/>
        <v>1</v>
      </c>
    </row>
    <row r="1305" spans="1:6">
      <c r="A1305" s="28">
        <v>214</v>
      </c>
      <c r="B1305" s="28" t="s">
        <v>1560</v>
      </c>
      <c r="C1305" s="28" t="s">
        <v>1582</v>
      </c>
      <c r="D1305" s="2" t="str">
        <f t="shared" si="40"/>
        <v>兵庫県宝塚市</v>
      </c>
      <c r="E1305" s="28">
        <v>214</v>
      </c>
      <c r="F1305" s="2">
        <f t="shared" si="41"/>
        <v>1</v>
      </c>
    </row>
    <row r="1306" spans="1:6">
      <c r="A1306" s="28">
        <v>215</v>
      </c>
      <c r="B1306" s="28" t="s">
        <v>1560</v>
      </c>
      <c r="C1306" s="28" t="s">
        <v>1583</v>
      </c>
      <c r="D1306" s="2" t="str">
        <f t="shared" si="40"/>
        <v>兵庫県三木市</v>
      </c>
      <c r="E1306" s="28">
        <v>215</v>
      </c>
      <c r="F1306" s="2">
        <f t="shared" si="41"/>
        <v>1</v>
      </c>
    </row>
    <row r="1307" spans="1:6">
      <c r="A1307" s="28">
        <v>216</v>
      </c>
      <c r="B1307" s="28" t="s">
        <v>1560</v>
      </c>
      <c r="C1307" s="28" t="s">
        <v>1584</v>
      </c>
      <c r="D1307" s="2" t="str">
        <f t="shared" si="40"/>
        <v>兵庫県高砂市</v>
      </c>
      <c r="E1307" s="28">
        <v>216</v>
      </c>
      <c r="F1307" s="2">
        <f t="shared" si="41"/>
        <v>1</v>
      </c>
    </row>
    <row r="1308" spans="1:6">
      <c r="A1308" s="28">
        <v>217</v>
      </c>
      <c r="B1308" s="28" t="s">
        <v>1560</v>
      </c>
      <c r="C1308" s="28" t="s">
        <v>1585</v>
      </c>
      <c r="D1308" s="2" t="str">
        <f t="shared" si="40"/>
        <v>兵庫県川西市</v>
      </c>
      <c r="E1308" s="28">
        <v>217</v>
      </c>
      <c r="F1308" s="2">
        <f t="shared" si="41"/>
        <v>1</v>
      </c>
    </row>
    <row r="1309" spans="1:6">
      <c r="A1309" s="28">
        <v>218</v>
      </c>
      <c r="B1309" s="28" t="s">
        <v>1560</v>
      </c>
      <c r="C1309" s="28" t="s">
        <v>1586</v>
      </c>
      <c r="D1309" s="2" t="str">
        <f t="shared" si="40"/>
        <v>兵庫県小野市</v>
      </c>
      <c r="E1309" s="28">
        <v>218</v>
      </c>
      <c r="F1309" s="2">
        <f t="shared" si="41"/>
        <v>1</v>
      </c>
    </row>
    <row r="1310" spans="1:6">
      <c r="A1310" s="28">
        <v>219</v>
      </c>
      <c r="B1310" s="28" t="s">
        <v>1560</v>
      </c>
      <c r="C1310" s="28" t="s">
        <v>1587</v>
      </c>
      <c r="D1310" s="2" t="str">
        <f t="shared" si="40"/>
        <v>兵庫県三田市</v>
      </c>
      <c r="E1310" s="28">
        <v>219</v>
      </c>
      <c r="F1310" s="2">
        <f t="shared" si="41"/>
        <v>1</v>
      </c>
    </row>
    <row r="1311" spans="1:6">
      <c r="A1311" s="28">
        <v>220</v>
      </c>
      <c r="B1311" s="28" t="s">
        <v>1560</v>
      </c>
      <c r="C1311" s="28" t="s">
        <v>1588</v>
      </c>
      <c r="D1311" s="2" t="str">
        <f t="shared" si="40"/>
        <v>兵庫県加西市</v>
      </c>
      <c r="E1311" s="28">
        <v>220</v>
      </c>
      <c r="F1311" s="2">
        <f t="shared" si="41"/>
        <v>1</v>
      </c>
    </row>
    <row r="1312" spans="1:6">
      <c r="A1312" s="28">
        <v>221</v>
      </c>
      <c r="B1312" s="28" t="s">
        <v>1560</v>
      </c>
      <c r="C1312" s="28" t="s">
        <v>1589</v>
      </c>
      <c r="D1312" s="2" t="str">
        <f t="shared" si="40"/>
        <v>兵庫県丹波篠山市</v>
      </c>
      <c r="E1312" s="28">
        <v>221</v>
      </c>
      <c r="F1312" s="2">
        <f t="shared" si="41"/>
        <v>1</v>
      </c>
    </row>
    <row r="1313" spans="1:6">
      <c r="A1313" s="28">
        <v>222</v>
      </c>
      <c r="B1313" s="28" t="s">
        <v>1560</v>
      </c>
      <c r="C1313" s="28" t="s">
        <v>1590</v>
      </c>
      <c r="D1313" s="2" t="str">
        <f t="shared" si="40"/>
        <v>兵庫県養父市</v>
      </c>
      <c r="E1313" s="28">
        <v>222</v>
      </c>
      <c r="F1313" s="2">
        <f t="shared" si="41"/>
        <v>1</v>
      </c>
    </row>
    <row r="1314" spans="1:6">
      <c r="A1314" s="28">
        <v>223</v>
      </c>
      <c r="B1314" s="28" t="s">
        <v>1560</v>
      </c>
      <c r="C1314" s="28" t="s">
        <v>1591</v>
      </c>
      <c r="D1314" s="2" t="str">
        <f t="shared" si="40"/>
        <v>兵庫県丹波市</v>
      </c>
      <c r="E1314" s="28">
        <v>223</v>
      </c>
      <c r="F1314" s="2">
        <f t="shared" si="41"/>
        <v>1</v>
      </c>
    </row>
    <row r="1315" spans="1:6">
      <c r="A1315" s="28">
        <v>224</v>
      </c>
      <c r="B1315" s="28" t="s">
        <v>1560</v>
      </c>
      <c r="C1315" s="28" t="s">
        <v>1592</v>
      </c>
      <c r="D1315" s="2" t="str">
        <f t="shared" si="40"/>
        <v>兵庫県南あわじ市</v>
      </c>
      <c r="E1315" s="28">
        <v>224</v>
      </c>
      <c r="F1315" s="2">
        <f t="shared" si="41"/>
        <v>1</v>
      </c>
    </row>
    <row r="1316" spans="1:6">
      <c r="A1316" s="28">
        <v>225</v>
      </c>
      <c r="B1316" s="28" t="s">
        <v>1560</v>
      </c>
      <c r="C1316" s="28" t="s">
        <v>1593</v>
      </c>
      <c r="D1316" s="2" t="str">
        <f t="shared" si="40"/>
        <v>兵庫県朝来市</v>
      </c>
      <c r="E1316" s="28">
        <v>225</v>
      </c>
      <c r="F1316" s="2">
        <f t="shared" si="41"/>
        <v>1</v>
      </c>
    </row>
    <row r="1317" spans="1:6">
      <c r="A1317" s="28">
        <v>226</v>
      </c>
      <c r="B1317" s="28" t="s">
        <v>1560</v>
      </c>
      <c r="C1317" s="28" t="s">
        <v>1594</v>
      </c>
      <c r="D1317" s="2" t="str">
        <f t="shared" si="40"/>
        <v>兵庫県淡路市</v>
      </c>
      <c r="E1317" s="28">
        <v>226</v>
      </c>
      <c r="F1317" s="2">
        <f t="shared" si="41"/>
        <v>1</v>
      </c>
    </row>
    <row r="1318" spans="1:6">
      <c r="A1318" s="28">
        <v>227</v>
      </c>
      <c r="B1318" s="28" t="s">
        <v>1560</v>
      </c>
      <c r="C1318" s="28" t="s">
        <v>1595</v>
      </c>
      <c r="D1318" s="2" t="str">
        <f t="shared" si="40"/>
        <v>兵庫県宍粟市</v>
      </c>
      <c r="E1318" s="28">
        <v>227</v>
      </c>
      <c r="F1318" s="2">
        <f t="shared" si="41"/>
        <v>1</v>
      </c>
    </row>
    <row r="1319" spans="1:6">
      <c r="A1319" s="28">
        <v>228</v>
      </c>
      <c r="B1319" s="28" t="s">
        <v>1560</v>
      </c>
      <c r="C1319" s="28" t="s">
        <v>1596</v>
      </c>
      <c r="D1319" s="2" t="str">
        <f t="shared" si="40"/>
        <v>兵庫県加東市</v>
      </c>
      <c r="E1319" s="28">
        <v>228</v>
      </c>
      <c r="F1319" s="2">
        <f t="shared" si="41"/>
        <v>1</v>
      </c>
    </row>
    <row r="1320" spans="1:6">
      <c r="A1320" s="28">
        <v>229</v>
      </c>
      <c r="B1320" s="28" t="s">
        <v>1560</v>
      </c>
      <c r="C1320" s="28" t="s">
        <v>1597</v>
      </c>
      <c r="D1320" s="2" t="str">
        <f t="shared" si="40"/>
        <v>兵庫県たつの市</v>
      </c>
      <c r="E1320" s="28">
        <v>229</v>
      </c>
      <c r="F1320" s="2">
        <f t="shared" si="41"/>
        <v>1</v>
      </c>
    </row>
    <row r="1321" spans="1:6">
      <c r="A1321" s="28">
        <v>301</v>
      </c>
      <c r="B1321" s="28" t="s">
        <v>1560</v>
      </c>
      <c r="C1321" s="28" t="s">
        <v>1598</v>
      </c>
      <c r="D1321" s="2" t="str">
        <f t="shared" si="40"/>
        <v>兵庫県猪名川町</v>
      </c>
      <c r="E1321" s="28">
        <v>301</v>
      </c>
      <c r="F1321" s="2">
        <f t="shared" si="41"/>
        <v>1</v>
      </c>
    </row>
    <row r="1322" spans="1:6">
      <c r="A1322" s="28">
        <v>365</v>
      </c>
      <c r="B1322" s="28" t="s">
        <v>1560</v>
      </c>
      <c r="C1322" s="28" t="s">
        <v>1599</v>
      </c>
      <c r="D1322" s="2" t="str">
        <f t="shared" si="40"/>
        <v>兵庫県多可町</v>
      </c>
      <c r="E1322" s="28">
        <v>365</v>
      </c>
      <c r="F1322" s="2">
        <f t="shared" si="41"/>
        <v>1</v>
      </c>
    </row>
    <row r="1323" spans="1:6">
      <c r="A1323" s="28">
        <v>381</v>
      </c>
      <c r="B1323" s="28" t="s">
        <v>1560</v>
      </c>
      <c r="C1323" s="28" t="s">
        <v>1600</v>
      </c>
      <c r="D1323" s="2" t="str">
        <f t="shared" si="40"/>
        <v>兵庫県稲美町</v>
      </c>
      <c r="E1323" s="28">
        <v>381</v>
      </c>
      <c r="F1323" s="2">
        <f t="shared" si="41"/>
        <v>1</v>
      </c>
    </row>
    <row r="1324" spans="1:6">
      <c r="A1324" s="28">
        <v>382</v>
      </c>
      <c r="B1324" s="28" t="s">
        <v>1560</v>
      </c>
      <c r="C1324" s="28" t="s">
        <v>1601</v>
      </c>
      <c r="D1324" s="2" t="str">
        <f t="shared" si="40"/>
        <v>兵庫県播磨町</v>
      </c>
      <c r="E1324" s="28">
        <v>382</v>
      </c>
      <c r="F1324" s="2">
        <f t="shared" si="41"/>
        <v>1</v>
      </c>
    </row>
    <row r="1325" spans="1:6">
      <c r="A1325" s="28">
        <v>442</v>
      </c>
      <c r="B1325" s="28" t="s">
        <v>1560</v>
      </c>
      <c r="C1325" s="28" t="s">
        <v>1602</v>
      </c>
      <c r="D1325" s="2" t="str">
        <f t="shared" si="40"/>
        <v>兵庫県市川町</v>
      </c>
      <c r="E1325" s="28">
        <v>442</v>
      </c>
      <c r="F1325" s="2">
        <f t="shared" si="41"/>
        <v>1</v>
      </c>
    </row>
    <row r="1326" spans="1:6">
      <c r="A1326" s="28">
        <v>443</v>
      </c>
      <c r="B1326" s="28" t="s">
        <v>1560</v>
      </c>
      <c r="C1326" s="28" t="s">
        <v>1603</v>
      </c>
      <c r="D1326" s="2" t="str">
        <f t="shared" si="40"/>
        <v>兵庫県福崎町</v>
      </c>
      <c r="E1326" s="28">
        <v>443</v>
      </c>
      <c r="F1326" s="2">
        <f t="shared" si="41"/>
        <v>1</v>
      </c>
    </row>
    <row r="1327" spans="1:6">
      <c r="A1327" s="28">
        <v>446</v>
      </c>
      <c r="B1327" s="28" t="s">
        <v>1560</v>
      </c>
      <c r="C1327" s="28" t="s">
        <v>1604</v>
      </c>
      <c r="D1327" s="2" t="str">
        <f t="shared" si="40"/>
        <v>兵庫県神河町</v>
      </c>
      <c r="E1327" s="28">
        <v>446</v>
      </c>
      <c r="F1327" s="2">
        <f t="shared" si="41"/>
        <v>1</v>
      </c>
    </row>
    <row r="1328" spans="1:6">
      <c r="A1328" s="28">
        <v>464</v>
      </c>
      <c r="B1328" s="28" t="s">
        <v>1560</v>
      </c>
      <c r="C1328" s="28" t="s">
        <v>1557</v>
      </c>
      <c r="D1328" s="2" t="str">
        <f t="shared" si="40"/>
        <v>兵庫県太子町</v>
      </c>
      <c r="E1328" s="28">
        <v>464</v>
      </c>
      <c r="F1328" s="2">
        <f t="shared" si="41"/>
        <v>1</v>
      </c>
    </row>
    <row r="1329" spans="1:6">
      <c r="A1329" s="28">
        <v>481</v>
      </c>
      <c r="B1329" s="28" t="s">
        <v>1560</v>
      </c>
      <c r="C1329" s="28" t="s">
        <v>1605</v>
      </c>
      <c r="D1329" s="2" t="str">
        <f t="shared" si="40"/>
        <v>兵庫県上郡町</v>
      </c>
      <c r="E1329" s="28">
        <v>481</v>
      </c>
      <c r="F1329" s="2">
        <f t="shared" si="41"/>
        <v>1</v>
      </c>
    </row>
    <row r="1330" spans="1:6">
      <c r="A1330" s="28">
        <v>501</v>
      </c>
      <c r="B1330" s="28" t="s">
        <v>1560</v>
      </c>
      <c r="C1330" s="28" t="s">
        <v>1606</v>
      </c>
      <c r="D1330" s="2" t="str">
        <f t="shared" si="40"/>
        <v>兵庫県佐用町</v>
      </c>
      <c r="E1330" s="28">
        <v>501</v>
      </c>
      <c r="F1330" s="2">
        <f t="shared" si="41"/>
        <v>1</v>
      </c>
    </row>
    <row r="1331" spans="1:6">
      <c r="A1331" s="28">
        <v>585</v>
      </c>
      <c r="B1331" s="28" t="s">
        <v>1560</v>
      </c>
      <c r="C1331" s="28" t="s">
        <v>1607</v>
      </c>
      <c r="D1331" s="2" t="str">
        <f t="shared" si="40"/>
        <v>兵庫県香美町</v>
      </c>
      <c r="E1331" s="28">
        <v>585</v>
      </c>
      <c r="F1331" s="2">
        <f t="shared" si="41"/>
        <v>1</v>
      </c>
    </row>
    <row r="1332" spans="1:6">
      <c r="A1332" s="28">
        <v>586</v>
      </c>
      <c r="B1332" s="28" t="s">
        <v>1560</v>
      </c>
      <c r="C1332" s="28" t="s">
        <v>1608</v>
      </c>
      <c r="D1332" s="2" t="str">
        <f t="shared" si="40"/>
        <v>兵庫県新温泉町</v>
      </c>
      <c r="E1332" s="28">
        <v>586</v>
      </c>
      <c r="F1332" s="2">
        <f t="shared" si="41"/>
        <v>1</v>
      </c>
    </row>
    <row r="1333" spans="1:6">
      <c r="A1333" s="28">
        <v>201</v>
      </c>
      <c r="B1333" s="28" t="s">
        <v>1609</v>
      </c>
      <c r="C1333" s="28" t="s">
        <v>1610</v>
      </c>
      <c r="D1333" s="2" t="str">
        <f t="shared" si="40"/>
        <v>奈良県奈良市</v>
      </c>
      <c r="E1333" s="28">
        <v>201</v>
      </c>
      <c r="F1333" s="2">
        <f t="shared" si="41"/>
        <v>1</v>
      </c>
    </row>
    <row r="1334" spans="1:6">
      <c r="A1334" s="28">
        <v>202</v>
      </c>
      <c r="B1334" s="28" t="s">
        <v>1609</v>
      </c>
      <c r="C1334" s="28" t="s">
        <v>1611</v>
      </c>
      <c r="D1334" s="2" t="str">
        <f t="shared" si="40"/>
        <v>奈良県大和高田市</v>
      </c>
      <c r="E1334" s="28">
        <v>202</v>
      </c>
      <c r="F1334" s="2">
        <f t="shared" si="41"/>
        <v>1</v>
      </c>
    </row>
    <row r="1335" spans="1:6">
      <c r="A1335" s="28">
        <v>203</v>
      </c>
      <c r="B1335" s="28" t="s">
        <v>1609</v>
      </c>
      <c r="C1335" s="28" t="s">
        <v>1612</v>
      </c>
      <c r="D1335" s="2" t="str">
        <f t="shared" si="40"/>
        <v>奈良県大和郡山市</v>
      </c>
      <c r="E1335" s="28">
        <v>203</v>
      </c>
      <c r="F1335" s="2">
        <f t="shared" si="41"/>
        <v>1</v>
      </c>
    </row>
    <row r="1336" spans="1:6">
      <c r="A1336" s="28">
        <v>204</v>
      </c>
      <c r="B1336" s="28" t="s">
        <v>1609</v>
      </c>
      <c r="C1336" s="28" t="s">
        <v>1613</v>
      </c>
      <c r="D1336" s="2" t="str">
        <f t="shared" si="40"/>
        <v>奈良県天理市</v>
      </c>
      <c r="E1336" s="28">
        <v>204</v>
      </c>
      <c r="F1336" s="2">
        <f t="shared" si="41"/>
        <v>1</v>
      </c>
    </row>
    <row r="1337" spans="1:6">
      <c r="A1337" s="28">
        <v>205</v>
      </c>
      <c r="B1337" s="28" t="s">
        <v>1609</v>
      </c>
      <c r="C1337" s="28" t="s">
        <v>1614</v>
      </c>
      <c r="D1337" s="2" t="str">
        <f t="shared" si="40"/>
        <v>奈良県橿原市</v>
      </c>
      <c r="E1337" s="28">
        <v>205</v>
      </c>
      <c r="F1337" s="2">
        <f t="shared" si="41"/>
        <v>1</v>
      </c>
    </row>
    <row r="1338" spans="1:6">
      <c r="A1338" s="28">
        <v>206</v>
      </c>
      <c r="B1338" s="28" t="s">
        <v>1609</v>
      </c>
      <c r="C1338" s="28" t="s">
        <v>1615</v>
      </c>
      <c r="D1338" s="2" t="str">
        <f t="shared" si="40"/>
        <v>奈良県桜井市</v>
      </c>
      <c r="E1338" s="28">
        <v>206</v>
      </c>
      <c r="F1338" s="2">
        <f t="shared" si="41"/>
        <v>1</v>
      </c>
    </row>
    <row r="1339" spans="1:6">
      <c r="A1339" s="28">
        <v>207</v>
      </c>
      <c r="B1339" s="28" t="s">
        <v>1609</v>
      </c>
      <c r="C1339" s="28" t="s">
        <v>1616</v>
      </c>
      <c r="D1339" s="2" t="str">
        <f t="shared" si="40"/>
        <v>奈良県五條市</v>
      </c>
      <c r="E1339" s="28">
        <v>207</v>
      </c>
      <c r="F1339" s="2">
        <f t="shared" si="41"/>
        <v>1</v>
      </c>
    </row>
    <row r="1340" spans="1:6">
      <c r="A1340" s="28">
        <v>208</v>
      </c>
      <c r="B1340" s="28" t="s">
        <v>1609</v>
      </c>
      <c r="C1340" s="28" t="s">
        <v>1617</v>
      </c>
      <c r="D1340" s="2" t="str">
        <f t="shared" si="40"/>
        <v>奈良県御所市</v>
      </c>
      <c r="E1340" s="28">
        <v>208</v>
      </c>
      <c r="F1340" s="2">
        <f t="shared" si="41"/>
        <v>1</v>
      </c>
    </row>
    <row r="1341" spans="1:6">
      <c r="A1341" s="28">
        <v>209</v>
      </c>
      <c r="B1341" s="28" t="s">
        <v>1609</v>
      </c>
      <c r="C1341" s="28" t="s">
        <v>1618</v>
      </c>
      <c r="D1341" s="2" t="str">
        <f t="shared" si="40"/>
        <v>奈良県生駒市</v>
      </c>
      <c r="E1341" s="28">
        <v>209</v>
      </c>
      <c r="F1341" s="2">
        <f t="shared" si="41"/>
        <v>1</v>
      </c>
    </row>
    <row r="1342" spans="1:6">
      <c r="A1342" s="28">
        <v>210</v>
      </c>
      <c r="B1342" s="28" t="s">
        <v>1609</v>
      </c>
      <c r="C1342" s="28" t="s">
        <v>1619</v>
      </c>
      <c r="D1342" s="2" t="str">
        <f t="shared" si="40"/>
        <v>奈良県香芝市</v>
      </c>
      <c r="E1342" s="28">
        <v>210</v>
      </c>
      <c r="F1342" s="2">
        <f t="shared" si="41"/>
        <v>1</v>
      </c>
    </row>
    <row r="1343" spans="1:6">
      <c r="A1343" s="28">
        <v>211</v>
      </c>
      <c r="B1343" s="28" t="s">
        <v>1609</v>
      </c>
      <c r="C1343" s="28" t="s">
        <v>1620</v>
      </c>
      <c r="D1343" s="2" t="str">
        <f t="shared" si="40"/>
        <v>奈良県葛城市</v>
      </c>
      <c r="E1343" s="28">
        <v>211</v>
      </c>
      <c r="F1343" s="2">
        <f t="shared" si="41"/>
        <v>1</v>
      </c>
    </row>
    <row r="1344" spans="1:6">
      <c r="A1344" s="28">
        <v>212</v>
      </c>
      <c r="B1344" s="28" t="s">
        <v>1609</v>
      </c>
      <c r="C1344" s="28" t="s">
        <v>1621</v>
      </c>
      <c r="D1344" s="2" t="str">
        <f t="shared" si="40"/>
        <v>奈良県宇陀市</v>
      </c>
      <c r="E1344" s="28">
        <v>212</v>
      </c>
      <c r="F1344" s="2">
        <f t="shared" si="41"/>
        <v>1</v>
      </c>
    </row>
    <row r="1345" spans="1:6">
      <c r="A1345" s="28">
        <v>322</v>
      </c>
      <c r="B1345" s="28" t="s">
        <v>1609</v>
      </c>
      <c r="C1345" s="28" t="s">
        <v>1622</v>
      </c>
      <c r="D1345" s="2" t="str">
        <f t="shared" si="40"/>
        <v>奈良県山添村</v>
      </c>
      <c r="E1345" s="28">
        <v>322</v>
      </c>
      <c r="F1345" s="2">
        <f t="shared" si="41"/>
        <v>1</v>
      </c>
    </row>
    <row r="1346" spans="1:6">
      <c r="A1346" s="28">
        <v>342</v>
      </c>
      <c r="B1346" s="28" t="s">
        <v>1609</v>
      </c>
      <c r="C1346" s="28" t="s">
        <v>1623</v>
      </c>
      <c r="D1346" s="2" t="str">
        <f t="shared" si="40"/>
        <v>奈良県平群町</v>
      </c>
      <c r="E1346" s="28">
        <v>342</v>
      </c>
      <c r="F1346" s="2">
        <f t="shared" si="41"/>
        <v>1</v>
      </c>
    </row>
    <row r="1347" spans="1:6">
      <c r="A1347" s="28">
        <v>343</v>
      </c>
      <c r="B1347" s="28" t="s">
        <v>1609</v>
      </c>
      <c r="C1347" s="28" t="s">
        <v>1624</v>
      </c>
      <c r="D1347" s="2" t="str">
        <f t="shared" ref="D1347:D1410" si="42">B1347&amp;C1347</f>
        <v>奈良県三郷町</v>
      </c>
      <c r="E1347" s="28">
        <v>343</v>
      </c>
      <c r="F1347" s="2">
        <f t="shared" ref="F1347:F1410" si="43">COUNTIF(D:D,D1347)</f>
        <v>1</v>
      </c>
    </row>
    <row r="1348" spans="1:6">
      <c r="A1348" s="28">
        <v>344</v>
      </c>
      <c r="B1348" s="28" t="s">
        <v>1609</v>
      </c>
      <c r="C1348" s="28" t="s">
        <v>1625</v>
      </c>
      <c r="D1348" s="2" t="str">
        <f t="shared" si="42"/>
        <v>奈良県斑鳩町</v>
      </c>
      <c r="E1348" s="28">
        <v>344</v>
      </c>
      <c r="F1348" s="2">
        <f t="shared" si="43"/>
        <v>1</v>
      </c>
    </row>
    <row r="1349" spans="1:6">
      <c r="A1349" s="28">
        <v>345</v>
      </c>
      <c r="B1349" s="28" t="s">
        <v>1609</v>
      </c>
      <c r="C1349" s="28" t="s">
        <v>1626</v>
      </c>
      <c r="D1349" s="2" t="str">
        <f t="shared" si="42"/>
        <v>奈良県安堵町</v>
      </c>
      <c r="E1349" s="28">
        <v>345</v>
      </c>
      <c r="F1349" s="2">
        <f t="shared" si="43"/>
        <v>1</v>
      </c>
    </row>
    <row r="1350" spans="1:6">
      <c r="A1350" s="28">
        <v>361</v>
      </c>
      <c r="B1350" s="28" t="s">
        <v>1609</v>
      </c>
      <c r="C1350" s="28" t="s">
        <v>632</v>
      </c>
      <c r="D1350" s="2" t="str">
        <f t="shared" si="42"/>
        <v>奈良県川西町</v>
      </c>
      <c r="E1350" s="28">
        <v>361</v>
      </c>
      <c r="F1350" s="2">
        <f t="shared" si="43"/>
        <v>1</v>
      </c>
    </row>
    <row r="1351" spans="1:6">
      <c r="A1351" s="28">
        <v>362</v>
      </c>
      <c r="B1351" s="28" t="s">
        <v>1609</v>
      </c>
      <c r="C1351" s="28" t="s">
        <v>1627</v>
      </c>
      <c r="D1351" s="2" t="str">
        <f t="shared" si="42"/>
        <v>奈良県三宅町</v>
      </c>
      <c r="E1351" s="28">
        <v>362</v>
      </c>
      <c r="F1351" s="2">
        <f t="shared" si="43"/>
        <v>1</v>
      </c>
    </row>
    <row r="1352" spans="1:6">
      <c r="A1352" s="28">
        <v>363</v>
      </c>
      <c r="B1352" s="28" t="s">
        <v>1609</v>
      </c>
      <c r="C1352" s="28" t="s">
        <v>1628</v>
      </c>
      <c r="D1352" s="2" t="str">
        <f t="shared" si="42"/>
        <v>奈良県田原本町</v>
      </c>
      <c r="E1352" s="28">
        <v>363</v>
      </c>
      <c r="F1352" s="2">
        <f t="shared" si="43"/>
        <v>1</v>
      </c>
    </row>
    <row r="1353" spans="1:6">
      <c r="A1353" s="28">
        <v>385</v>
      </c>
      <c r="B1353" s="28" t="s">
        <v>1609</v>
      </c>
      <c r="C1353" s="28" t="s">
        <v>1629</v>
      </c>
      <c r="D1353" s="2" t="str">
        <f t="shared" si="42"/>
        <v>奈良県曽爾村</v>
      </c>
      <c r="E1353" s="28">
        <v>385</v>
      </c>
      <c r="F1353" s="2">
        <f t="shared" si="43"/>
        <v>1</v>
      </c>
    </row>
    <row r="1354" spans="1:6">
      <c r="A1354" s="28">
        <v>386</v>
      </c>
      <c r="B1354" s="28" t="s">
        <v>1609</v>
      </c>
      <c r="C1354" s="28" t="s">
        <v>1630</v>
      </c>
      <c r="D1354" s="2" t="str">
        <f t="shared" si="42"/>
        <v>奈良県御杖村</v>
      </c>
      <c r="E1354" s="28">
        <v>386</v>
      </c>
      <c r="F1354" s="2">
        <f t="shared" si="43"/>
        <v>1</v>
      </c>
    </row>
    <row r="1355" spans="1:6">
      <c r="A1355" s="28">
        <v>401</v>
      </c>
      <c r="B1355" s="28" t="s">
        <v>1609</v>
      </c>
      <c r="C1355" s="28" t="s">
        <v>1631</v>
      </c>
      <c r="D1355" s="2" t="str">
        <f t="shared" si="42"/>
        <v>奈良県高取町</v>
      </c>
      <c r="E1355" s="28">
        <v>401</v>
      </c>
      <c r="F1355" s="2">
        <f t="shared" si="43"/>
        <v>1</v>
      </c>
    </row>
    <row r="1356" spans="1:6">
      <c r="A1356" s="28">
        <v>402</v>
      </c>
      <c r="B1356" s="28" t="s">
        <v>1609</v>
      </c>
      <c r="C1356" s="28" t="s">
        <v>1632</v>
      </c>
      <c r="D1356" s="2" t="str">
        <f t="shared" si="42"/>
        <v>奈良県明日香村</v>
      </c>
      <c r="E1356" s="28">
        <v>402</v>
      </c>
      <c r="F1356" s="2">
        <f t="shared" si="43"/>
        <v>1</v>
      </c>
    </row>
    <row r="1357" spans="1:6">
      <c r="A1357" s="28">
        <v>424</v>
      </c>
      <c r="B1357" s="28" t="s">
        <v>1609</v>
      </c>
      <c r="C1357" s="28" t="s">
        <v>1633</v>
      </c>
      <c r="D1357" s="2" t="str">
        <f t="shared" si="42"/>
        <v>奈良県上牧町</v>
      </c>
      <c r="E1357" s="28">
        <v>424</v>
      </c>
      <c r="F1357" s="2">
        <f t="shared" si="43"/>
        <v>1</v>
      </c>
    </row>
    <row r="1358" spans="1:6">
      <c r="A1358" s="28">
        <v>425</v>
      </c>
      <c r="B1358" s="28" t="s">
        <v>1609</v>
      </c>
      <c r="C1358" s="28" t="s">
        <v>1634</v>
      </c>
      <c r="D1358" s="2" t="str">
        <f t="shared" si="42"/>
        <v>奈良県王寺町</v>
      </c>
      <c r="E1358" s="28">
        <v>425</v>
      </c>
      <c r="F1358" s="2">
        <f t="shared" si="43"/>
        <v>1</v>
      </c>
    </row>
    <row r="1359" spans="1:6">
      <c r="A1359" s="28">
        <v>426</v>
      </c>
      <c r="B1359" s="28" t="s">
        <v>1609</v>
      </c>
      <c r="C1359" s="28" t="s">
        <v>1635</v>
      </c>
      <c r="D1359" s="2" t="str">
        <f t="shared" si="42"/>
        <v>奈良県広陵町</v>
      </c>
      <c r="E1359" s="28">
        <v>426</v>
      </c>
      <c r="F1359" s="2">
        <f t="shared" si="43"/>
        <v>1</v>
      </c>
    </row>
    <row r="1360" spans="1:6">
      <c r="A1360" s="28">
        <v>427</v>
      </c>
      <c r="B1360" s="28" t="s">
        <v>1609</v>
      </c>
      <c r="C1360" s="28" t="s">
        <v>1636</v>
      </c>
      <c r="D1360" s="2" t="str">
        <f t="shared" si="42"/>
        <v>奈良県河合町</v>
      </c>
      <c r="E1360" s="28">
        <v>427</v>
      </c>
      <c r="F1360" s="2">
        <f t="shared" si="43"/>
        <v>1</v>
      </c>
    </row>
    <row r="1361" spans="1:6">
      <c r="A1361" s="28">
        <v>441</v>
      </c>
      <c r="B1361" s="28" t="s">
        <v>1609</v>
      </c>
      <c r="C1361" s="28" t="s">
        <v>1637</v>
      </c>
      <c r="D1361" s="2" t="str">
        <f t="shared" si="42"/>
        <v>奈良県吉野町</v>
      </c>
      <c r="E1361" s="28">
        <v>441</v>
      </c>
      <c r="F1361" s="2">
        <f t="shared" si="43"/>
        <v>1</v>
      </c>
    </row>
    <row r="1362" spans="1:6">
      <c r="A1362" s="28">
        <v>442</v>
      </c>
      <c r="B1362" s="28" t="s">
        <v>1609</v>
      </c>
      <c r="C1362" s="28" t="s">
        <v>1638</v>
      </c>
      <c r="D1362" s="2" t="str">
        <f t="shared" si="42"/>
        <v>奈良県大淀町</v>
      </c>
      <c r="E1362" s="28">
        <v>442</v>
      </c>
      <c r="F1362" s="2">
        <f t="shared" si="43"/>
        <v>1</v>
      </c>
    </row>
    <row r="1363" spans="1:6">
      <c r="A1363" s="28">
        <v>443</v>
      </c>
      <c r="B1363" s="28" t="s">
        <v>1609</v>
      </c>
      <c r="C1363" s="28" t="s">
        <v>1639</v>
      </c>
      <c r="D1363" s="2" t="str">
        <f t="shared" si="42"/>
        <v>奈良県下市町</v>
      </c>
      <c r="E1363" s="28">
        <v>443</v>
      </c>
      <c r="F1363" s="2">
        <f t="shared" si="43"/>
        <v>1</v>
      </c>
    </row>
    <row r="1364" spans="1:6">
      <c r="A1364" s="28">
        <v>444</v>
      </c>
      <c r="B1364" s="28" t="s">
        <v>1609</v>
      </c>
      <c r="C1364" s="28" t="s">
        <v>1640</v>
      </c>
      <c r="D1364" s="2" t="str">
        <f t="shared" si="42"/>
        <v>奈良県黒滝村</v>
      </c>
      <c r="E1364" s="28">
        <v>444</v>
      </c>
      <c r="F1364" s="2">
        <f t="shared" si="43"/>
        <v>1</v>
      </c>
    </row>
    <row r="1365" spans="1:6">
      <c r="A1365" s="28">
        <v>446</v>
      </c>
      <c r="B1365" s="28" t="s">
        <v>1609</v>
      </c>
      <c r="C1365" s="28" t="s">
        <v>1641</v>
      </c>
      <c r="D1365" s="2" t="str">
        <f t="shared" si="42"/>
        <v>奈良県天川村</v>
      </c>
      <c r="E1365" s="28">
        <v>446</v>
      </c>
      <c r="F1365" s="2">
        <f t="shared" si="43"/>
        <v>1</v>
      </c>
    </row>
    <row r="1366" spans="1:6">
      <c r="A1366" s="28">
        <v>447</v>
      </c>
      <c r="B1366" s="28" t="s">
        <v>1609</v>
      </c>
      <c r="C1366" s="28" t="s">
        <v>1642</v>
      </c>
      <c r="D1366" s="2" t="str">
        <f t="shared" si="42"/>
        <v>奈良県野迫川村</v>
      </c>
      <c r="E1366" s="28">
        <v>447</v>
      </c>
      <c r="F1366" s="2">
        <f t="shared" si="43"/>
        <v>1</v>
      </c>
    </row>
    <row r="1367" spans="1:6">
      <c r="A1367" s="28">
        <v>449</v>
      </c>
      <c r="B1367" s="28" t="s">
        <v>1609</v>
      </c>
      <c r="C1367" s="28" t="s">
        <v>1643</v>
      </c>
      <c r="D1367" s="2" t="str">
        <f t="shared" si="42"/>
        <v>奈良県十津川村</v>
      </c>
      <c r="E1367" s="28">
        <v>449</v>
      </c>
      <c r="F1367" s="2">
        <f t="shared" si="43"/>
        <v>1</v>
      </c>
    </row>
    <row r="1368" spans="1:6">
      <c r="A1368" s="28">
        <v>450</v>
      </c>
      <c r="B1368" s="28" t="s">
        <v>1609</v>
      </c>
      <c r="C1368" s="28" t="s">
        <v>1644</v>
      </c>
      <c r="D1368" s="2" t="str">
        <f t="shared" si="42"/>
        <v>奈良県下北山村</v>
      </c>
      <c r="E1368" s="28">
        <v>450</v>
      </c>
      <c r="F1368" s="2">
        <f t="shared" si="43"/>
        <v>1</v>
      </c>
    </row>
    <row r="1369" spans="1:6">
      <c r="A1369" s="28">
        <v>451</v>
      </c>
      <c r="B1369" s="28" t="s">
        <v>1609</v>
      </c>
      <c r="C1369" s="28" t="s">
        <v>1645</v>
      </c>
      <c r="D1369" s="2" t="str">
        <f t="shared" si="42"/>
        <v>奈良県上北山村</v>
      </c>
      <c r="E1369" s="28">
        <v>451</v>
      </c>
      <c r="F1369" s="2">
        <f t="shared" si="43"/>
        <v>1</v>
      </c>
    </row>
    <row r="1370" spans="1:6">
      <c r="A1370" s="28">
        <v>452</v>
      </c>
      <c r="B1370" s="28" t="s">
        <v>1609</v>
      </c>
      <c r="C1370" s="28" t="s">
        <v>1195</v>
      </c>
      <c r="D1370" s="2" t="str">
        <f t="shared" si="42"/>
        <v>奈良県川上村</v>
      </c>
      <c r="E1370" s="28">
        <v>452</v>
      </c>
      <c r="F1370" s="2">
        <f t="shared" si="43"/>
        <v>1</v>
      </c>
    </row>
    <row r="1371" spans="1:6">
      <c r="A1371" s="28">
        <v>453</v>
      </c>
      <c r="B1371" s="28" t="s">
        <v>1609</v>
      </c>
      <c r="C1371" s="28" t="s">
        <v>1646</v>
      </c>
      <c r="D1371" s="2" t="str">
        <f t="shared" si="42"/>
        <v>奈良県東吉野村</v>
      </c>
      <c r="E1371" s="28">
        <v>453</v>
      </c>
      <c r="F1371" s="2">
        <f t="shared" si="43"/>
        <v>1</v>
      </c>
    </row>
    <row r="1372" spans="1:6">
      <c r="A1372" s="28">
        <v>201</v>
      </c>
      <c r="B1372" s="28" t="s">
        <v>1647</v>
      </c>
      <c r="C1372" s="28" t="s">
        <v>1648</v>
      </c>
      <c r="D1372" s="2" t="str">
        <f t="shared" si="42"/>
        <v>和歌山県和歌山市</v>
      </c>
      <c r="E1372" s="28">
        <v>201</v>
      </c>
      <c r="F1372" s="2">
        <f t="shared" si="43"/>
        <v>1</v>
      </c>
    </row>
    <row r="1373" spans="1:6">
      <c r="A1373" s="28">
        <v>202</v>
      </c>
      <c r="B1373" s="28" t="s">
        <v>1647</v>
      </c>
      <c r="C1373" s="28" t="s">
        <v>1649</v>
      </c>
      <c r="D1373" s="2" t="str">
        <f t="shared" si="42"/>
        <v>和歌山県海南市</v>
      </c>
      <c r="E1373" s="28">
        <v>202</v>
      </c>
      <c r="F1373" s="2">
        <f t="shared" si="43"/>
        <v>1</v>
      </c>
    </row>
    <row r="1374" spans="1:6">
      <c r="A1374" s="28">
        <v>203</v>
      </c>
      <c r="B1374" s="28" t="s">
        <v>1647</v>
      </c>
      <c r="C1374" s="28" t="s">
        <v>1650</v>
      </c>
      <c r="D1374" s="2" t="str">
        <f t="shared" si="42"/>
        <v>和歌山県橋本市</v>
      </c>
      <c r="E1374" s="28">
        <v>203</v>
      </c>
      <c r="F1374" s="2">
        <f t="shared" si="43"/>
        <v>1</v>
      </c>
    </row>
    <row r="1375" spans="1:6">
      <c r="A1375" s="28">
        <v>204</v>
      </c>
      <c r="B1375" s="28" t="s">
        <v>1647</v>
      </c>
      <c r="C1375" s="28" t="s">
        <v>1651</v>
      </c>
      <c r="D1375" s="2" t="str">
        <f t="shared" si="42"/>
        <v>和歌山県有田市</v>
      </c>
      <c r="E1375" s="28">
        <v>204</v>
      </c>
      <c r="F1375" s="2">
        <f t="shared" si="43"/>
        <v>1</v>
      </c>
    </row>
    <row r="1376" spans="1:6">
      <c r="A1376" s="28">
        <v>205</v>
      </c>
      <c r="B1376" s="28" t="s">
        <v>1647</v>
      </c>
      <c r="C1376" s="28" t="s">
        <v>1652</v>
      </c>
      <c r="D1376" s="2" t="str">
        <f t="shared" si="42"/>
        <v>和歌山県御坊市</v>
      </c>
      <c r="E1376" s="28">
        <v>205</v>
      </c>
      <c r="F1376" s="2">
        <f t="shared" si="43"/>
        <v>1</v>
      </c>
    </row>
    <row r="1377" spans="1:6">
      <c r="A1377" s="28">
        <v>206</v>
      </c>
      <c r="B1377" s="28" t="s">
        <v>1647</v>
      </c>
      <c r="C1377" s="28" t="s">
        <v>1653</v>
      </c>
      <c r="D1377" s="2" t="str">
        <f t="shared" si="42"/>
        <v>和歌山県田辺市</v>
      </c>
      <c r="E1377" s="28">
        <v>206</v>
      </c>
      <c r="F1377" s="2">
        <f t="shared" si="43"/>
        <v>1</v>
      </c>
    </row>
    <row r="1378" spans="1:6">
      <c r="A1378" s="28">
        <v>207</v>
      </c>
      <c r="B1378" s="28" t="s">
        <v>1647</v>
      </c>
      <c r="C1378" s="28" t="s">
        <v>1654</v>
      </c>
      <c r="D1378" s="2" t="str">
        <f t="shared" si="42"/>
        <v>和歌山県新宮市</v>
      </c>
      <c r="E1378" s="28">
        <v>207</v>
      </c>
      <c r="F1378" s="2">
        <f t="shared" si="43"/>
        <v>1</v>
      </c>
    </row>
    <row r="1379" spans="1:6">
      <c r="A1379" s="28">
        <v>208</v>
      </c>
      <c r="B1379" s="28" t="s">
        <v>1647</v>
      </c>
      <c r="C1379" s="28" t="s">
        <v>1655</v>
      </c>
      <c r="D1379" s="2" t="str">
        <f t="shared" si="42"/>
        <v>和歌山県紀の川市</v>
      </c>
      <c r="E1379" s="28">
        <v>208</v>
      </c>
      <c r="F1379" s="2">
        <f t="shared" si="43"/>
        <v>1</v>
      </c>
    </row>
    <row r="1380" spans="1:6">
      <c r="A1380" s="28">
        <v>209</v>
      </c>
      <c r="B1380" s="28" t="s">
        <v>1647</v>
      </c>
      <c r="C1380" s="28" t="s">
        <v>1656</v>
      </c>
      <c r="D1380" s="2" t="str">
        <f t="shared" si="42"/>
        <v>和歌山県岩出市</v>
      </c>
      <c r="E1380" s="28">
        <v>209</v>
      </c>
      <c r="F1380" s="2">
        <f t="shared" si="43"/>
        <v>1</v>
      </c>
    </row>
    <row r="1381" spans="1:6">
      <c r="A1381" s="28">
        <v>304</v>
      </c>
      <c r="B1381" s="28" t="s">
        <v>1647</v>
      </c>
      <c r="C1381" s="28" t="s">
        <v>1657</v>
      </c>
      <c r="D1381" s="2" t="str">
        <f t="shared" si="42"/>
        <v>和歌山県紀美野町</v>
      </c>
      <c r="E1381" s="28">
        <v>304</v>
      </c>
      <c r="F1381" s="2">
        <f t="shared" si="43"/>
        <v>1</v>
      </c>
    </row>
    <row r="1382" spans="1:6">
      <c r="A1382" s="28">
        <v>341</v>
      </c>
      <c r="B1382" s="28" t="s">
        <v>1647</v>
      </c>
      <c r="C1382" s="28" t="s">
        <v>1658</v>
      </c>
      <c r="D1382" s="2" t="str">
        <f t="shared" si="42"/>
        <v>和歌山県かつらぎ町</v>
      </c>
      <c r="E1382" s="28">
        <v>341</v>
      </c>
      <c r="F1382" s="2">
        <f t="shared" si="43"/>
        <v>1</v>
      </c>
    </row>
    <row r="1383" spans="1:6">
      <c r="A1383" s="28">
        <v>343</v>
      </c>
      <c r="B1383" s="28" t="s">
        <v>1647</v>
      </c>
      <c r="C1383" s="28" t="s">
        <v>1659</v>
      </c>
      <c r="D1383" s="2" t="str">
        <f t="shared" si="42"/>
        <v>和歌山県九度山町</v>
      </c>
      <c r="E1383" s="28">
        <v>343</v>
      </c>
      <c r="F1383" s="2">
        <f t="shared" si="43"/>
        <v>1</v>
      </c>
    </row>
    <row r="1384" spans="1:6">
      <c r="A1384" s="28">
        <v>344</v>
      </c>
      <c r="B1384" s="28" t="s">
        <v>1647</v>
      </c>
      <c r="C1384" s="28" t="s">
        <v>1660</v>
      </c>
      <c r="D1384" s="2" t="str">
        <f t="shared" si="42"/>
        <v>和歌山県高野町</v>
      </c>
      <c r="E1384" s="28">
        <v>344</v>
      </c>
      <c r="F1384" s="2">
        <f t="shared" si="43"/>
        <v>1</v>
      </c>
    </row>
    <row r="1385" spans="1:6">
      <c r="A1385" s="28">
        <v>361</v>
      </c>
      <c r="B1385" s="28" t="s">
        <v>1647</v>
      </c>
      <c r="C1385" s="28" t="s">
        <v>1661</v>
      </c>
      <c r="D1385" s="2" t="str">
        <f t="shared" si="42"/>
        <v>和歌山県湯浅町</v>
      </c>
      <c r="E1385" s="28">
        <v>361</v>
      </c>
      <c r="F1385" s="2">
        <f t="shared" si="43"/>
        <v>1</v>
      </c>
    </row>
    <row r="1386" spans="1:6">
      <c r="A1386" s="28">
        <v>362</v>
      </c>
      <c r="B1386" s="28" t="s">
        <v>1647</v>
      </c>
      <c r="C1386" s="28" t="s">
        <v>1662</v>
      </c>
      <c r="D1386" s="2" t="str">
        <f t="shared" si="42"/>
        <v>和歌山県広川町</v>
      </c>
      <c r="E1386" s="28">
        <v>362</v>
      </c>
      <c r="F1386" s="2">
        <f t="shared" si="43"/>
        <v>1</v>
      </c>
    </row>
    <row r="1387" spans="1:6">
      <c r="A1387" s="28">
        <v>366</v>
      </c>
      <c r="B1387" s="28" t="s">
        <v>1647</v>
      </c>
      <c r="C1387" s="28" t="s">
        <v>1663</v>
      </c>
      <c r="D1387" s="2" t="str">
        <f t="shared" si="42"/>
        <v>和歌山県有田川町</v>
      </c>
      <c r="E1387" s="28">
        <v>366</v>
      </c>
      <c r="F1387" s="2">
        <f t="shared" si="43"/>
        <v>1</v>
      </c>
    </row>
    <row r="1388" spans="1:6">
      <c r="A1388" s="28">
        <v>381</v>
      </c>
      <c r="B1388" s="28" t="s">
        <v>1647</v>
      </c>
      <c r="C1388" s="28" t="s">
        <v>1143</v>
      </c>
      <c r="D1388" s="2" t="str">
        <f t="shared" si="42"/>
        <v>和歌山県美浜町</v>
      </c>
      <c r="E1388" s="28">
        <v>381</v>
      </c>
      <c r="F1388" s="2">
        <f t="shared" si="43"/>
        <v>1</v>
      </c>
    </row>
    <row r="1389" spans="1:6">
      <c r="A1389" s="28">
        <v>382</v>
      </c>
      <c r="B1389" s="28" t="s">
        <v>1647</v>
      </c>
      <c r="C1389" s="28" t="s">
        <v>421</v>
      </c>
      <c r="D1389" s="2" t="str">
        <f t="shared" si="42"/>
        <v>和歌山県日高町</v>
      </c>
      <c r="E1389" s="28">
        <v>382</v>
      </c>
      <c r="F1389" s="2">
        <f t="shared" si="43"/>
        <v>1</v>
      </c>
    </row>
    <row r="1390" spans="1:6">
      <c r="A1390" s="28">
        <v>383</v>
      </c>
      <c r="B1390" s="28" t="s">
        <v>1647</v>
      </c>
      <c r="C1390" s="28" t="s">
        <v>1664</v>
      </c>
      <c r="D1390" s="2" t="str">
        <f t="shared" si="42"/>
        <v>和歌山県由良町</v>
      </c>
      <c r="E1390" s="28">
        <v>383</v>
      </c>
      <c r="F1390" s="2">
        <f t="shared" si="43"/>
        <v>1</v>
      </c>
    </row>
    <row r="1391" spans="1:6">
      <c r="A1391" s="28">
        <v>390</v>
      </c>
      <c r="B1391" s="28" t="s">
        <v>1647</v>
      </c>
      <c r="C1391" s="28" t="s">
        <v>1665</v>
      </c>
      <c r="D1391" s="2" t="str">
        <f t="shared" si="42"/>
        <v>和歌山県印南町</v>
      </c>
      <c r="E1391" s="28">
        <v>390</v>
      </c>
      <c r="F1391" s="2">
        <f t="shared" si="43"/>
        <v>1</v>
      </c>
    </row>
    <row r="1392" spans="1:6">
      <c r="A1392" s="28">
        <v>391</v>
      </c>
      <c r="B1392" s="28" t="s">
        <v>1647</v>
      </c>
      <c r="C1392" s="28" t="s">
        <v>1666</v>
      </c>
      <c r="D1392" s="2" t="str">
        <f t="shared" si="42"/>
        <v>和歌山県みなべ町</v>
      </c>
      <c r="E1392" s="28">
        <v>391</v>
      </c>
      <c r="F1392" s="2">
        <f t="shared" si="43"/>
        <v>1</v>
      </c>
    </row>
    <row r="1393" spans="1:6">
      <c r="A1393" s="28">
        <v>392</v>
      </c>
      <c r="B1393" s="28" t="s">
        <v>1647</v>
      </c>
      <c r="C1393" s="28" t="s">
        <v>1667</v>
      </c>
      <c r="D1393" s="2" t="str">
        <f t="shared" si="42"/>
        <v>和歌山県日高川町</v>
      </c>
      <c r="E1393" s="28">
        <v>392</v>
      </c>
      <c r="F1393" s="2">
        <f t="shared" si="43"/>
        <v>1</v>
      </c>
    </row>
    <row r="1394" spans="1:6">
      <c r="A1394" s="28">
        <v>401</v>
      </c>
      <c r="B1394" s="28" t="s">
        <v>1647</v>
      </c>
      <c r="C1394" s="28" t="s">
        <v>1668</v>
      </c>
      <c r="D1394" s="2" t="str">
        <f t="shared" si="42"/>
        <v>和歌山県白浜町</v>
      </c>
      <c r="E1394" s="28">
        <v>401</v>
      </c>
      <c r="F1394" s="2">
        <f t="shared" si="43"/>
        <v>1</v>
      </c>
    </row>
    <row r="1395" spans="1:6">
      <c r="A1395" s="28">
        <v>404</v>
      </c>
      <c r="B1395" s="28" t="s">
        <v>1647</v>
      </c>
      <c r="C1395" s="28" t="s">
        <v>1669</v>
      </c>
      <c r="D1395" s="2" t="str">
        <f t="shared" si="42"/>
        <v>和歌山県上富田町</v>
      </c>
      <c r="E1395" s="28">
        <v>404</v>
      </c>
      <c r="F1395" s="2">
        <f t="shared" si="43"/>
        <v>1</v>
      </c>
    </row>
    <row r="1396" spans="1:6">
      <c r="A1396" s="28">
        <v>406</v>
      </c>
      <c r="B1396" s="28" t="s">
        <v>1647</v>
      </c>
      <c r="C1396" s="28" t="s">
        <v>1670</v>
      </c>
      <c r="D1396" s="2" t="str">
        <f t="shared" si="42"/>
        <v>和歌山県すさみ町</v>
      </c>
      <c r="E1396" s="28">
        <v>406</v>
      </c>
      <c r="F1396" s="2">
        <f t="shared" si="43"/>
        <v>1</v>
      </c>
    </row>
    <row r="1397" spans="1:6">
      <c r="A1397" s="28">
        <v>421</v>
      </c>
      <c r="B1397" s="28" t="s">
        <v>1647</v>
      </c>
      <c r="C1397" s="28" t="s">
        <v>1671</v>
      </c>
      <c r="D1397" s="2" t="str">
        <f t="shared" si="42"/>
        <v>和歌山県那智勝浦町</v>
      </c>
      <c r="E1397" s="28">
        <v>421</v>
      </c>
      <c r="F1397" s="2">
        <f t="shared" si="43"/>
        <v>1</v>
      </c>
    </row>
    <row r="1398" spans="1:6">
      <c r="A1398" s="28">
        <v>422</v>
      </c>
      <c r="B1398" s="28" t="s">
        <v>1647</v>
      </c>
      <c r="C1398" s="28" t="s">
        <v>1672</v>
      </c>
      <c r="D1398" s="2" t="str">
        <f t="shared" si="42"/>
        <v>和歌山県太地町</v>
      </c>
      <c r="E1398" s="28">
        <v>422</v>
      </c>
      <c r="F1398" s="2">
        <f t="shared" si="43"/>
        <v>1</v>
      </c>
    </row>
    <row r="1399" spans="1:6">
      <c r="A1399" s="28">
        <v>424</v>
      </c>
      <c r="B1399" s="28" t="s">
        <v>1647</v>
      </c>
      <c r="C1399" s="28" t="s">
        <v>1673</v>
      </c>
      <c r="D1399" s="2" t="str">
        <f t="shared" si="42"/>
        <v>和歌山県古座川町</v>
      </c>
      <c r="E1399" s="28">
        <v>424</v>
      </c>
      <c r="F1399" s="2">
        <f t="shared" si="43"/>
        <v>1</v>
      </c>
    </row>
    <row r="1400" spans="1:6">
      <c r="A1400" s="28">
        <v>427</v>
      </c>
      <c r="B1400" s="28" t="s">
        <v>1647</v>
      </c>
      <c r="C1400" s="28" t="s">
        <v>1674</v>
      </c>
      <c r="D1400" s="2" t="str">
        <f t="shared" si="42"/>
        <v>和歌山県北山村</v>
      </c>
      <c r="E1400" s="28">
        <v>427</v>
      </c>
      <c r="F1400" s="2">
        <f t="shared" si="43"/>
        <v>1</v>
      </c>
    </row>
    <row r="1401" spans="1:6">
      <c r="A1401" s="28">
        <v>428</v>
      </c>
      <c r="B1401" s="28" t="s">
        <v>1647</v>
      </c>
      <c r="C1401" s="28" t="s">
        <v>1675</v>
      </c>
      <c r="D1401" s="2" t="str">
        <f t="shared" si="42"/>
        <v>和歌山県串本町</v>
      </c>
      <c r="E1401" s="28">
        <v>428</v>
      </c>
      <c r="F1401" s="2">
        <f t="shared" si="43"/>
        <v>1</v>
      </c>
    </row>
    <row r="1402" spans="1:6">
      <c r="A1402" s="28">
        <v>201</v>
      </c>
      <c r="B1402" s="28" t="s">
        <v>1676</v>
      </c>
      <c r="C1402" s="28" t="s">
        <v>1677</v>
      </c>
      <c r="D1402" s="2" t="str">
        <f t="shared" si="42"/>
        <v>鳥取県鳥取市</v>
      </c>
      <c r="E1402" s="28">
        <v>201</v>
      </c>
      <c r="F1402" s="2">
        <f t="shared" si="43"/>
        <v>1</v>
      </c>
    </row>
    <row r="1403" spans="1:6">
      <c r="A1403" s="28">
        <v>202</v>
      </c>
      <c r="B1403" s="28" t="s">
        <v>1676</v>
      </c>
      <c r="C1403" s="28" t="s">
        <v>1678</v>
      </c>
      <c r="D1403" s="2" t="str">
        <f t="shared" si="42"/>
        <v>鳥取県米子市</v>
      </c>
      <c r="E1403" s="28">
        <v>202</v>
      </c>
      <c r="F1403" s="2">
        <f t="shared" si="43"/>
        <v>1</v>
      </c>
    </row>
    <row r="1404" spans="1:6">
      <c r="A1404" s="28">
        <v>203</v>
      </c>
      <c r="B1404" s="28" t="s">
        <v>1676</v>
      </c>
      <c r="C1404" s="28" t="s">
        <v>1679</v>
      </c>
      <c r="D1404" s="2" t="str">
        <f t="shared" si="42"/>
        <v>鳥取県倉吉市</v>
      </c>
      <c r="E1404" s="28">
        <v>203</v>
      </c>
      <c r="F1404" s="2">
        <f t="shared" si="43"/>
        <v>1</v>
      </c>
    </row>
    <row r="1405" spans="1:6">
      <c r="A1405" s="28">
        <v>204</v>
      </c>
      <c r="B1405" s="28" t="s">
        <v>1676</v>
      </c>
      <c r="C1405" s="28" t="s">
        <v>1680</v>
      </c>
      <c r="D1405" s="2" t="str">
        <f t="shared" si="42"/>
        <v>鳥取県境港市</v>
      </c>
      <c r="E1405" s="28">
        <v>204</v>
      </c>
      <c r="F1405" s="2">
        <f t="shared" si="43"/>
        <v>1</v>
      </c>
    </row>
    <row r="1406" spans="1:6">
      <c r="A1406" s="28">
        <v>302</v>
      </c>
      <c r="B1406" s="28" t="s">
        <v>1676</v>
      </c>
      <c r="C1406" s="28" t="s">
        <v>1681</v>
      </c>
      <c r="D1406" s="2" t="str">
        <f t="shared" si="42"/>
        <v>鳥取県岩美町</v>
      </c>
      <c r="E1406" s="28">
        <v>302</v>
      </c>
      <c r="F1406" s="2">
        <f t="shared" si="43"/>
        <v>1</v>
      </c>
    </row>
    <row r="1407" spans="1:6">
      <c r="A1407" s="28">
        <v>325</v>
      </c>
      <c r="B1407" s="28" t="s">
        <v>1676</v>
      </c>
      <c r="C1407" s="28" t="s">
        <v>1682</v>
      </c>
      <c r="D1407" s="2" t="str">
        <f t="shared" si="42"/>
        <v>鳥取県若桜町</v>
      </c>
      <c r="E1407" s="28">
        <v>325</v>
      </c>
      <c r="F1407" s="2">
        <f t="shared" si="43"/>
        <v>1</v>
      </c>
    </row>
    <row r="1408" spans="1:6">
      <c r="A1408" s="28">
        <v>328</v>
      </c>
      <c r="B1408" s="28" t="s">
        <v>1676</v>
      </c>
      <c r="C1408" s="28" t="s">
        <v>1683</v>
      </c>
      <c r="D1408" s="2" t="str">
        <f t="shared" si="42"/>
        <v>鳥取県智頭町</v>
      </c>
      <c r="E1408" s="28">
        <v>328</v>
      </c>
      <c r="F1408" s="2">
        <f t="shared" si="43"/>
        <v>1</v>
      </c>
    </row>
    <row r="1409" spans="1:6">
      <c r="A1409" s="28">
        <v>329</v>
      </c>
      <c r="B1409" s="28" t="s">
        <v>1676</v>
      </c>
      <c r="C1409" s="28" t="s">
        <v>1684</v>
      </c>
      <c r="D1409" s="2" t="str">
        <f t="shared" si="42"/>
        <v>鳥取県八頭町</v>
      </c>
      <c r="E1409" s="28">
        <v>329</v>
      </c>
      <c r="F1409" s="2">
        <f t="shared" si="43"/>
        <v>1</v>
      </c>
    </row>
    <row r="1410" spans="1:6">
      <c r="A1410" s="28">
        <v>364</v>
      </c>
      <c r="B1410" s="28" t="s">
        <v>1676</v>
      </c>
      <c r="C1410" s="28" t="s">
        <v>1685</v>
      </c>
      <c r="D1410" s="2" t="str">
        <f t="shared" si="42"/>
        <v>鳥取県三朝町</v>
      </c>
      <c r="E1410" s="28">
        <v>364</v>
      </c>
      <c r="F1410" s="2">
        <f t="shared" si="43"/>
        <v>1</v>
      </c>
    </row>
    <row r="1411" spans="1:6">
      <c r="A1411" s="28">
        <v>370</v>
      </c>
      <c r="B1411" s="28" t="s">
        <v>1676</v>
      </c>
      <c r="C1411" s="28" t="s">
        <v>1686</v>
      </c>
      <c r="D1411" s="2" t="str">
        <f t="shared" ref="D1411:D1474" si="44">B1411&amp;C1411</f>
        <v>鳥取県湯梨浜町</v>
      </c>
      <c r="E1411" s="28">
        <v>370</v>
      </c>
      <c r="F1411" s="2">
        <f t="shared" ref="F1411:F1474" si="45">COUNTIF(D:D,D1411)</f>
        <v>1</v>
      </c>
    </row>
    <row r="1412" spans="1:6">
      <c r="A1412" s="28">
        <v>371</v>
      </c>
      <c r="B1412" s="28" t="s">
        <v>1676</v>
      </c>
      <c r="C1412" s="28" t="s">
        <v>1687</v>
      </c>
      <c r="D1412" s="2" t="str">
        <f t="shared" si="44"/>
        <v>鳥取県琴浦町</v>
      </c>
      <c r="E1412" s="28">
        <v>371</v>
      </c>
      <c r="F1412" s="2">
        <f t="shared" si="45"/>
        <v>1</v>
      </c>
    </row>
    <row r="1413" spans="1:6">
      <c r="A1413" s="28">
        <v>372</v>
      </c>
      <c r="B1413" s="28" t="s">
        <v>1676</v>
      </c>
      <c r="C1413" s="28" t="s">
        <v>1688</v>
      </c>
      <c r="D1413" s="2" t="str">
        <f t="shared" si="44"/>
        <v>鳥取県北栄町</v>
      </c>
      <c r="E1413" s="28">
        <v>372</v>
      </c>
      <c r="F1413" s="2">
        <f t="shared" si="45"/>
        <v>1</v>
      </c>
    </row>
    <row r="1414" spans="1:6">
      <c r="A1414" s="28">
        <v>384</v>
      </c>
      <c r="B1414" s="28" t="s">
        <v>1676</v>
      </c>
      <c r="C1414" s="28" t="s">
        <v>1689</v>
      </c>
      <c r="D1414" s="2" t="str">
        <f t="shared" si="44"/>
        <v>鳥取県日吉津村</v>
      </c>
      <c r="E1414" s="28">
        <v>384</v>
      </c>
      <c r="F1414" s="2">
        <f t="shared" si="45"/>
        <v>1</v>
      </c>
    </row>
    <row r="1415" spans="1:6">
      <c r="A1415" s="28">
        <v>386</v>
      </c>
      <c r="B1415" s="28" t="s">
        <v>1676</v>
      </c>
      <c r="C1415" s="28" t="s">
        <v>1690</v>
      </c>
      <c r="D1415" s="2" t="str">
        <f t="shared" si="44"/>
        <v>鳥取県大山町</v>
      </c>
      <c r="E1415" s="28">
        <v>386</v>
      </c>
      <c r="F1415" s="2">
        <f t="shared" si="45"/>
        <v>1</v>
      </c>
    </row>
    <row r="1416" spans="1:6">
      <c r="A1416" s="28">
        <v>389</v>
      </c>
      <c r="B1416" s="28" t="s">
        <v>1676</v>
      </c>
      <c r="C1416" s="28" t="s">
        <v>500</v>
      </c>
      <c r="D1416" s="2" t="str">
        <f t="shared" si="44"/>
        <v>鳥取県南部町</v>
      </c>
      <c r="E1416" s="28">
        <v>389</v>
      </c>
      <c r="F1416" s="2">
        <f t="shared" si="45"/>
        <v>1</v>
      </c>
    </row>
    <row r="1417" spans="1:6">
      <c r="A1417" s="28">
        <v>390</v>
      </c>
      <c r="B1417" s="28" t="s">
        <v>1676</v>
      </c>
      <c r="C1417" s="28" t="s">
        <v>1691</v>
      </c>
      <c r="D1417" s="2" t="str">
        <f t="shared" si="44"/>
        <v>鳥取県伯耆町</v>
      </c>
      <c r="E1417" s="28">
        <v>390</v>
      </c>
      <c r="F1417" s="2">
        <f t="shared" si="45"/>
        <v>1</v>
      </c>
    </row>
    <row r="1418" spans="1:6">
      <c r="A1418" s="28">
        <v>401</v>
      </c>
      <c r="B1418" s="28" t="s">
        <v>1676</v>
      </c>
      <c r="C1418" s="28" t="s">
        <v>1692</v>
      </c>
      <c r="D1418" s="2" t="str">
        <f t="shared" si="44"/>
        <v>鳥取県日南町</v>
      </c>
      <c r="E1418" s="28">
        <v>401</v>
      </c>
      <c r="F1418" s="2">
        <f t="shared" si="45"/>
        <v>1</v>
      </c>
    </row>
    <row r="1419" spans="1:6">
      <c r="A1419" s="28">
        <v>402</v>
      </c>
      <c r="B1419" s="28" t="s">
        <v>1676</v>
      </c>
      <c r="C1419" s="28" t="s">
        <v>1444</v>
      </c>
      <c r="D1419" s="2" t="str">
        <f t="shared" si="44"/>
        <v>鳥取県日野町</v>
      </c>
      <c r="E1419" s="28">
        <v>402</v>
      </c>
      <c r="F1419" s="2">
        <f t="shared" si="45"/>
        <v>1</v>
      </c>
    </row>
    <row r="1420" spans="1:6">
      <c r="A1420" s="28">
        <v>403</v>
      </c>
      <c r="B1420" s="28" t="s">
        <v>1676</v>
      </c>
      <c r="C1420" s="28" t="s">
        <v>1693</v>
      </c>
      <c r="D1420" s="2" t="str">
        <f t="shared" si="44"/>
        <v>鳥取県江府町</v>
      </c>
      <c r="E1420" s="28">
        <v>403</v>
      </c>
      <c r="F1420" s="2">
        <f t="shared" si="45"/>
        <v>1</v>
      </c>
    </row>
    <row r="1421" spans="1:6">
      <c r="A1421" s="28">
        <v>201</v>
      </c>
      <c r="B1421" s="28" t="s">
        <v>1694</v>
      </c>
      <c r="C1421" s="28" t="s">
        <v>1695</v>
      </c>
      <c r="D1421" s="2" t="str">
        <f t="shared" si="44"/>
        <v>島根県松江市</v>
      </c>
      <c r="E1421" s="28">
        <v>201</v>
      </c>
      <c r="F1421" s="2">
        <f t="shared" si="45"/>
        <v>1</v>
      </c>
    </row>
    <row r="1422" spans="1:6">
      <c r="A1422" s="28">
        <v>202</v>
      </c>
      <c r="B1422" s="28" t="s">
        <v>1694</v>
      </c>
      <c r="C1422" s="28" t="s">
        <v>1696</v>
      </c>
      <c r="D1422" s="2" t="str">
        <f t="shared" si="44"/>
        <v>島根県浜田市</v>
      </c>
      <c r="E1422" s="28">
        <v>202</v>
      </c>
      <c r="F1422" s="2">
        <f t="shared" si="45"/>
        <v>1</v>
      </c>
    </row>
    <row r="1423" spans="1:6">
      <c r="A1423" s="28">
        <v>203</v>
      </c>
      <c r="B1423" s="28" t="s">
        <v>1694</v>
      </c>
      <c r="C1423" s="28" t="s">
        <v>1697</v>
      </c>
      <c r="D1423" s="2" t="str">
        <f t="shared" si="44"/>
        <v>島根県出雲市</v>
      </c>
      <c r="E1423" s="28">
        <v>203</v>
      </c>
      <c r="F1423" s="2">
        <f t="shared" si="45"/>
        <v>1</v>
      </c>
    </row>
    <row r="1424" spans="1:6">
      <c r="A1424" s="28">
        <v>204</v>
      </c>
      <c r="B1424" s="28" t="s">
        <v>1694</v>
      </c>
      <c r="C1424" s="28" t="s">
        <v>1698</v>
      </c>
      <c r="D1424" s="2" t="str">
        <f t="shared" si="44"/>
        <v>島根県益田市</v>
      </c>
      <c r="E1424" s="28">
        <v>204</v>
      </c>
      <c r="F1424" s="2">
        <f t="shared" si="45"/>
        <v>1</v>
      </c>
    </row>
    <row r="1425" spans="1:6">
      <c r="A1425" s="28">
        <v>205</v>
      </c>
      <c r="B1425" s="28" t="s">
        <v>1694</v>
      </c>
      <c r="C1425" s="28" t="s">
        <v>1699</v>
      </c>
      <c r="D1425" s="2" t="str">
        <f t="shared" si="44"/>
        <v>島根県大田市</v>
      </c>
      <c r="E1425" s="28">
        <v>205</v>
      </c>
      <c r="F1425" s="2">
        <f t="shared" si="45"/>
        <v>1</v>
      </c>
    </row>
    <row r="1426" spans="1:6">
      <c r="A1426" s="28">
        <v>206</v>
      </c>
      <c r="B1426" s="28" t="s">
        <v>1694</v>
      </c>
      <c r="C1426" s="28" t="s">
        <v>1700</v>
      </c>
      <c r="D1426" s="2" t="str">
        <f t="shared" si="44"/>
        <v>島根県安来市</v>
      </c>
      <c r="E1426" s="28">
        <v>206</v>
      </c>
      <c r="F1426" s="2">
        <f t="shared" si="45"/>
        <v>1</v>
      </c>
    </row>
    <row r="1427" spans="1:6">
      <c r="A1427" s="28">
        <v>207</v>
      </c>
      <c r="B1427" s="28" t="s">
        <v>1694</v>
      </c>
      <c r="C1427" s="28" t="s">
        <v>1701</v>
      </c>
      <c r="D1427" s="2" t="str">
        <f t="shared" si="44"/>
        <v>島根県江津市</v>
      </c>
      <c r="E1427" s="28">
        <v>207</v>
      </c>
      <c r="F1427" s="2">
        <f t="shared" si="45"/>
        <v>1</v>
      </c>
    </row>
    <row r="1428" spans="1:6">
      <c r="A1428" s="28">
        <v>209</v>
      </c>
      <c r="B1428" s="28" t="s">
        <v>1694</v>
      </c>
      <c r="C1428" s="28" t="s">
        <v>1702</v>
      </c>
      <c r="D1428" s="2" t="str">
        <f t="shared" si="44"/>
        <v>島根県雲南市</v>
      </c>
      <c r="E1428" s="28">
        <v>209</v>
      </c>
      <c r="F1428" s="2">
        <f t="shared" si="45"/>
        <v>1</v>
      </c>
    </row>
    <row r="1429" spans="1:6">
      <c r="A1429" s="28">
        <v>343</v>
      </c>
      <c r="B1429" s="28" t="s">
        <v>1694</v>
      </c>
      <c r="C1429" s="28" t="s">
        <v>1703</v>
      </c>
      <c r="D1429" s="2" t="str">
        <f t="shared" si="44"/>
        <v>島根県奥出雲町</v>
      </c>
      <c r="E1429" s="28">
        <v>343</v>
      </c>
      <c r="F1429" s="2">
        <f t="shared" si="45"/>
        <v>1</v>
      </c>
    </row>
    <row r="1430" spans="1:6">
      <c r="A1430" s="28">
        <v>386</v>
      </c>
      <c r="B1430" s="28" t="s">
        <v>1694</v>
      </c>
      <c r="C1430" s="28" t="s">
        <v>1704</v>
      </c>
      <c r="D1430" s="2" t="str">
        <f t="shared" si="44"/>
        <v>島根県飯南町</v>
      </c>
      <c r="E1430" s="28">
        <v>386</v>
      </c>
      <c r="F1430" s="2">
        <f t="shared" si="45"/>
        <v>1</v>
      </c>
    </row>
    <row r="1431" spans="1:6">
      <c r="A1431" s="28">
        <v>441</v>
      </c>
      <c r="B1431" s="28" t="s">
        <v>1694</v>
      </c>
      <c r="C1431" s="28" t="s">
        <v>1705</v>
      </c>
      <c r="D1431" s="2" t="str">
        <f t="shared" si="44"/>
        <v>島根県川本町</v>
      </c>
      <c r="E1431" s="28">
        <v>441</v>
      </c>
      <c r="F1431" s="2">
        <f t="shared" si="45"/>
        <v>1</v>
      </c>
    </row>
    <row r="1432" spans="1:6">
      <c r="A1432" s="28">
        <v>448</v>
      </c>
      <c r="B1432" s="28" t="s">
        <v>1694</v>
      </c>
      <c r="C1432" s="28" t="s">
        <v>600</v>
      </c>
      <c r="D1432" s="2" t="str">
        <f t="shared" si="44"/>
        <v>島根県美郷町</v>
      </c>
      <c r="E1432" s="28">
        <v>448</v>
      </c>
      <c r="F1432" s="2">
        <f t="shared" si="45"/>
        <v>1</v>
      </c>
    </row>
    <row r="1433" spans="1:6">
      <c r="A1433" s="28">
        <v>449</v>
      </c>
      <c r="B1433" s="28" t="s">
        <v>1694</v>
      </c>
      <c r="C1433" s="28" t="s">
        <v>1706</v>
      </c>
      <c r="D1433" s="2" t="str">
        <f t="shared" si="44"/>
        <v>島根県邑南町</v>
      </c>
      <c r="E1433" s="28">
        <v>449</v>
      </c>
      <c r="F1433" s="2">
        <f t="shared" si="45"/>
        <v>1</v>
      </c>
    </row>
    <row r="1434" spans="1:6">
      <c r="A1434" s="28">
        <v>501</v>
      </c>
      <c r="B1434" s="28" t="s">
        <v>1694</v>
      </c>
      <c r="C1434" s="28" t="s">
        <v>1707</v>
      </c>
      <c r="D1434" s="2" t="str">
        <f t="shared" si="44"/>
        <v>島根県津和野町</v>
      </c>
      <c r="E1434" s="28">
        <v>501</v>
      </c>
      <c r="F1434" s="2">
        <f t="shared" si="45"/>
        <v>1</v>
      </c>
    </row>
    <row r="1435" spans="1:6">
      <c r="A1435" s="28">
        <v>505</v>
      </c>
      <c r="B1435" s="28" t="s">
        <v>1694</v>
      </c>
      <c r="C1435" s="28" t="s">
        <v>1708</v>
      </c>
      <c r="D1435" s="2" t="str">
        <f t="shared" si="44"/>
        <v>島根県吉賀町</v>
      </c>
      <c r="E1435" s="28">
        <v>505</v>
      </c>
      <c r="F1435" s="2">
        <f t="shared" si="45"/>
        <v>1</v>
      </c>
    </row>
    <row r="1436" spans="1:6">
      <c r="A1436" s="28">
        <v>525</v>
      </c>
      <c r="B1436" s="28" t="s">
        <v>1694</v>
      </c>
      <c r="C1436" s="28" t="s">
        <v>1709</v>
      </c>
      <c r="D1436" s="2" t="str">
        <f t="shared" si="44"/>
        <v>島根県海士町</v>
      </c>
      <c r="E1436" s="28">
        <v>525</v>
      </c>
      <c r="F1436" s="2">
        <f t="shared" si="45"/>
        <v>1</v>
      </c>
    </row>
    <row r="1437" spans="1:6">
      <c r="A1437" s="28">
        <v>526</v>
      </c>
      <c r="B1437" s="28" t="s">
        <v>1694</v>
      </c>
      <c r="C1437" s="28" t="s">
        <v>1710</v>
      </c>
      <c r="D1437" s="2" t="str">
        <f t="shared" si="44"/>
        <v>島根県西ノ島町</v>
      </c>
      <c r="E1437" s="28">
        <v>526</v>
      </c>
      <c r="F1437" s="2">
        <f t="shared" si="45"/>
        <v>1</v>
      </c>
    </row>
    <row r="1438" spans="1:6">
      <c r="A1438" s="28">
        <v>527</v>
      </c>
      <c r="B1438" s="28" t="s">
        <v>1694</v>
      </c>
      <c r="C1438" s="28" t="s">
        <v>1711</v>
      </c>
      <c r="D1438" s="2" t="str">
        <f t="shared" si="44"/>
        <v>島根県知夫村</v>
      </c>
      <c r="E1438" s="28">
        <v>527</v>
      </c>
      <c r="F1438" s="2">
        <f t="shared" si="45"/>
        <v>1</v>
      </c>
    </row>
    <row r="1439" spans="1:6">
      <c r="A1439" s="28">
        <v>528</v>
      </c>
      <c r="B1439" s="28" t="s">
        <v>1694</v>
      </c>
      <c r="C1439" s="28" t="s">
        <v>1712</v>
      </c>
      <c r="D1439" s="2" t="str">
        <f t="shared" si="44"/>
        <v>島根県隠岐の島町</v>
      </c>
      <c r="E1439" s="28">
        <v>528</v>
      </c>
      <c r="F1439" s="2">
        <f t="shared" si="45"/>
        <v>1</v>
      </c>
    </row>
    <row r="1440" spans="1:6">
      <c r="A1440" s="28">
        <v>101</v>
      </c>
      <c r="B1440" s="28" t="s">
        <v>1713</v>
      </c>
      <c r="C1440" s="28" t="s">
        <v>1714</v>
      </c>
      <c r="D1440" s="2" t="str">
        <f t="shared" si="44"/>
        <v>岡山県岡山市北区</v>
      </c>
      <c r="E1440" s="28">
        <v>101</v>
      </c>
      <c r="F1440" s="2">
        <f t="shared" si="45"/>
        <v>1</v>
      </c>
    </row>
    <row r="1441" spans="1:6">
      <c r="A1441" s="28">
        <v>102</v>
      </c>
      <c r="B1441" s="28" t="s">
        <v>1713</v>
      </c>
      <c r="C1441" s="28" t="s">
        <v>1715</v>
      </c>
      <c r="D1441" s="2" t="str">
        <f t="shared" si="44"/>
        <v>岡山県岡山市中区</v>
      </c>
      <c r="E1441" s="28">
        <v>102</v>
      </c>
      <c r="F1441" s="2">
        <f t="shared" si="45"/>
        <v>1</v>
      </c>
    </row>
    <row r="1442" spans="1:6">
      <c r="A1442" s="28">
        <v>103</v>
      </c>
      <c r="B1442" s="28" t="s">
        <v>1713</v>
      </c>
      <c r="C1442" s="28" t="s">
        <v>1716</v>
      </c>
      <c r="D1442" s="2" t="str">
        <f t="shared" si="44"/>
        <v>岡山県岡山市東区</v>
      </c>
      <c r="E1442" s="28">
        <v>103</v>
      </c>
      <c r="F1442" s="2">
        <f t="shared" si="45"/>
        <v>1</v>
      </c>
    </row>
    <row r="1443" spans="1:6">
      <c r="A1443" s="28">
        <v>104</v>
      </c>
      <c r="B1443" s="28" t="s">
        <v>1713</v>
      </c>
      <c r="C1443" s="28" t="s">
        <v>1717</v>
      </c>
      <c r="D1443" s="2" t="str">
        <f t="shared" si="44"/>
        <v>岡山県岡山市南区</v>
      </c>
      <c r="E1443" s="28">
        <v>104</v>
      </c>
      <c r="F1443" s="2">
        <f t="shared" si="45"/>
        <v>1</v>
      </c>
    </row>
    <row r="1444" spans="1:6">
      <c r="A1444" s="28">
        <v>202</v>
      </c>
      <c r="B1444" s="28" t="s">
        <v>1713</v>
      </c>
      <c r="C1444" s="28" t="s">
        <v>1718</v>
      </c>
      <c r="D1444" s="2" t="str">
        <f t="shared" si="44"/>
        <v>岡山県倉敷市</v>
      </c>
      <c r="E1444" s="28">
        <v>202</v>
      </c>
      <c r="F1444" s="2">
        <f t="shared" si="45"/>
        <v>1</v>
      </c>
    </row>
    <row r="1445" spans="1:6">
      <c r="A1445" s="28">
        <v>203</v>
      </c>
      <c r="B1445" s="28" t="s">
        <v>1713</v>
      </c>
      <c r="C1445" s="28" t="s">
        <v>1719</v>
      </c>
      <c r="D1445" s="2" t="str">
        <f t="shared" si="44"/>
        <v>岡山県津山市</v>
      </c>
      <c r="E1445" s="28">
        <v>203</v>
      </c>
      <c r="F1445" s="2">
        <f t="shared" si="45"/>
        <v>1</v>
      </c>
    </row>
    <row r="1446" spans="1:6">
      <c r="A1446" s="28">
        <v>204</v>
      </c>
      <c r="B1446" s="28" t="s">
        <v>1713</v>
      </c>
      <c r="C1446" s="28" t="s">
        <v>1720</v>
      </c>
      <c r="D1446" s="2" t="str">
        <f t="shared" si="44"/>
        <v>岡山県玉野市</v>
      </c>
      <c r="E1446" s="28">
        <v>204</v>
      </c>
      <c r="F1446" s="2">
        <f t="shared" si="45"/>
        <v>1</v>
      </c>
    </row>
    <row r="1447" spans="1:6">
      <c r="A1447" s="28">
        <v>205</v>
      </c>
      <c r="B1447" s="28" t="s">
        <v>1713</v>
      </c>
      <c r="C1447" s="28" t="s">
        <v>1721</v>
      </c>
      <c r="D1447" s="2" t="str">
        <f t="shared" si="44"/>
        <v>岡山県笠岡市</v>
      </c>
      <c r="E1447" s="28">
        <v>205</v>
      </c>
      <c r="F1447" s="2">
        <f t="shared" si="45"/>
        <v>1</v>
      </c>
    </row>
    <row r="1448" spans="1:6">
      <c r="A1448" s="28">
        <v>207</v>
      </c>
      <c r="B1448" s="28" t="s">
        <v>1713</v>
      </c>
      <c r="C1448" s="28" t="s">
        <v>1722</v>
      </c>
      <c r="D1448" s="2" t="str">
        <f t="shared" si="44"/>
        <v>岡山県井原市</v>
      </c>
      <c r="E1448" s="28">
        <v>207</v>
      </c>
      <c r="F1448" s="2">
        <f t="shared" si="45"/>
        <v>1</v>
      </c>
    </row>
    <row r="1449" spans="1:6">
      <c r="A1449" s="28">
        <v>208</v>
      </c>
      <c r="B1449" s="28" t="s">
        <v>1713</v>
      </c>
      <c r="C1449" s="28" t="s">
        <v>1723</v>
      </c>
      <c r="D1449" s="2" t="str">
        <f t="shared" si="44"/>
        <v>岡山県総社市</v>
      </c>
      <c r="E1449" s="28">
        <v>208</v>
      </c>
      <c r="F1449" s="2">
        <f t="shared" si="45"/>
        <v>1</v>
      </c>
    </row>
    <row r="1450" spans="1:6">
      <c r="A1450" s="28">
        <v>209</v>
      </c>
      <c r="B1450" s="28" t="s">
        <v>1713</v>
      </c>
      <c r="C1450" s="28" t="s">
        <v>1724</v>
      </c>
      <c r="D1450" s="2" t="str">
        <f t="shared" si="44"/>
        <v>岡山県高梁市</v>
      </c>
      <c r="E1450" s="28">
        <v>209</v>
      </c>
      <c r="F1450" s="2">
        <f t="shared" si="45"/>
        <v>1</v>
      </c>
    </row>
    <row r="1451" spans="1:6">
      <c r="A1451" s="28">
        <v>210</v>
      </c>
      <c r="B1451" s="28" t="s">
        <v>1713</v>
      </c>
      <c r="C1451" s="28" t="s">
        <v>1725</v>
      </c>
      <c r="D1451" s="2" t="str">
        <f t="shared" si="44"/>
        <v>岡山県新見市</v>
      </c>
      <c r="E1451" s="28">
        <v>210</v>
      </c>
      <c r="F1451" s="2">
        <f t="shared" si="45"/>
        <v>1</v>
      </c>
    </row>
    <row r="1452" spans="1:6">
      <c r="A1452" s="28">
        <v>211</v>
      </c>
      <c r="B1452" s="28" t="s">
        <v>1713</v>
      </c>
      <c r="C1452" s="28" t="s">
        <v>1726</v>
      </c>
      <c r="D1452" s="2" t="str">
        <f t="shared" si="44"/>
        <v>岡山県備前市</v>
      </c>
      <c r="E1452" s="28">
        <v>211</v>
      </c>
      <c r="F1452" s="2">
        <f t="shared" si="45"/>
        <v>1</v>
      </c>
    </row>
    <row r="1453" spans="1:6">
      <c r="A1453" s="28">
        <v>212</v>
      </c>
      <c r="B1453" s="28" t="s">
        <v>1713</v>
      </c>
      <c r="C1453" s="28" t="s">
        <v>1727</v>
      </c>
      <c r="D1453" s="2" t="str">
        <f t="shared" si="44"/>
        <v>岡山県瀬戸内市</v>
      </c>
      <c r="E1453" s="28">
        <v>212</v>
      </c>
      <c r="F1453" s="2">
        <f t="shared" si="45"/>
        <v>1</v>
      </c>
    </row>
    <row r="1454" spans="1:6">
      <c r="A1454" s="28">
        <v>213</v>
      </c>
      <c r="B1454" s="28" t="s">
        <v>1713</v>
      </c>
      <c r="C1454" s="28" t="s">
        <v>1728</v>
      </c>
      <c r="D1454" s="2" t="str">
        <f t="shared" si="44"/>
        <v>岡山県赤磐市</v>
      </c>
      <c r="E1454" s="28">
        <v>213</v>
      </c>
      <c r="F1454" s="2">
        <f t="shared" si="45"/>
        <v>1</v>
      </c>
    </row>
    <row r="1455" spans="1:6">
      <c r="A1455" s="28">
        <v>214</v>
      </c>
      <c r="B1455" s="28" t="s">
        <v>1713</v>
      </c>
      <c r="C1455" s="28" t="s">
        <v>1729</v>
      </c>
      <c r="D1455" s="2" t="str">
        <f t="shared" si="44"/>
        <v>岡山県真庭市</v>
      </c>
      <c r="E1455" s="28">
        <v>214</v>
      </c>
      <c r="F1455" s="2">
        <f t="shared" si="45"/>
        <v>1</v>
      </c>
    </row>
    <row r="1456" spans="1:6">
      <c r="A1456" s="28">
        <v>215</v>
      </c>
      <c r="B1456" s="28" t="s">
        <v>1713</v>
      </c>
      <c r="C1456" s="28" t="s">
        <v>1730</v>
      </c>
      <c r="D1456" s="2" t="str">
        <f t="shared" si="44"/>
        <v>岡山県美作市</v>
      </c>
      <c r="E1456" s="28">
        <v>215</v>
      </c>
      <c r="F1456" s="2">
        <f t="shared" si="45"/>
        <v>1</v>
      </c>
    </row>
    <row r="1457" spans="1:6">
      <c r="A1457" s="28">
        <v>216</v>
      </c>
      <c r="B1457" s="28" t="s">
        <v>1713</v>
      </c>
      <c r="C1457" s="28" t="s">
        <v>1731</v>
      </c>
      <c r="D1457" s="2" t="str">
        <f t="shared" si="44"/>
        <v>岡山県浅口市</v>
      </c>
      <c r="E1457" s="28">
        <v>216</v>
      </c>
      <c r="F1457" s="2">
        <f t="shared" si="45"/>
        <v>1</v>
      </c>
    </row>
    <row r="1458" spans="1:6">
      <c r="A1458" s="28">
        <v>346</v>
      </c>
      <c r="B1458" s="28" t="s">
        <v>1713</v>
      </c>
      <c r="C1458" s="28" t="s">
        <v>1732</v>
      </c>
      <c r="D1458" s="2" t="str">
        <f t="shared" si="44"/>
        <v>岡山県和気町</v>
      </c>
      <c r="E1458" s="28">
        <v>346</v>
      </c>
      <c r="F1458" s="2">
        <f t="shared" si="45"/>
        <v>1</v>
      </c>
    </row>
    <row r="1459" spans="1:6">
      <c r="A1459" s="28">
        <v>423</v>
      </c>
      <c r="B1459" s="28" t="s">
        <v>1713</v>
      </c>
      <c r="C1459" s="28" t="s">
        <v>1733</v>
      </c>
      <c r="D1459" s="2" t="str">
        <f t="shared" si="44"/>
        <v>岡山県早島町</v>
      </c>
      <c r="E1459" s="28">
        <v>423</v>
      </c>
      <c r="F1459" s="2">
        <f t="shared" si="45"/>
        <v>1</v>
      </c>
    </row>
    <row r="1460" spans="1:6">
      <c r="A1460" s="28">
        <v>445</v>
      </c>
      <c r="B1460" s="28" t="s">
        <v>1713</v>
      </c>
      <c r="C1460" s="28" t="s">
        <v>1734</v>
      </c>
      <c r="D1460" s="2" t="str">
        <f t="shared" si="44"/>
        <v>岡山県里庄町</v>
      </c>
      <c r="E1460" s="28">
        <v>445</v>
      </c>
      <c r="F1460" s="2">
        <f t="shared" si="45"/>
        <v>1</v>
      </c>
    </row>
    <row r="1461" spans="1:6">
      <c r="A1461" s="28">
        <v>461</v>
      </c>
      <c r="B1461" s="28" t="s">
        <v>1713</v>
      </c>
      <c r="C1461" s="28" t="s">
        <v>1735</v>
      </c>
      <c r="D1461" s="2" t="str">
        <f t="shared" si="44"/>
        <v>岡山県矢掛町</v>
      </c>
      <c r="E1461" s="28">
        <v>461</v>
      </c>
      <c r="F1461" s="2">
        <f t="shared" si="45"/>
        <v>1</v>
      </c>
    </row>
    <row r="1462" spans="1:6">
      <c r="A1462" s="28">
        <v>586</v>
      </c>
      <c r="B1462" s="28" t="s">
        <v>1713</v>
      </c>
      <c r="C1462" s="28" t="s">
        <v>1736</v>
      </c>
      <c r="D1462" s="2" t="str">
        <f t="shared" si="44"/>
        <v>岡山県新庄村</v>
      </c>
      <c r="E1462" s="28">
        <v>586</v>
      </c>
      <c r="F1462" s="2">
        <f t="shared" si="45"/>
        <v>1</v>
      </c>
    </row>
    <row r="1463" spans="1:6">
      <c r="A1463" s="28">
        <v>606</v>
      </c>
      <c r="B1463" s="28" t="s">
        <v>1713</v>
      </c>
      <c r="C1463" s="28" t="s">
        <v>1737</v>
      </c>
      <c r="D1463" s="2" t="str">
        <f t="shared" si="44"/>
        <v>岡山県鏡野町</v>
      </c>
      <c r="E1463" s="28">
        <v>606</v>
      </c>
      <c r="F1463" s="2">
        <f t="shared" si="45"/>
        <v>1</v>
      </c>
    </row>
    <row r="1464" spans="1:6">
      <c r="A1464" s="28">
        <v>622</v>
      </c>
      <c r="B1464" s="28" t="s">
        <v>1713</v>
      </c>
      <c r="C1464" s="28" t="s">
        <v>1738</v>
      </c>
      <c r="D1464" s="2" t="str">
        <f t="shared" si="44"/>
        <v>岡山県勝央町</v>
      </c>
      <c r="E1464" s="28">
        <v>622</v>
      </c>
      <c r="F1464" s="2">
        <f t="shared" si="45"/>
        <v>1</v>
      </c>
    </row>
    <row r="1465" spans="1:6">
      <c r="A1465" s="28">
        <v>623</v>
      </c>
      <c r="B1465" s="28" t="s">
        <v>1713</v>
      </c>
      <c r="C1465" s="28" t="s">
        <v>1739</v>
      </c>
      <c r="D1465" s="2" t="str">
        <f t="shared" si="44"/>
        <v>岡山県奈義町</v>
      </c>
      <c r="E1465" s="28">
        <v>623</v>
      </c>
      <c r="F1465" s="2">
        <f t="shared" si="45"/>
        <v>1</v>
      </c>
    </row>
    <row r="1466" spans="1:6">
      <c r="A1466" s="28">
        <v>643</v>
      </c>
      <c r="B1466" s="28" t="s">
        <v>1713</v>
      </c>
      <c r="C1466" s="28" t="s">
        <v>1740</v>
      </c>
      <c r="D1466" s="2" t="str">
        <f t="shared" si="44"/>
        <v>岡山県西粟倉村</v>
      </c>
      <c r="E1466" s="28">
        <v>643</v>
      </c>
      <c r="F1466" s="2">
        <f t="shared" si="45"/>
        <v>1</v>
      </c>
    </row>
    <row r="1467" spans="1:6">
      <c r="A1467" s="28">
        <v>663</v>
      </c>
      <c r="B1467" s="28" t="s">
        <v>1713</v>
      </c>
      <c r="C1467" s="28" t="s">
        <v>1741</v>
      </c>
      <c r="D1467" s="2" t="str">
        <f t="shared" si="44"/>
        <v>岡山県久米南町</v>
      </c>
      <c r="E1467" s="28">
        <v>663</v>
      </c>
      <c r="F1467" s="2">
        <f t="shared" si="45"/>
        <v>1</v>
      </c>
    </row>
    <row r="1468" spans="1:6">
      <c r="A1468" s="28">
        <v>666</v>
      </c>
      <c r="B1468" s="28" t="s">
        <v>1713</v>
      </c>
      <c r="C1468" s="28" t="s">
        <v>1742</v>
      </c>
      <c r="D1468" s="2" t="str">
        <f t="shared" si="44"/>
        <v>岡山県美咲町</v>
      </c>
      <c r="E1468" s="28">
        <v>666</v>
      </c>
      <c r="F1468" s="2">
        <f t="shared" si="45"/>
        <v>1</v>
      </c>
    </row>
    <row r="1469" spans="1:6">
      <c r="A1469" s="28">
        <v>681</v>
      </c>
      <c r="B1469" s="28" t="s">
        <v>1713</v>
      </c>
      <c r="C1469" s="28" t="s">
        <v>1743</v>
      </c>
      <c r="D1469" s="2" t="str">
        <f t="shared" si="44"/>
        <v>岡山県吉備中央町</v>
      </c>
      <c r="E1469" s="28">
        <v>681</v>
      </c>
      <c r="F1469" s="2">
        <f t="shared" si="45"/>
        <v>1</v>
      </c>
    </row>
    <row r="1470" spans="1:6">
      <c r="A1470" s="28">
        <v>101</v>
      </c>
      <c r="B1470" s="28" t="s">
        <v>1744</v>
      </c>
      <c r="C1470" s="28" t="s">
        <v>1745</v>
      </c>
      <c r="D1470" s="2" t="str">
        <f t="shared" si="44"/>
        <v>広島県広島市中区</v>
      </c>
      <c r="E1470" s="28">
        <v>101</v>
      </c>
      <c r="F1470" s="2">
        <f t="shared" si="45"/>
        <v>1</v>
      </c>
    </row>
    <row r="1471" spans="1:6">
      <c r="A1471" s="28">
        <v>102</v>
      </c>
      <c r="B1471" s="28" t="s">
        <v>1744</v>
      </c>
      <c r="C1471" s="28" t="s">
        <v>1746</v>
      </c>
      <c r="D1471" s="2" t="str">
        <f t="shared" si="44"/>
        <v>広島県広島市東区</v>
      </c>
      <c r="E1471" s="28">
        <v>102</v>
      </c>
      <c r="F1471" s="2">
        <f t="shared" si="45"/>
        <v>1</v>
      </c>
    </row>
    <row r="1472" spans="1:6">
      <c r="A1472" s="28">
        <v>103</v>
      </c>
      <c r="B1472" s="28" t="s">
        <v>1744</v>
      </c>
      <c r="C1472" s="28" t="s">
        <v>1747</v>
      </c>
      <c r="D1472" s="2" t="str">
        <f t="shared" si="44"/>
        <v>広島県広島市南区</v>
      </c>
      <c r="E1472" s="28">
        <v>103</v>
      </c>
      <c r="F1472" s="2">
        <f t="shared" si="45"/>
        <v>1</v>
      </c>
    </row>
    <row r="1473" spans="1:6">
      <c r="A1473" s="28">
        <v>104</v>
      </c>
      <c r="B1473" s="28" t="s">
        <v>1744</v>
      </c>
      <c r="C1473" s="28" t="s">
        <v>1748</v>
      </c>
      <c r="D1473" s="2" t="str">
        <f t="shared" si="44"/>
        <v>広島県広島市西区</v>
      </c>
      <c r="E1473" s="28">
        <v>104</v>
      </c>
      <c r="F1473" s="2">
        <f t="shared" si="45"/>
        <v>1</v>
      </c>
    </row>
    <row r="1474" spans="1:6">
      <c r="A1474" s="28">
        <v>105</v>
      </c>
      <c r="B1474" s="28" t="s">
        <v>1744</v>
      </c>
      <c r="C1474" s="28" t="s">
        <v>1749</v>
      </c>
      <c r="D1474" s="2" t="str">
        <f t="shared" si="44"/>
        <v>広島県広島市安佐南区</v>
      </c>
      <c r="E1474" s="28">
        <v>105</v>
      </c>
      <c r="F1474" s="2">
        <f t="shared" si="45"/>
        <v>1</v>
      </c>
    </row>
    <row r="1475" spans="1:6">
      <c r="A1475" s="28">
        <v>106</v>
      </c>
      <c r="B1475" s="28" t="s">
        <v>1744</v>
      </c>
      <c r="C1475" s="28" t="s">
        <v>1750</v>
      </c>
      <c r="D1475" s="2" t="str">
        <f t="shared" ref="D1475:D1538" si="46">B1475&amp;C1475</f>
        <v>広島県広島市安佐北区</v>
      </c>
      <c r="E1475" s="28">
        <v>106</v>
      </c>
      <c r="F1475" s="2">
        <f t="shared" ref="F1475:F1538" si="47">COUNTIF(D:D,D1475)</f>
        <v>1</v>
      </c>
    </row>
    <row r="1476" spans="1:6">
      <c r="A1476" s="28">
        <v>107</v>
      </c>
      <c r="B1476" s="28" t="s">
        <v>1744</v>
      </c>
      <c r="C1476" s="28" t="s">
        <v>1751</v>
      </c>
      <c r="D1476" s="2" t="str">
        <f t="shared" si="46"/>
        <v>広島県広島市安芸区</v>
      </c>
      <c r="E1476" s="28">
        <v>107</v>
      </c>
      <c r="F1476" s="2">
        <f t="shared" si="47"/>
        <v>1</v>
      </c>
    </row>
    <row r="1477" spans="1:6">
      <c r="A1477" s="28">
        <v>108</v>
      </c>
      <c r="B1477" s="28" t="s">
        <v>1744</v>
      </c>
      <c r="C1477" s="28" t="s">
        <v>1752</v>
      </c>
      <c r="D1477" s="2" t="str">
        <f t="shared" si="46"/>
        <v>広島県広島市佐伯区</v>
      </c>
      <c r="E1477" s="28">
        <v>108</v>
      </c>
      <c r="F1477" s="2">
        <f t="shared" si="47"/>
        <v>1</v>
      </c>
    </row>
    <row r="1478" spans="1:6">
      <c r="A1478" s="28">
        <v>202</v>
      </c>
      <c r="B1478" s="28" t="s">
        <v>1744</v>
      </c>
      <c r="C1478" s="28" t="s">
        <v>1753</v>
      </c>
      <c r="D1478" s="2" t="str">
        <f t="shared" si="46"/>
        <v>広島県呉市</v>
      </c>
      <c r="E1478" s="28">
        <v>202</v>
      </c>
      <c r="F1478" s="2">
        <f t="shared" si="47"/>
        <v>1</v>
      </c>
    </row>
    <row r="1479" spans="1:6">
      <c r="A1479" s="28">
        <v>203</v>
      </c>
      <c r="B1479" s="28" t="s">
        <v>1744</v>
      </c>
      <c r="C1479" s="28" t="s">
        <v>1754</v>
      </c>
      <c r="D1479" s="2" t="str">
        <f t="shared" si="46"/>
        <v>広島県竹原市</v>
      </c>
      <c r="E1479" s="28">
        <v>203</v>
      </c>
      <c r="F1479" s="2">
        <f t="shared" si="47"/>
        <v>1</v>
      </c>
    </row>
    <row r="1480" spans="1:6">
      <c r="A1480" s="28">
        <v>204</v>
      </c>
      <c r="B1480" s="28" t="s">
        <v>1744</v>
      </c>
      <c r="C1480" s="28" t="s">
        <v>1755</v>
      </c>
      <c r="D1480" s="2" t="str">
        <f t="shared" si="46"/>
        <v>広島県三原市</v>
      </c>
      <c r="E1480" s="28">
        <v>204</v>
      </c>
      <c r="F1480" s="2">
        <f t="shared" si="47"/>
        <v>1</v>
      </c>
    </row>
    <row r="1481" spans="1:6">
      <c r="A1481" s="28">
        <v>205</v>
      </c>
      <c r="B1481" s="28" t="s">
        <v>1744</v>
      </c>
      <c r="C1481" s="28" t="s">
        <v>1756</v>
      </c>
      <c r="D1481" s="2" t="str">
        <f t="shared" si="46"/>
        <v>広島県尾道市</v>
      </c>
      <c r="E1481" s="28">
        <v>205</v>
      </c>
      <c r="F1481" s="2">
        <f t="shared" si="47"/>
        <v>1</v>
      </c>
    </row>
    <row r="1482" spans="1:6">
      <c r="A1482" s="28">
        <v>207</v>
      </c>
      <c r="B1482" s="28" t="s">
        <v>1744</v>
      </c>
      <c r="C1482" s="28" t="s">
        <v>1757</v>
      </c>
      <c r="D1482" s="2" t="str">
        <f t="shared" si="46"/>
        <v>広島県福山市</v>
      </c>
      <c r="E1482" s="28">
        <v>207</v>
      </c>
      <c r="F1482" s="2">
        <f t="shared" si="47"/>
        <v>1</v>
      </c>
    </row>
    <row r="1483" spans="1:6">
      <c r="A1483" s="28">
        <v>208</v>
      </c>
      <c r="B1483" s="28" t="s">
        <v>1744</v>
      </c>
      <c r="C1483" s="28" t="s">
        <v>964</v>
      </c>
      <c r="D1483" s="2" t="str">
        <f t="shared" si="46"/>
        <v>広島県府中市</v>
      </c>
      <c r="E1483" s="28">
        <v>208</v>
      </c>
      <c r="F1483" s="2">
        <f t="shared" si="47"/>
        <v>1</v>
      </c>
    </row>
    <row r="1484" spans="1:6">
      <c r="A1484" s="28">
        <v>209</v>
      </c>
      <c r="B1484" s="28" t="s">
        <v>1744</v>
      </c>
      <c r="C1484" s="28" t="s">
        <v>1758</v>
      </c>
      <c r="D1484" s="2" t="str">
        <f t="shared" si="46"/>
        <v>広島県三次市</v>
      </c>
      <c r="E1484" s="28">
        <v>209</v>
      </c>
      <c r="F1484" s="2">
        <f t="shared" si="47"/>
        <v>1</v>
      </c>
    </row>
    <row r="1485" spans="1:6">
      <c r="A1485" s="28">
        <v>210</v>
      </c>
      <c r="B1485" s="28" t="s">
        <v>1744</v>
      </c>
      <c r="C1485" s="28" t="s">
        <v>1759</v>
      </c>
      <c r="D1485" s="2" t="str">
        <f t="shared" si="46"/>
        <v>広島県庄原市</v>
      </c>
      <c r="E1485" s="28">
        <v>210</v>
      </c>
      <c r="F1485" s="2">
        <f t="shared" si="47"/>
        <v>1</v>
      </c>
    </row>
    <row r="1486" spans="1:6">
      <c r="A1486" s="28">
        <v>211</v>
      </c>
      <c r="B1486" s="28" t="s">
        <v>1744</v>
      </c>
      <c r="C1486" s="28" t="s">
        <v>1760</v>
      </c>
      <c r="D1486" s="2" t="str">
        <f t="shared" si="46"/>
        <v>広島県大竹市</v>
      </c>
      <c r="E1486" s="28">
        <v>211</v>
      </c>
      <c r="F1486" s="2">
        <f t="shared" si="47"/>
        <v>1</v>
      </c>
    </row>
    <row r="1487" spans="1:6">
      <c r="A1487" s="28">
        <v>212</v>
      </c>
      <c r="B1487" s="28" t="s">
        <v>1744</v>
      </c>
      <c r="C1487" s="28" t="s">
        <v>1761</v>
      </c>
      <c r="D1487" s="2" t="str">
        <f t="shared" si="46"/>
        <v>広島県東広島市</v>
      </c>
      <c r="E1487" s="28">
        <v>212</v>
      </c>
      <c r="F1487" s="2">
        <f t="shared" si="47"/>
        <v>1</v>
      </c>
    </row>
    <row r="1488" spans="1:6">
      <c r="A1488" s="28">
        <v>213</v>
      </c>
      <c r="B1488" s="28" t="s">
        <v>1744</v>
      </c>
      <c r="C1488" s="28" t="s">
        <v>1762</v>
      </c>
      <c r="D1488" s="2" t="str">
        <f t="shared" si="46"/>
        <v>広島県廿日市市</v>
      </c>
      <c r="E1488" s="28">
        <v>213</v>
      </c>
      <c r="F1488" s="2">
        <f t="shared" si="47"/>
        <v>1</v>
      </c>
    </row>
    <row r="1489" spans="1:6">
      <c r="A1489" s="28">
        <v>214</v>
      </c>
      <c r="B1489" s="28" t="s">
        <v>1744</v>
      </c>
      <c r="C1489" s="28" t="s">
        <v>1763</v>
      </c>
      <c r="D1489" s="2" t="str">
        <f t="shared" si="46"/>
        <v>広島県安芸高田市</v>
      </c>
      <c r="E1489" s="28">
        <v>214</v>
      </c>
      <c r="F1489" s="2">
        <f t="shared" si="47"/>
        <v>1</v>
      </c>
    </row>
    <row r="1490" spans="1:6">
      <c r="A1490" s="28">
        <v>215</v>
      </c>
      <c r="B1490" s="28" t="s">
        <v>1744</v>
      </c>
      <c r="C1490" s="28" t="s">
        <v>1764</v>
      </c>
      <c r="D1490" s="2" t="str">
        <f t="shared" si="46"/>
        <v>広島県江田島市</v>
      </c>
      <c r="E1490" s="28">
        <v>215</v>
      </c>
      <c r="F1490" s="2">
        <f t="shared" si="47"/>
        <v>1</v>
      </c>
    </row>
    <row r="1491" spans="1:6">
      <c r="A1491" s="28">
        <v>302</v>
      </c>
      <c r="B1491" s="28" t="s">
        <v>1744</v>
      </c>
      <c r="C1491" s="28" t="s">
        <v>1765</v>
      </c>
      <c r="D1491" s="2" t="str">
        <f t="shared" si="46"/>
        <v>広島県府中町</v>
      </c>
      <c r="E1491" s="28">
        <v>302</v>
      </c>
      <c r="F1491" s="2">
        <f t="shared" si="47"/>
        <v>1</v>
      </c>
    </row>
    <row r="1492" spans="1:6">
      <c r="A1492" s="28">
        <v>304</v>
      </c>
      <c r="B1492" s="28" t="s">
        <v>1744</v>
      </c>
      <c r="C1492" s="28" t="s">
        <v>1766</v>
      </c>
      <c r="D1492" s="2" t="str">
        <f t="shared" si="46"/>
        <v>広島県海田町</v>
      </c>
      <c r="E1492" s="28">
        <v>304</v>
      </c>
      <c r="F1492" s="2">
        <f t="shared" si="47"/>
        <v>1</v>
      </c>
    </row>
    <row r="1493" spans="1:6">
      <c r="A1493" s="28">
        <v>307</v>
      </c>
      <c r="B1493" s="28" t="s">
        <v>1744</v>
      </c>
      <c r="C1493" s="28" t="s">
        <v>1767</v>
      </c>
      <c r="D1493" s="2" t="str">
        <f t="shared" si="46"/>
        <v>広島県熊野町</v>
      </c>
      <c r="E1493" s="28">
        <v>307</v>
      </c>
      <c r="F1493" s="2">
        <f t="shared" si="47"/>
        <v>1</v>
      </c>
    </row>
    <row r="1494" spans="1:6">
      <c r="A1494" s="28">
        <v>309</v>
      </c>
      <c r="B1494" s="28" t="s">
        <v>1744</v>
      </c>
      <c r="C1494" s="28" t="s">
        <v>1768</v>
      </c>
      <c r="D1494" s="2" t="str">
        <f t="shared" si="46"/>
        <v>広島県坂町</v>
      </c>
      <c r="E1494" s="28">
        <v>309</v>
      </c>
      <c r="F1494" s="2">
        <f t="shared" si="47"/>
        <v>1</v>
      </c>
    </row>
    <row r="1495" spans="1:6">
      <c r="A1495" s="28">
        <v>368</v>
      </c>
      <c r="B1495" s="28" t="s">
        <v>1744</v>
      </c>
      <c r="C1495" s="28" t="s">
        <v>1769</v>
      </c>
      <c r="D1495" s="2" t="str">
        <f t="shared" si="46"/>
        <v>広島県安芸太田町</v>
      </c>
      <c r="E1495" s="28">
        <v>368</v>
      </c>
      <c r="F1495" s="2">
        <f t="shared" si="47"/>
        <v>1</v>
      </c>
    </row>
    <row r="1496" spans="1:6">
      <c r="A1496" s="28">
        <v>369</v>
      </c>
      <c r="B1496" s="28" t="s">
        <v>1744</v>
      </c>
      <c r="C1496" s="28" t="s">
        <v>1770</v>
      </c>
      <c r="D1496" s="2" t="str">
        <f t="shared" si="46"/>
        <v>広島県北広島町</v>
      </c>
      <c r="E1496" s="28">
        <v>369</v>
      </c>
      <c r="F1496" s="2">
        <f t="shared" si="47"/>
        <v>1</v>
      </c>
    </row>
    <row r="1497" spans="1:6">
      <c r="A1497" s="28">
        <v>431</v>
      </c>
      <c r="B1497" s="28" t="s">
        <v>1744</v>
      </c>
      <c r="C1497" s="28" t="s">
        <v>1771</v>
      </c>
      <c r="D1497" s="2" t="str">
        <f t="shared" si="46"/>
        <v>広島県大崎上島町</v>
      </c>
      <c r="E1497" s="28">
        <v>431</v>
      </c>
      <c r="F1497" s="2">
        <f t="shared" si="47"/>
        <v>1</v>
      </c>
    </row>
    <row r="1498" spans="1:6">
      <c r="A1498" s="28">
        <v>462</v>
      </c>
      <c r="B1498" s="28" t="s">
        <v>1744</v>
      </c>
      <c r="C1498" s="28" t="s">
        <v>1772</v>
      </c>
      <c r="D1498" s="2" t="str">
        <f t="shared" si="46"/>
        <v>広島県世羅町</v>
      </c>
      <c r="E1498" s="28">
        <v>462</v>
      </c>
      <c r="F1498" s="2">
        <f t="shared" si="47"/>
        <v>1</v>
      </c>
    </row>
    <row r="1499" spans="1:6">
      <c r="A1499" s="28">
        <v>545</v>
      </c>
      <c r="B1499" s="28" t="s">
        <v>1744</v>
      </c>
      <c r="C1499" s="28" t="s">
        <v>1773</v>
      </c>
      <c r="D1499" s="2" t="str">
        <f t="shared" si="46"/>
        <v>広島県神石高原町</v>
      </c>
      <c r="E1499" s="28">
        <v>545</v>
      </c>
      <c r="F1499" s="2">
        <f t="shared" si="47"/>
        <v>1</v>
      </c>
    </row>
    <row r="1500" spans="1:6">
      <c r="A1500" s="28">
        <v>201</v>
      </c>
      <c r="B1500" s="28" t="s">
        <v>1774</v>
      </c>
      <c r="C1500" s="28" t="s">
        <v>1775</v>
      </c>
      <c r="D1500" s="2" t="str">
        <f t="shared" si="46"/>
        <v>山口県下関市</v>
      </c>
      <c r="E1500" s="28">
        <v>201</v>
      </c>
      <c r="F1500" s="2">
        <f t="shared" si="47"/>
        <v>1</v>
      </c>
    </row>
    <row r="1501" spans="1:6">
      <c r="A1501" s="28">
        <v>202</v>
      </c>
      <c r="B1501" s="28" t="s">
        <v>1774</v>
      </c>
      <c r="C1501" s="28" t="s">
        <v>1776</v>
      </c>
      <c r="D1501" s="2" t="str">
        <f t="shared" si="46"/>
        <v>山口県宇部市</v>
      </c>
      <c r="E1501" s="28">
        <v>202</v>
      </c>
      <c r="F1501" s="2">
        <f t="shared" si="47"/>
        <v>1</v>
      </c>
    </row>
    <row r="1502" spans="1:6">
      <c r="A1502" s="28">
        <v>203</v>
      </c>
      <c r="B1502" s="28" t="s">
        <v>1774</v>
      </c>
      <c r="C1502" s="28" t="s">
        <v>1777</v>
      </c>
      <c r="D1502" s="2" t="str">
        <f t="shared" si="46"/>
        <v>山口県山口市</v>
      </c>
      <c r="E1502" s="28">
        <v>203</v>
      </c>
      <c r="F1502" s="2">
        <f t="shared" si="47"/>
        <v>1</v>
      </c>
    </row>
    <row r="1503" spans="1:6">
      <c r="A1503" s="28">
        <v>204</v>
      </c>
      <c r="B1503" s="28" t="s">
        <v>1774</v>
      </c>
      <c r="C1503" s="28" t="s">
        <v>1778</v>
      </c>
      <c r="D1503" s="2" t="str">
        <f t="shared" si="46"/>
        <v>山口県萩市</v>
      </c>
      <c r="E1503" s="28">
        <v>204</v>
      </c>
      <c r="F1503" s="2">
        <f t="shared" si="47"/>
        <v>1</v>
      </c>
    </row>
    <row r="1504" spans="1:6">
      <c r="A1504" s="28">
        <v>206</v>
      </c>
      <c r="B1504" s="28" t="s">
        <v>1774</v>
      </c>
      <c r="C1504" s="28" t="s">
        <v>1779</v>
      </c>
      <c r="D1504" s="2" t="str">
        <f t="shared" si="46"/>
        <v>山口県防府市</v>
      </c>
      <c r="E1504" s="28">
        <v>206</v>
      </c>
      <c r="F1504" s="2">
        <f t="shared" si="47"/>
        <v>1</v>
      </c>
    </row>
    <row r="1505" spans="1:6">
      <c r="A1505" s="28">
        <v>207</v>
      </c>
      <c r="B1505" s="28" t="s">
        <v>1774</v>
      </c>
      <c r="C1505" s="28" t="s">
        <v>1780</v>
      </c>
      <c r="D1505" s="2" t="str">
        <f t="shared" si="46"/>
        <v>山口県下松市</v>
      </c>
      <c r="E1505" s="28">
        <v>207</v>
      </c>
      <c r="F1505" s="2">
        <f t="shared" si="47"/>
        <v>1</v>
      </c>
    </row>
    <row r="1506" spans="1:6">
      <c r="A1506" s="28">
        <v>208</v>
      </c>
      <c r="B1506" s="28" t="s">
        <v>1774</v>
      </c>
      <c r="C1506" s="28" t="s">
        <v>1781</v>
      </c>
      <c r="D1506" s="2" t="str">
        <f t="shared" si="46"/>
        <v>山口県岩国市</v>
      </c>
      <c r="E1506" s="28">
        <v>208</v>
      </c>
      <c r="F1506" s="2">
        <f t="shared" si="47"/>
        <v>1</v>
      </c>
    </row>
    <row r="1507" spans="1:6">
      <c r="A1507" s="28">
        <v>210</v>
      </c>
      <c r="B1507" s="28" t="s">
        <v>1774</v>
      </c>
      <c r="C1507" s="28" t="s">
        <v>1782</v>
      </c>
      <c r="D1507" s="2" t="str">
        <f t="shared" si="46"/>
        <v>山口県光市</v>
      </c>
      <c r="E1507" s="28">
        <v>210</v>
      </c>
      <c r="F1507" s="2">
        <f t="shared" si="47"/>
        <v>1</v>
      </c>
    </row>
    <row r="1508" spans="1:6">
      <c r="A1508" s="28">
        <v>211</v>
      </c>
      <c r="B1508" s="28" t="s">
        <v>1774</v>
      </c>
      <c r="C1508" s="28" t="s">
        <v>1783</v>
      </c>
      <c r="D1508" s="2" t="str">
        <f t="shared" si="46"/>
        <v>山口県長門市</v>
      </c>
      <c r="E1508" s="28">
        <v>211</v>
      </c>
      <c r="F1508" s="2">
        <f t="shared" si="47"/>
        <v>1</v>
      </c>
    </row>
    <row r="1509" spans="1:6">
      <c r="A1509" s="28">
        <v>212</v>
      </c>
      <c r="B1509" s="28" t="s">
        <v>1774</v>
      </c>
      <c r="C1509" s="28" t="s">
        <v>1784</v>
      </c>
      <c r="D1509" s="2" t="str">
        <f t="shared" si="46"/>
        <v>山口県柳井市</v>
      </c>
      <c r="E1509" s="28">
        <v>212</v>
      </c>
      <c r="F1509" s="2">
        <f t="shared" si="47"/>
        <v>1</v>
      </c>
    </row>
    <row r="1510" spans="1:6">
      <c r="A1510" s="28">
        <v>213</v>
      </c>
      <c r="B1510" s="28" t="s">
        <v>1774</v>
      </c>
      <c r="C1510" s="28" t="s">
        <v>1785</v>
      </c>
      <c r="D1510" s="2" t="str">
        <f t="shared" si="46"/>
        <v>山口県美祢市</v>
      </c>
      <c r="E1510" s="28">
        <v>213</v>
      </c>
      <c r="F1510" s="2">
        <f t="shared" si="47"/>
        <v>1</v>
      </c>
    </row>
    <row r="1511" spans="1:6">
      <c r="A1511" s="28">
        <v>215</v>
      </c>
      <c r="B1511" s="28" t="s">
        <v>1774</v>
      </c>
      <c r="C1511" s="28" t="s">
        <v>1786</v>
      </c>
      <c r="D1511" s="2" t="str">
        <f t="shared" si="46"/>
        <v>山口県周南市</v>
      </c>
      <c r="E1511" s="28">
        <v>215</v>
      </c>
      <c r="F1511" s="2">
        <f t="shared" si="47"/>
        <v>1</v>
      </c>
    </row>
    <row r="1512" spans="1:6">
      <c r="A1512" s="28">
        <v>216</v>
      </c>
      <c r="B1512" s="28" t="s">
        <v>1774</v>
      </c>
      <c r="C1512" s="28" t="s">
        <v>1787</v>
      </c>
      <c r="D1512" s="2" t="str">
        <f t="shared" si="46"/>
        <v>山口県山陽小野田市</v>
      </c>
      <c r="E1512" s="28">
        <v>216</v>
      </c>
      <c r="F1512" s="2">
        <f t="shared" si="47"/>
        <v>1</v>
      </c>
    </row>
    <row r="1513" spans="1:6">
      <c r="A1513" s="28">
        <v>305</v>
      </c>
      <c r="B1513" s="28" t="s">
        <v>1774</v>
      </c>
      <c r="C1513" s="28" t="s">
        <v>1788</v>
      </c>
      <c r="D1513" s="2" t="str">
        <f t="shared" si="46"/>
        <v>山口県周防大島町</v>
      </c>
      <c r="E1513" s="28">
        <v>305</v>
      </c>
      <c r="F1513" s="2">
        <f t="shared" si="47"/>
        <v>1</v>
      </c>
    </row>
    <row r="1514" spans="1:6">
      <c r="A1514" s="28">
        <v>321</v>
      </c>
      <c r="B1514" s="28" t="s">
        <v>1774</v>
      </c>
      <c r="C1514" s="28" t="s">
        <v>1789</v>
      </c>
      <c r="D1514" s="2" t="str">
        <f t="shared" si="46"/>
        <v>山口県和木町</v>
      </c>
      <c r="E1514" s="28">
        <v>321</v>
      </c>
      <c r="F1514" s="2">
        <f t="shared" si="47"/>
        <v>1</v>
      </c>
    </row>
    <row r="1515" spans="1:6">
      <c r="A1515" s="28">
        <v>341</v>
      </c>
      <c r="B1515" s="28" t="s">
        <v>1774</v>
      </c>
      <c r="C1515" s="28" t="s">
        <v>1790</v>
      </c>
      <c r="D1515" s="2" t="str">
        <f t="shared" si="46"/>
        <v>山口県上関町</v>
      </c>
      <c r="E1515" s="28">
        <v>341</v>
      </c>
      <c r="F1515" s="2">
        <f t="shared" si="47"/>
        <v>1</v>
      </c>
    </row>
    <row r="1516" spans="1:6">
      <c r="A1516" s="28">
        <v>343</v>
      </c>
      <c r="B1516" s="28" t="s">
        <v>1774</v>
      </c>
      <c r="C1516" s="28" t="s">
        <v>1791</v>
      </c>
      <c r="D1516" s="2" t="str">
        <f t="shared" si="46"/>
        <v>山口県田布施町</v>
      </c>
      <c r="E1516" s="28">
        <v>343</v>
      </c>
      <c r="F1516" s="2">
        <f t="shared" si="47"/>
        <v>1</v>
      </c>
    </row>
    <row r="1517" spans="1:6">
      <c r="A1517" s="28">
        <v>344</v>
      </c>
      <c r="B1517" s="28" t="s">
        <v>1774</v>
      </c>
      <c r="C1517" s="28" t="s">
        <v>1792</v>
      </c>
      <c r="D1517" s="2" t="str">
        <f t="shared" si="46"/>
        <v>山口県平生町</v>
      </c>
      <c r="E1517" s="28">
        <v>344</v>
      </c>
      <c r="F1517" s="2">
        <f t="shared" si="47"/>
        <v>1</v>
      </c>
    </row>
    <row r="1518" spans="1:6">
      <c r="A1518" s="28">
        <v>502</v>
      </c>
      <c r="B1518" s="28" t="s">
        <v>1774</v>
      </c>
      <c r="C1518" s="28" t="s">
        <v>1793</v>
      </c>
      <c r="D1518" s="2" t="str">
        <f t="shared" si="46"/>
        <v>山口県阿武町</v>
      </c>
      <c r="E1518" s="28">
        <v>502</v>
      </c>
      <c r="F1518" s="2">
        <f t="shared" si="47"/>
        <v>1</v>
      </c>
    </row>
    <row r="1519" spans="1:6">
      <c r="A1519" s="28">
        <v>201</v>
      </c>
      <c r="B1519" s="28" t="s">
        <v>1794</v>
      </c>
      <c r="C1519" s="28" t="s">
        <v>1795</v>
      </c>
      <c r="D1519" s="2" t="str">
        <f t="shared" si="46"/>
        <v>徳島県徳島市</v>
      </c>
      <c r="E1519" s="28">
        <v>201</v>
      </c>
      <c r="F1519" s="2">
        <f t="shared" si="47"/>
        <v>1</v>
      </c>
    </row>
    <row r="1520" spans="1:6">
      <c r="A1520" s="28">
        <v>202</v>
      </c>
      <c r="B1520" s="28" t="s">
        <v>1794</v>
      </c>
      <c r="C1520" s="28" t="s">
        <v>1796</v>
      </c>
      <c r="D1520" s="2" t="str">
        <f t="shared" si="46"/>
        <v>徳島県鳴門市</v>
      </c>
      <c r="E1520" s="28">
        <v>202</v>
      </c>
      <c r="F1520" s="2">
        <f t="shared" si="47"/>
        <v>1</v>
      </c>
    </row>
    <row r="1521" spans="1:6">
      <c r="A1521" s="28">
        <v>203</v>
      </c>
      <c r="B1521" s="28" t="s">
        <v>1794</v>
      </c>
      <c r="C1521" s="28" t="s">
        <v>1797</v>
      </c>
      <c r="D1521" s="2" t="str">
        <f t="shared" si="46"/>
        <v>徳島県小松島市</v>
      </c>
      <c r="E1521" s="28">
        <v>203</v>
      </c>
      <c r="F1521" s="2">
        <f t="shared" si="47"/>
        <v>1</v>
      </c>
    </row>
    <row r="1522" spans="1:6">
      <c r="A1522" s="28">
        <v>204</v>
      </c>
      <c r="B1522" s="28" t="s">
        <v>1794</v>
      </c>
      <c r="C1522" s="28" t="s">
        <v>1798</v>
      </c>
      <c r="D1522" s="2" t="str">
        <f t="shared" si="46"/>
        <v>徳島県阿南市</v>
      </c>
      <c r="E1522" s="28">
        <v>204</v>
      </c>
      <c r="F1522" s="2">
        <f t="shared" si="47"/>
        <v>1</v>
      </c>
    </row>
    <row r="1523" spans="1:6">
      <c r="A1523" s="28">
        <v>205</v>
      </c>
      <c r="B1523" s="28" t="s">
        <v>1794</v>
      </c>
      <c r="C1523" s="28" t="s">
        <v>1799</v>
      </c>
      <c r="D1523" s="2" t="str">
        <f t="shared" si="46"/>
        <v>徳島県吉野川市</v>
      </c>
      <c r="E1523" s="28">
        <v>205</v>
      </c>
      <c r="F1523" s="2">
        <f t="shared" si="47"/>
        <v>1</v>
      </c>
    </row>
    <row r="1524" spans="1:6">
      <c r="A1524" s="28">
        <v>206</v>
      </c>
      <c r="B1524" s="28" t="s">
        <v>1794</v>
      </c>
      <c r="C1524" s="28" t="s">
        <v>1800</v>
      </c>
      <c r="D1524" s="2" t="str">
        <f t="shared" si="46"/>
        <v>徳島県阿波市</v>
      </c>
      <c r="E1524" s="28">
        <v>206</v>
      </c>
      <c r="F1524" s="2">
        <f t="shared" si="47"/>
        <v>1</v>
      </c>
    </row>
    <row r="1525" spans="1:6">
      <c r="A1525" s="28">
        <v>207</v>
      </c>
      <c r="B1525" s="28" t="s">
        <v>1794</v>
      </c>
      <c r="C1525" s="28" t="s">
        <v>1801</v>
      </c>
      <c r="D1525" s="2" t="str">
        <f t="shared" si="46"/>
        <v>徳島県美馬市</v>
      </c>
      <c r="E1525" s="28">
        <v>207</v>
      </c>
      <c r="F1525" s="2">
        <f t="shared" si="47"/>
        <v>1</v>
      </c>
    </row>
    <row r="1526" spans="1:6">
      <c r="A1526" s="28">
        <v>208</v>
      </c>
      <c r="B1526" s="28" t="s">
        <v>1794</v>
      </c>
      <c r="C1526" s="28" t="s">
        <v>1802</v>
      </c>
      <c r="D1526" s="2" t="str">
        <f t="shared" si="46"/>
        <v>徳島県三好市</v>
      </c>
      <c r="E1526" s="28">
        <v>208</v>
      </c>
      <c r="F1526" s="2">
        <f t="shared" si="47"/>
        <v>1</v>
      </c>
    </row>
    <row r="1527" spans="1:6">
      <c r="A1527" s="28">
        <v>301</v>
      </c>
      <c r="B1527" s="28" t="s">
        <v>1794</v>
      </c>
      <c r="C1527" s="28" t="s">
        <v>1803</v>
      </c>
      <c r="D1527" s="2" t="str">
        <f t="shared" si="46"/>
        <v>徳島県勝浦町</v>
      </c>
      <c r="E1527" s="28">
        <v>301</v>
      </c>
      <c r="F1527" s="2">
        <f t="shared" si="47"/>
        <v>1</v>
      </c>
    </row>
    <row r="1528" spans="1:6">
      <c r="A1528" s="28">
        <v>302</v>
      </c>
      <c r="B1528" s="28" t="s">
        <v>1794</v>
      </c>
      <c r="C1528" s="28" t="s">
        <v>1804</v>
      </c>
      <c r="D1528" s="2" t="str">
        <f t="shared" si="46"/>
        <v>徳島県上勝町</v>
      </c>
      <c r="E1528" s="28">
        <v>302</v>
      </c>
      <c r="F1528" s="2">
        <f t="shared" si="47"/>
        <v>1</v>
      </c>
    </row>
    <row r="1529" spans="1:6">
      <c r="A1529" s="28">
        <v>321</v>
      </c>
      <c r="B1529" s="28" t="s">
        <v>1794</v>
      </c>
      <c r="C1529" s="28" t="s">
        <v>1805</v>
      </c>
      <c r="D1529" s="2" t="str">
        <f t="shared" si="46"/>
        <v>徳島県佐那河内村</v>
      </c>
      <c r="E1529" s="28">
        <v>321</v>
      </c>
      <c r="F1529" s="2">
        <f t="shared" si="47"/>
        <v>1</v>
      </c>
    </row>
    <row r="1530" spans="1:6">
      <c r="A1530" s="28">
        <v>341</v>
      </c>
      <c r="B1530" s="28" t="s">
        <v>1794</v>
      </c>
      <c r="C1530" s="28" t="s">
        <v>1806</v>
      </c>
      <c r="D1530" s="2" t="str">
        <f t="shared" si="46"/>
        <v>徳島県石井町</v>
      </c>
      <c r="E1530" s="28">
        <v>341</v>
      </c>
      <c r="F1530" s="2">
        <f t="shared" si="47"/>
        <v>1</v>
      </c>
    </row>
    <row r="1531" spans="1:6">
      <c r="A1531" s="28">
        <v>342</v>
      </c>
      <c r="B1531" s="28" t="s">
        <v>1794</v>
      </c>
      <c r="C1531" s="28" t="s">
        <v>1807</v>
      </c>
      <c r="D1531" s="2" t="str">
        <f t="shared" si="46"/>
        <v>徳島県神山町</v>
      </c>
      <c r="E1531" s="28">
        <v>342</v>
      </c>
      <c r="F1531" s="2">
        <f t="shared" si="47"/>
        <v>1</v>
      </c>
    </row>
    <row r="1532" spans="1:6">
      <c r="A1532" s="28">
        <v>368</v>
      </c>
      <c r="B1532" s="28" t="s">
        <v>1794</v>
      </c>
      <c r="C1532" s="28" t="s">
        <v>1808</v>
      </c>
      <c r="D1532" s="2" t="str">
        <f t="shared" si="46"/>
        <v>徳島県那賀町</v>
      </c>
      <c r="E1532" s="28">
        <v>368</v>
      </c>
      <c r="F1532" s="2">
        <f t="shared" si="47"/>
        <v>1</v>
      </c>
    </row>
    <row r="1533" spans="1:6">
      <c r="A1533" s="28">
        <v>383</v>
      </c>
      <c r="B1533" s="28" t="s">
        <v>1794</v>
      </c>
      <c r="C1533" s="28" t="s">
        <v>1809</v>
      </c>
      <c r="D1533" s="2" t="str">
        <f t="shared" si="46"/>
        <v>徳島県牟岐町</v>
      </c>
      <c r="E1533" s="28">
        <v>383</v>
      </c>
      <c r="F1533" s="2">
        <f t="shared" si="47"/>
        <v>1</v>
      </c>
    </row>
    <row r="1534" spans="1:6">
      <c r="A1534" s="28">
        <v>387</v>
      </c>
      <c r="B1534" s="28" t="s">
        <v>1794</v>
      </c>
      <c r="C1534" s="28" t="s">
        <v>1810</v>
      </c>
      <c r="D1534" s="2" t="str">
        <f t="shared" si="46"/>
        <v>徳島県美波町</v>
      </c>
      <c r="E1534" s="28">
        <v>387</v>
      </c>
      <c r="F1534" s="2">
        <f t="shared" si="47"/>
        <v>1</v>
      </c>
    </row>
    <row r="1535" spans="1:6">
      <c r="A1535" s="28">
        <v>388</v>
      </c>
      <c r="B1535" s="28" t="s">
        <v>1794</v>
      </c>
      <c r="C1535" s="28" t="s">
        <v>1811</v>
      </c>
      <c r="D1535" s="2" t="str">
        <f t="shared" si="46"/>
        <v>徳島県海陽町</v>
      </c>
      <c r="E1535" s="28">
        <v>388</v>
      </c>
      <c r="F1535" s="2">
        <f t="shared" si="47"/>
        <v>1</v>
      </c>
    </row>
    <row r="1536" spans="1:6">
      <c r="A1536" s="28">
        <v>401</v>
      </c>
      <c r="B1536" s="28" t="s">
        <v>1794</v>
      </c>
      <c r="C1536" s="28" t="s">
        <v>1812</v>
      </c>
      <c r="D1536" s="2" t="str">
        <f t="shared" si="46"/>
        <v>徳島県松茂町</v>
      </c>
      <c r="E1536" s="28">
        <v>401</v>
      </c>
      <c r="F1536" s="2">
        <f t="shared" si="47"/>
        <v>1</v>
      </c>
    </row>
    <row r="1537" spans="1:6">
      <c r="A1537" s="28">
        <v>402</v>
      </c>
      <c r="B1537" s="28" t="s">
        <v>1794</v>
      </c>
      <c r="C1537" s="28" t="s">
        <v>1813</v>
      </c>
      <c r="D1537" s="2" t="str">
        <f t="shared" si="46"/>
        <v>徳島県北島町</v>
      </c>
      <c r="E1537" s="28">
        <v>402</v>
      </c>
      <c r="F1537" s="2">
        <f t="shared" si="47"/>
        <v>1</v>
      </c>
    </row>
    <row r="1538" spans="1:6">
      <c r="A1538" s="28">
        <v>403</v>
      </c>
      <c r="B1538" s="28" t="s">
        <v>1794</v>
      </c>
      <c r="C1538" s="28" t="s">
        <v>1814</v>
      </c>
      <c r="D1538" s="2" t="str">
        <f t="shared" si="46"/>
        <v>徳島県藍住町</v>
      </c>
      <c r="E1538" s="28">
        <v>403</v>
      </c>
      <c r="F1538" s="2">
        <f t="shared" si="47"/>
        <v>1</v>
      </c>
    </row>
    <row r="1539" spans="1:6">
      <c r="A1539" s="28">
        <v>404</v>
      </c>
      <c r="B1539" s="28" t="s">
        <v>1794</v>
      </c>
      <c r="C1539" s="28" t="s">
        <v>1815</v>
      </c>
      <c r="D1539" s="2" t="str">
        <f t="shared" ref="D1539:D1602" si="48">B1539&amp;C1539</f>
        <v>徳島県板野町</v>
      </c>
      <c r="E1539" s="28">
        <v>404</v>
      </c>
      <c r="F1539" s="2">
        <f t="shared" ref="F1539:F1602" si="49">COUNTIF(D:D,D1539)</f>
        <v>1</v>
      </c>
    </row>
    <row r="1540" spans="1:6">
      <c r="A1540" s="28">
        <v>405</v>
      </c>
      <c r="B1540" s="28" t="s">
        <v>1794</v>
      </c>
      <c r="C1540" s="28" t="s">
        <v>1816</v>
      </c>
      <c r="D1540" s="2" t="str">
        <f t="shared" si="48"/>
        <v>徳島県上板町</v>
      </c>
      <c r="E1540" s="28">
        <v>405</v>
      </c>
      <c r="F1540" s="2">
        <f t="shared" si="49"/>
        <v>1</v>
      </c>
    </row>
    <row r="1541" spans="1:6">
      <c r="A1541" s="28">
        <v>468</v>
      </c>
      <c r="B1541" s="28" t="s">
        <v>1794</v>
      </c>
      <c r="C1541" s="28" t="s">
        <v>1817</v>
      </c>
      <c r="D1541" s="2" t="str">
        <f t="shared" si="48"/>
        <v>徳島県つるぎ町</v>
      </c>
      <c r="E1541" s="28">
        <v>468</v>
      </c>
      <c r="F1541" s="2">
        <f t="shared" si="49"/>
        <v>1</v>
      </c>
    </row>
    <row r="1542" spans="1:6">
      <c r="A1542" s="28">
        <v>489</v>
      </c>
      <c r="B1542" s="28" t="s">
        <v>1794</v>
      </c>
      <c r="C1542" s="28" t="s">
        <v>1818</v>
      </c>
      <c r="D1542" s="2" t="str">
        <f t="shared" si="48"/>
        <v>徳島県東みよし町</v>
      </c>
      <c r="E1542" s="28">
        <v>489</v>
      </c>
      <c r="F1542" s="2">
        <f t="shared" si="49"/>
        <v>1</v>
      </c>
    </row>
    <row r="1543" spans="1:6">
      <c r="A1543" s="28">
        <v>201</v>
      </c>
      <c r="B1543" s="28" t="s">
        <v>1819</v>
      </c>
      <c r="C1543" s="28" t="s">
        <v>1820</v>
      </c>
      <c r="D1543" s="2" t="str">
        <f t="shared" si="48"/>
        <v>香川県高松市</v>
      </c>
      <c r="E1543" s="28">
        <v>201</v>
      </c>
      <c r="F1543" s="2">
        <f t="shared" si="49"/>
        <v>1</v>
      </c>
    </row>
    <row r="1544" spans="1:6">
      <c r="A1544" s="28">
        <v>202</v>
      </c>
      <c r="B1544" s="28" t="s">
        <v>1819</v>
      </c>
      <c r="C1544" s="28" t="s">
        <v>1821</v>
      </c>
      <c r="D1544" s="2" t="str">
        <f t="shared" si="48"/>
        <v>香川県丸亀市</v>
      </c>
      <c r="E1544" s="28">
        <v>202</v>
      </c>
      <c r="F1544" s="2">
        <f t="shared" si="49"/>
        <v>1</v>
      </c>
    </row>
    <row r="1545" spans="1:6">
      <c r="A1545" s="28">
        <v>203</v>
      </c>
      <c r="B1545" s="28" t="s">
        <v>1819</v>
      </c>
      <c r="C1545" s="28" t="s">
        <v>1822</v>
      </c>
      <c r="D1545" s="2" t="str">
        <f t="shared" si="48"/>
        <v>香川県坂出市</v>
      </c>
      <c r="E1545" s="28">
        <v>203</v>
      </c>
      <c r="F1545" s="2">
        <f t="shared" si="49"/>
        <v>1</v>
      </c>
    </row>
    <row r="1546" spans="1:6">
      <c r="A1546" s="28">
        <v>204</v>
      </c>
      <c r="B1546" s="28" t="s">
        <v>1819</v>
      </c>
      <c r="C1546" s="28" t="s">
        <v>1823</v>
      </c>
      <c r="D1546" s="2" t="str">
        <f t="shared" si="48"/>
        <v>香川県善通寺市</v>
      </c>
      <c r="E1546" s="28">
        <v>204</v>
      </c>
      <c r="F1546" s="2">
        <f t="shared" si="49"/>
        <v>1</v>
      </c>
    </row>
    <row r="1547" spans="1:6">
      <c r="A1547" s="28">
        <v>205</v>
      </c>
      <c r="B1547" s="28" t="s">
        <v>1819</v>
      </c>
      <c r="C1547" s="28" t="s">
        <v>1824</v>
      </c>
      <c r="D1547" s="2" t="str">
        <f t="shared" si="48"/>
        <v>香川県観音寺市</v>
      </c>
      <c r="E1547" s="28">
        <v>205</v>
      </c>
      <c r="F1547" s="2">
        <f t="shared" si="49"/>
        <v>1</v>
      </c>
    </row>
    <row r="1548" spans="1:6">
      <c r="A1548" s="28">
        <v>206</v>
      </c>
      <c r="B1548" s="28" t="s">
        <v>1819</v>
      </c>
      <c r="C1548" s="28" t="s">
        <v>1825</v>
      </c>
      <c r="D1548" s="2" t="str">
        <f t="shared" si="48"/>
        <v>香川県さぬき市</v>
      </c>
      <c r="E1548" s="28">
        <v>206</v>
      </c>
      <c r="F1548" s="2">
        <f t="shared" si="49"/>
        <v>1</v>
      </c>
    </row>
    <row r="1549" spans="1:6">
      <c r="A1549" s="28">
        <v>207</v>
      </c>
      <c r="B1549" s="28" t="s">
        <v>1819</v>
      </c>
      <c r="C1549" s="28" t="s">
        <v>1826</v>
      </c>
      <c r="D1549" s="2" t="str">
        <f t="shared" si="48"/>
        <v>香川県東かがわ市</v>
      </c>
      <c r="E1549" s="28">
        <v>207</v>
      </c>
      <c r="F1549" s="2">
        <f t="shared" si="49"/>
        <v>1</v>
      </c>
    </row>
    <row r="1550" spans="1:6">
      <c r="A1550" s="28">
        <v>208</v>
      </c>
      <c r="B1550" s="28" t="s">
        <v>1819</v>
      </c>
      <c r="C1550" s="28" t="s">
        <v>1827</v>
      </c>
      <c r="D1550" s="2" t="str">
        <f t="shared" si="48"/>
        <v>香川県三豊市</v>
      </c>
      <c r="E1550" s="28">
        <v>208</v>
      </c>
      <c r="F1550" s="2">
        <f t="shared" si="49"/>
        <v>1</v>
      </c>
    </row>
    <row r="1551" spans="1:6">
      <c r="A1551" s="28">
        <v>322</v>
      </c>
      <c r="B1551" s="28" t="s">
        <v>1819</v>
      </c>
      <c r="C1551" s="28" t="s">
        <v>1828</v>
      </c>
      <c r="D1551" s="2" t="str">
        <f t="shared" si="48"/>
        <v>香川県土庄町</v>
      </c>
      <c r="E1551" s="28">
        <v>322</v>
      </c>
      <c r="F1551" s="2">
        <f t="shared" si="49"/>
        <v>1</v>
      </c>
    </row>
    <row r="1552" spans="1:6">
      <c r="A1552" s="28">
        <v>324</v>
      </c>
      <c r="B1552" s="28" t="s">
        <v>1819</v>
      </c>
      <c r="C1552" s="28" t="s">
        <v>1829</v>
      </c>
      <c r="D1552" s="2" t="str">
        <f t="shared" si="48"/>
        <v>香川県小豆島町</v>
      </c>
      <c r="E1552" s="28">
        <v>324</v>
      </c>
      <c r="F1552" s="2">
        <f t="shared" si="49"/>
        <v>1</v>
      </c>
    </row>
    <row r="1553" spans="1:6">
      <c r="A1553" s="28">
        <v>341</v>
      </c>
      <c r="B1553" s="28" t="s">
        <v>1819</v>
      </c>
      <c r="C1553" s="28" t="s">
        <v>1830</v>
      </c>
      <c r="D1553" s="2" t="str">
        <f t="shared" si="48"/>
        <v>香川県三木町</v>
      </c>
      <c r="E1553" s="28">
        <v>341</v>
      </c>
      <c r="F1553" s="2">
        <f t="shared" si="49"/>
        <v>1</v>
      </c>
    </row>
    <row r="1554" spans="1:6">
      <c r="A1554" s="28">
        <v>364</v>
      </c>
      <c r="B1554" s="28" t="s">
        <v>1819</v>
      </c>
      <c r="C1554" s="28" t="s">
        <v>1831</v>
      </c>
      <c r="D1554" s="2" t="str">
        <f t="shared" si="48"/>
        <v>香川県直島町</v>
      </c>
      <c r="E1554" s="28">
        <v>364</v>
      </c>
      <c r="F1554" s="2">
        <f t="shared" si="49"/>
        <v>1</v>
      </c>
    </row>
    <row r="1555" spans="1:6">
      <c r="A1555" s="28">
        <v>386</v>
      </c>
      <c r="B1555" s="28" t="s">
        <v>1819</v>
      </c>
      <c r="C1555" s="28" t="s">
        <v>1832</v>
      </c>
      <c r="D1555" s="2" t="str">
        <f t="shared" si="48"/>
        <v>香川県宇多津町</v>
      </c>
      <c r="E1555" s="28">
        <v>386</v>
      </c>
      <c r="F1555" s="2">
        <f t="shared" si="49"/>
        <v>1</v>
      </c>
    </row>
    <row r="1556" spans="1:6">
      <c r="A1556" s="28">
        <v>387</v>
      </c>
      <c r="B1556" s="28" t="s">
        <v>1819</v>
      </c>
      <c r="C1556" s="28" t="s">
        <v>1833</v>
      </c>
      <c r="D1556" s="2" t="str">
        <f t="shared" si="48"/>
        <v>香川県綾川町</v>
      </c>
      <c r="E1556" s="28">
        <v>387</v>
      </c>
      <c r="F1556" s="2">
        <f t="shared" si="49"/>
        <v>1</v>
      </c>
    </row>
    <row r="1557" spans="1:6">
      <c r="A1557" s="28">
        <v>403</v>
      </c>
      <c r="B1557" s="28" t="s">
        <v>1819</v>
      </c>
      <c r="C1557" s="28" t="s">
        <v>1834</v>
      </c>
      <c r="D1557" s="2" t="str">
        <f t="shared" si="48"/>
        <v>香川県琴平町</v>
      </c>
      <c r="E1557" s="28">
        <v>403</v>
      </c>
      <c r="F1557" s="2">
        <f t="shared" si="49"/>
        <v>1</v>
      </c>
    </row>
    <row r="1558" spans="1:6">
      <c r="A1558" s="28">
        <v>404</v>
      </c>
      <c r="B1558" s="28" t="s">
        <v>1819</v>
      </c>
      <c r="C1558" s="28" t="s">
        <v>1835</v>
      </c>
      <c r="D1558" s="2" t="str">
        <f t="shared" si="48"/>
        <v>香川県多度津町</v>
      </c>
      <c r="E1558" s="28">
        <v>404</v>
      </c>
      <c r="F1558" s="2">
        <f t="shared" si="49"/>
        <v>1</v>
      </c>
    </row>
    <row r="1559" spans="1:6">
      <c r="A1559" s="28">
        <v>406</v>
      </c>
      <c r="B1559" s="28" t="s">
        <v>1819</v>
      </c>
      <c r="C1559" s="28" t="s">
        <v>1836</v>
      </c>
      <c r="D1559" s="2" t="str">
        <f t="shared" si="48"/>
        <v>香川県まんのう町</v>
      </c>
      <c r="E1559" s="28">
        <v>406</v>
      </c>
      <c r="F1559" s="2">
        <f t="shared" si="49"/>
        <v>1</v>
      </c>
    </row>
    <row r="1560" spans="1:6">
      <c r="A1560" s="28">
        <v>201</v>
      </c>
      <c r="B1560" s="28" t="s">
        <v>1837</v>
      </c>
      <c r="C1560" s="28" t="s">
        <v>1838</v>
      </c>
      <c r="D1560" s="2" t="str">
        <f t="shared" si="48"/>
        <v>愛媛県松山市</v>
      </c>
      <c r="E1560" s="28">
        <v>201</v>
      </c>
      <c r="F1560" s="2">
        <f t="shared" si="49"/>
        <v>1</v>
      </c>
    </row>
    <row r="1561" spans="1:6">
      <c r="A1561" s="28">
        <v>202</v>
      </c>
      <c r="B1561" s="28" t="s">
        <v>1837</v>
      </c>
      <c r="C1561" s="28" t="s">
        <v>1839</v>
      </c>
      <c r="D1561" s="2" t="str">
        <f t="shared" si="48"/>
        <v>愛媛県今治市</v>
      </c>
      <c r="E1561" s="28">
        <v>202</v>
      </c>
      <c r="F1561" s="2">
        <f t="shared" si="49"/>
        <v>1</v>
      </c>
    </row>
    <row r="1562" spans="1:6">
      <c r="A1562" s="28">
        <v>203</v>
      </c>
      <c r="B1562" s="28" t="s">
        <v>1837</v>
      </c>
      <c r="C1562" s="28" t="s">
        <v>1840</v>
      </c>
      <c r="D1562" s="2" t="str">
        <f t="shared" si="48"/>
        <v>愛媛県宇和島市</v>
      </c>
      <c r="E1562" s="28">
        <v>203</v>
      </c>
      <c r="F1562" s="2">
        <f t="shared" si="49"/>
        <v>1</v>
      </c>
    </row>
    <row r="1563" spans="1:6">
      <c r="A1563" s="28">
        <v>204</v>
      </c>
      <c r="B1563" s="28" t="s">
        <v>1837</v>
      </c>
      <c r="C1563" s="28" t="s">
        <v>1841</v>
      </c>
      <c r="D1563" s="2" t="str">
        <f t="shared" si="48"/>
        <v>愛媛県八幡浜市</v>
      </c>
      <c r="E1563" s="28">
        <v>204</v>
      </c>
      <c r="F1563" s="2">
        <f t="shared" si="49"/>
        <v>1</v>
      </c>
    </row>
    <row r="1564" spans="1:6">
      <c r="A1564" s="28">
        <v>205</v>
      </c>
      <c r="B1564" s="28" t="s">
        <v>1837</v>
      </c>
      <c r="C1564" s="28" t="s">
        <v>1842</v>
      </c>
      <c r="D1564" s="2" t="str">
        <f t="shared" si="48"/>
        <v>愛媛県新居浜市</v>
      </c>
      <c r="E1564" s="28">
        <v>205</v>
      </c>
      <c r="F1564" s="2">
        <f t="shared" si="49"/>
        <v>1</v>
      </c>
    </row>
    <row r="1565" spans="1:6">
      <c r="A1565" s="28">
        <v>206</v>
      </c>
      <c r="B1565" s="28" t="s">
        <v>1837</v>
      </c>
      <c r="C1565" s="28" t="s">
        <v>1843</v>
      </c>
      <c r="D1565" s="2" t="str">
        <f t="shared" si="48"/>
        <v>愛媛県西条市</v>
      </c>
      <c r="E1565" s="28">
        <v>206</v>
      </c>
      <c r="F1565" s="2">
        <f t="shared" si="49"/>
        <v>1</v>
      </c>
    </row>
    <row r="1566" spans="1:6">
      <c r="A1566" s="28">
        <v>207</v>
      </c>
      <c r="B1566" s="28" t="s">
        <v>1837</v>
      </c>
      <c r="C1566" s="28" t="s">
        <v>1844</v>
      </c>
      <c r="D1566" s="2" t="str">
        <f t="shared" si="48"/>
        <v>愛媛県大洲市</v>
      </c>
      <c r="E1566" s="28">
        <v>207</v>
      </c>
      <c r="F1566" s="2">
        <f t="shared" si="49"/>
        <v>1</v>
      </c>
    </row>
    <row r="1567" spans="1:6">
      <c r="A1567" s="28">
        <v>210</v>
      </c>
      <c r="B1567" s="28" t="s">
        <v>1837</v>
      </c>
      <c r="C1567" s="28" t="s">
        <v>1845</v>
      </c>
      <c r="D1567" s="2" t="str">
        <f t="shared" si="48"/>
        <v>愛媛県伊予市</v>
      </c>
      <c r="E1567" s="28">
        <v>210</v>
      </c>
      <c r="F1567" s="2">
        <f t="shared" si="49"/>
        <v>1</v>
      </c>
    </row>
    <row r="1568" spans="1:6">
      <c r="A1568" s="28">
        <v>213</v>
      </c>
      <c r="B1568" s="28" t="s">
        <v>1837</v>
      </c>
      <c r="C1568" s="28" t="s">
        <v>1846</v>
      </c>
      <c r="D1568" s="2" t="str">
        <f t="shared" si="48"/>
        <v>愛媛県四国中央市</v>
      </c>
      <c r="E1568" s="28">
        <v>213</v>
      </c>
      <c r="F1568" s="2">
        <f t="shared" si="49"/>
        <v>1</v>
      </c>
    </row>
    <row r="1569" spans="1:6">
      <c r="A1569" s="28">
        <v>214</v>
      </c>
      <c r="B1569" s="28" t="s">
        <v>1837</v>
      </c>
      <c r="C1569" s="28" t="s">
        <v>1847</v>
      </c>
      <c r="D1569" s="2" t="str">
        <f t="shared" si="48"/>
        <v>愛媛県西予市</v>
      </c>
      <c r="E1569" s="28">
        <v>214</v>
      </c>
      <c r="F1569" s="2">
        <f t="shared" si="49"/>
        <v>1</v>
      </c>
    </row>
    <row r="1570" spans="1:6">
      <c r="A1570" s="28">
        <v>215</v>
      </c>
      <c r="B1570" s="28" t="s">
        <v>1837</v>
      </c>
      <c r="C1570" s="28" t="s">
        <v>1848</v>
      </c>
      <c r="D1570" s="2" t="str">
        <f t="shared" si="48"/>
        <v>愛媛県東温市</v>
      </c>
      <c r="E1570" s="28">
        <v>215</v>
      </c>
      <c r="F1570" s="2">
        <f t="shared" si="49"/>
        <v>1</v>
      </c>
    </row>
    <row r="1571" spans="1:6">
      <c r="A1571" s="28">
        <v>356</v>
      </c>
      <c r="B1571" s="28" t="s">
        <v>1837</v>
      </c>
      <c r="C1571" s="28" t="s">
        <v>1849</v>
      </c>
      <c r="D1571" s="2" t="str">
        <f t="shared" si="48"/>
        <v>愛媛県上島町</v>
      </c>
      <c r="E1571" s="28">
        <v>356</v>
      </c>
      <c r="F1571" s="2">
        <f t="shared" si="49"/>
        <v>1</v>
      </c>
    </row>
    <row r="1572" spans="1:6">
      <c r="A1572" s="28">
        <v>386</v>
      </c>
      <c r="B1572" s="28" t="s">
        <v>1837</v>
      </c>
      <c r="C1572" s="28" t="s">
        <v>1850</v>
      </c>
      <c r="D1572" s="2" t="str">
        <f t="shared" si="48"/>
        <v>愛媛県久万高原町</v>
      </c>
      <c r="E1572" s="28">
        <v>386</v>
      </c>
      <c r="F1572" s="2">
        <f t="shared" si="49"/>
        <v>1</v>
      </c>
    </row>
    <row r="1573" spans="1:6">
      <c r="A1573" s="28">
        <v>401</v>
      </c>
      <c r="B1573" s="28" t="s">
        <v>1837</v>
      </c>
      <c r="C1573" s="28" t="s">
        <v>316</v>
      </c>
      <c r="D1573" s="2" t="str">
        <f t="shared" si="48"/>
        <v>愛媛県松前町</v>
      </c>
      <c r="E1573" s="28">
        <v>401</v>
      </c>
      <c r="F1573" s="2">
        <f t="shared" si="49"/>
        <v>1</v>
      </c>
    </row>
    <row r="1574" spans="1:6">
      <c r="A1574" s="28">
        <v>402</v>
      </c>
      <c r="B1574" s="28" t="s">
        <v>1837</v>
      </c>
      <c r="C1574" s="28" t="s">
        <v>1851</v>
      </c>
      <c r="D1574" s="2" t="str">
        <f t="shared" si="48"/>
        <v>愛媛県砥部町</v>
      </c>
      <c r="E1574" s="28">
        <v>402</v>
      </c>
      <c r="F1574" s="2">
        <f t="shared" si="49"/>
        <v>1</v>
      </c>
    </row>
    <row r="1575" spans="1:6">
      <c r="A1575" s="28">
        <v>422</v>
      </c>
      <c r="B1575" s="28" t="s">
        <v>1837</v>
      </c>
      <c r="C1575" s="28" t="s">
        <v>1852</v>
      </c>
      <c r="D1575" s="2" t="str">
        <f t="shared" si="48"/>
        <v>愛媛県内子町</v>
      </c>
      <c r="E1575" s="28">
        <v>422</v>
      </c>
      <c r="F1575" s="2">
        <f t="shared" si="49"/>
        <v>1</v>
      </c>
    </row>
    <row r="1576" spans="1:6">
      <c r="A1576" s="28">
        <v>442</v>
      </c>
      <c r="B1576" s="28" t="s">
        <v>1837</v>
      </c>
      <c r="C1576" s="28" t="s">
        <v>1853</v>
      </c>
      <c r="D1576" s="2" t="str">
        <f t="shared" si="48"/>
        <v>愛媛県伊方町</v>
      </c>
      <c r="E1576" s="28">
        <v>442</v>
      </c>
      <c r="F1576" s="2">
        <f t="shared" si="49"/>
        <v>1</v>
      </c>
    </row>
    <row r="1577" spans="1:6">
      <c r="A1577" s="28">
        <v>484</v>
      </c>
      <c r="B1577" s="28" t="s">
        <v>1837</v>
      </c>
      <c r="C1577" s="28" t="s">
        <v>1854</v>
      </c>
      <c r="D1577" s="2" t="str">
        <f t="shared" si="48"/>
        <v>愛媛県松野町</v>
      </c>
      <c r="E1577" s="28">
        <v>484</v>
      </c>
      <c r="F1577" s="2">
        <f t="shared" si="49"/>
        <v>1</v>
      </c>
    </row>
    <row r="1578" spans="1:6">
      <c r="A1578" s="28">
        <v>488</v>
      </c>
      <c r="B1578" s="28" t="s">
        <v>1837</v>
      </c>
      <c r="C1578" s="28" t="s">
        <v>1855</v>
      </c>
      <c r="D1578" s="2" t="str">
        <f t="shared" si="48"/>
        <v>愛媛県鬼北町</v>
      </c>
      <c r="E1578" s="28">
        <v>488</v>
      </c>
      <c r="F1578" s="2">
        <f t="shared" si="49"/>
        <v>1</v>
      </c>
    </row>
    <row r="1579" spans="1:6">
      <c r="A1579" s="28">
        <v>506</v>
      </c>
      <c r="B1579" s="28" t="s">
        <v>1837</v>
      </c>
      <c r="C1579" s="28" t="s">
        <v>1856</v>
      </c>
      <c r="D1579" s="2" t="str">
        <f t="shared" si="48"/>
        <v>愛媛県愛南町</v>
      </c>
      <c r="E1579" s="28">
        <v>506</v>
      </c>
      <c r="F1579" s="2">
        <f t="shared" si="49"/>
        <v>1</v>
      </c>
    </row>
    <row r="1580" spans="1:6">
      <c r="A1580" s="28">
        <v>201</v>
      </c>
      <c r="B1580" s="28" t="s">
        <v>1857</v>
      </c>
      <c r="C1580" s="28" t="s">
        <v>1858</v>
      </c>
      <c r="D1580" s="2" t="str">
        <f t="shared" si="48"/>
        <v>高知県高知市</v>
      </c>
      <c r="E1580" s="28">
        <v>201</v>
      </c>
      <c r="F1580" s="2">
        <f t="shared" si="49"/>
        <v>1</v>
      </c>
    </row>
    <row r="1581" spans="1:6">
      <c r="A1581" s="28">
        <v>202</v>
      </c>
      <c r="B1581" s="28" t="s">
        <v>1857</v>
      </c>
      <c r="C1581" s="28" t="s">
        <v>1859</v>
      </c>
      <c r="D1581" s="2" t="str">
        <f t="shared" si="48"/>
        <v>高知県室戸市</v>
      </c>
      <c r="E1581" s="28">
        <v>202</v>
      </c>
      <c r="F1581" s="2">
        <f t="shared" si="49"/>
        <v>1</v>
      </c>
    </row>
    <row r="1582" spans="1:6">
      <c r="A1582" s="28">
        <v>203</v>
      </c>
      <c r="B1582" s="28" t="s">
        <v>1857</v>
      </c>
      <c r="C1582" s="28" t="s">
        <v>1860</v>
      </c>
      <c r="D1582" s="2" t="str">
        <f t="shared" si="48"/>
        <v>高知県安芸市</v>
      </c>
      <c r="E1582" s="28">
        <v>203</v>
      </c>
      <c r="F1582" s="2">
        <f t="shared" si="49"/>
        <v>1</v>
      </c>
    </row>
    <row r="1583" spans="1:6">
      <c r="A1583" s="28">
        <v>204</v>
      </c>
      <c r="B1583" s="28" t="s">
        <v>1857</v>
      </c>
      <c r="C1583" s="28" t="s">
        <v>1861</v>
      </c>
      <c r="D1583" s="2" t="str">
        <f t="shared" si="48"/>
        <v>高知県南国市</v>
      </c>
      <c r="E1583" s="28">
        <v>204</v>
      </c>
      <c r="F1583" s="2">
        <f t="shared" si="49"/>
        <v>1</v>
      </c>
    </row>
    <row r="1584" spans="1:6">
      <c r="A1584" s="28">
        <v>205</v>
      </c>
      <c r="B1584" s="28" t="s">
        <v>1857</v>
      </c>
      <c r="C1584" s="28" t="s">
        <v>1862</v>
      </c>
      <c r="D1584" s="2" t="str">
        <f t="shared" si="48"/>
        <v>高知県土佐市</v>
      </c>
      <c r="E1584" s="28">
        <v>205</v>
      </c>
      <c r="F1584" s="2">
        <f t="shared" si="49"/>
        <v>1</v>
      </c>
    </row>
    <row r="1585" spans="1:6">
      <c r="A1585" s="28">
        <v>206</v>
      </c>
      <c r="B1585" s="28" t="s">
        <v>1857</v>
      </c>
      <c r="C1585" s="28" t="s">
        <v>1863</v>
      </c>
      <c r="D1585" s="2" t="str">
        <f t="shared" si="48"/>
        <v>高知県須崎市</v>
      </c>
      <c r="E1585" s="28">
        <v>206</v>
      </c>
      <c r="F1585" s="2">
        <f t="shared" si="49"/>
        <v>1</v>
      </c>
    </row>
    <row r="1586" spans="1:6">
      <c r="A1586" s="28">
        <v>208</v>
      </c>
      <c r="B1586" s="28" t="s">
        <v>1857</v>
      </c>
      <c r="C1586" s="28" t="s">
        <v>1864</v>
      </c>
      <c r="D1586" s="2" t="str">
        <f t="shared" si="48"/>
        <v>高知県宿毛市</v>
      </c>
      <c r="E1586" s="28">
        <v>208</v>
      </c>
      <c r="F1586" s="2">
        <f t="shared" si="49"/>
        <v>1</v>
      </c>
    </row>
    <row r="1587" spans="1:6">
      <c r="A1587" s="28">
        <v>209</v>
      </c>
      <c r="B1587" s="28" t="s">
        <v>1857</v>
      </c>
      <c r="C1587" s="28" t="s">
        <v>1865</v>
      </c>
      <c r="D1587" s="2" t="str">
        <f t="shared" si="48"/>
        <v>高知県土佐清水市</v>
      </c>
      <c r="E1587" s="28">
        <v>209</v>
      </c>
      <c r="F1587" s="2">
        <f t="shared" si="49"/>
        <v>1</v>
      </c>
    </row>
    <row r="1588" spans="1:6">
      <c r="A1588" s="28">
        <v>210</v>
      </c>
      <c r="B1588" s="28" t="s">
        <v>1857</v>
      </c>
      <c r="C1588" s="28" t="s">
        <v>1866</v>
      </c>
      <c r="D1588" s="2" t="str">
        <f t="shared" si="48"/>
        <v>高知県四万十市</v>
      </c>
      <c r="E1588" s="28">
        <v>210</v>
      </c>
      <c r="F1588" s="2">
        <f t="shared" si="49"/>
        <v>1</v>
      </c>
    </row>
    <row r="1589" spans="1:6">
      <c r="A1589" s="28">
        <v>211</v>
      </c>
      <c r="B1589" s="28" t="s">
        <v>1857</v>
      </c>
      <c r="C1589" s="28" t="s">
        <v>1867</v>
      </c>
      <c r="D1589" s="2" t="str">
        <f t="shared" si="48"/>
        <v>高知県香南市</v>
      </c>
      <c r="E1589" s="28">
        <v>211</v>
      </c>
      <c r="F1589" s="2">
        <f t="shared" si="49"/>
        <v>1</v>
      </c>
    </row>
    <row r="1590" spans="1:6">
      <c r="A1590" s="28">
        <v>212</v>
      </c>
      <c r="B1590" s="28" t="s">
        <v>1857</v>
      </c>
      <c r="C1590" s="28" t="s">
        <v>1868</v>
      </c>
      <c r="D1590" s="2" t="str">
        <f t="shared" si="48"/>
        <v>高知県香美市</v>
      </c>
      <c r="E1590" s="28">
        <v>212</v>
      </c>
      <c r="F1590" s="2">
        <f t="shared" si="49"/>
        <v>1</v>
      </c>
    </row>
    <row r="1591" spans="1:6">
      <c r="A1591" s="28">
        <v>301</v>
      </c>
      <c r="B1591" s="28" t="s">
        <v>1857</v>
      </c>
      <c r="C1591" s="28" t="s">
        <v>1869</v>
      </c>
      <c r="D1591" s="2" t="str">
        <f t="shared" si="48"/>
        <v>高知県東洋町</v>
      </c>
      <c r="E1591" s="28">
        <v>301</v>
      </c>
      <c r="F1591" s="2">
        <f t="shared" si="49"/>
        <v>1</v>
      </c>
    </row>
    <row r="1592" spans="1:6">
      <c r="A1592" s="28">
        <v>302</v>
      </c>
      <c r="B1592" s="28" t="s">
        <v>1857</v>
      </c>
      <c r="C1592" s="28" t="s">
        <v>1870</v>
      </c>
      <c r="D1592" s="2" t="str">
        <f t="shared" si="48"/>
        <v>高知県奈半利町</v>
      </c>
      <c r="E1592" s="28">
        <v>302</v>
      </c>
      <c r="F1592" s="2">
        <f t="shared" si="49"/>
        <v>1</v>
      </c>
    </row>
    <row r="1593" spans="1:6">
      <c r="A1593" s="28">
        <v>303</v>
      </c>
      <c r="B1593" s="28" t="s">
        <v>1857</v>
      </c>
      <c r="C1593" s="28" t="s">
        <v>1871</v>
      </c>
      <c r="D1593" s="2" t="str">
        <f t="shared" si="48"/>
        <v>高知県田野町</v>
      </c>
      <c r="E1593" s="28">
        <v>303</v>
      </c>
      <c r="F1593" s="2">
        <f t="shared" si="49"/>
        <v>1</v>
      </c>
    </row>
    <row r="1594" spans="1:6">
      <c r="A1594" s="28">
        <v>304</v>
      </c>
      <c r="B1594" s="28" t="s">
        <v>1857</v>
      </c>
      <c r="C1594" s="28" t="s">
        <v>1872</v>
      </c>
      <c r="D1594" s="2" t="str">
        <f t="shared" si="48"/>
        <v>高知県安田町</v>
      </c>
      <c r="E1594" s="28">
        <v>304</v>
      </c>
      <c r="F1594" s="2">
        <f t="shared" si="49"/>
        <v>1</v>
      </c>
    </row>
    <row r="1595" spans="1:6">
      <c r="A1595" s="28">
        <v>305</v>
      </c>
      <c r="B1595" s="28" t="s">
        <v>1857</v>
      </c>
      <c r="C1595" s="28" t="s">
        <v>1873</v>
      </c>
      <c r="D1595" s="2" t="str">
        <f t="shared" si="48"/>
        <v>高知県北川村</v>
      </c>
      <c r="E1595" s="28">
        <v>305</v>
      </c>
      <c r="F1595" s="2">
        <f t="shared" si="49"/>
        <v>1</v>
      </c>
    </row>
    <row r="1596" spans="1:6">
      <c r="A1596" s="28">
        <v>306</v>
      </c>
      <c r="B1596" s="28" t="s">
        <v>1857</v>
      </c>
      <c r="C1596" s="28" t="s">
        <v>1874</v>
      </c>
      <c r="D1596" s="2" t="str">
        <f t="shared" si="48"/>
        <v>高知県馬路村</v>
      </c>
      <c r="E1596" s="28">
        <v>306</v>
      </c>
      <c r="F1596" s="2">
        <f t="shared" si="49"/>
        <v>1</v>
      </c>
    </row>
    <row r="1597" spans="1:6">
      <c r="A1597" s="28">
        <v>307</v>
      </c>
      <c r="B1597" s="28" t="s">
        <v>1857</v>
      </c>
      <c r="C1597" s="28" t="s">
        <v>1875</v>
      </c>
      <c r="D1597" s="2" t="str">
        <f t="shared" si="48"/>
        <v>高知県芸西村</v>
      </c>
      <c r="E1597" s="28">
        <v>307</v>
      </c>
      <c r="F1597" s="2">
        <f t="shared" si="49"/>
        <v>1</v>
      </c>
    </row>
    <row r="1598" spans="1:6">
      <c r="A1598" s="28">
        <v>341</v>
      </c>
      <c r="B1598" s="28" t="s">
        <v>1857</v>
      </c>
      <c r="C1598" s="28" t="s">
        <v>1876</v>
      </c>
      <c r="D1598" s="2" t="str">
        <f t="shared" si="48"/>
        <v>高知県本山町</v>
      </c>
      <c r="E1598" s="28">
        <v>341</v>
      </c>
      <c r="F1598" s="2">
        <f t="shared" si="49"/>
        <v>1</v>
      </c>
    </row>
    <row r="1599" spans="1:6">
      <c r="A1599" s="28">
        <v>344</v>
      </c>
      <c r="B1599" s="28" t="s">
        <v>1857</v>
      </c>
      <c r="C1599" s="28" t="s">
        <v>1877</v>
      </c>
      <c r="D1599" s="2" t="str">
        <f t="shared" si="48"/>
        <v>高知県大豊町</v>
      </c>
      <c r="E1599" s="28">
        <v>344</v>
      </c>
      <c r="F1599" s="2">
        <f t="shared" si="49"/>
        <v>1</v>
      </c>
    </row>
    <row r="1600" spans="1:6">
      <c r="A1600" s="28">
        <v>363</v>
      </c>
      <c r="B1600" s="28" t="s">
        <v>1857</v>
      </c>
      <c r="C1600" s="28" t="s">
        <v>1878</v>
      </c>
      <c r="D1600" s="2" t="str">
        <f t="shared" si="48"/>
        <v>高知県土佐町</v>
      </c>
      <c r="E1600" s="28">
        <v>363</v>
      </c>
      <c r="F1600" s="2">
        <f t="shared" si="49"/>
        <v>1</v>
      </c>
    </row>
    <row r="1601" spans="1:6">
      <c r="A1601" s="28">
        <v>364</v>
      </c>
      <c r="B1601" s="28" t="s">
        <v>1857</v>
      </c>
      <c r="C1601" s="28" t="s">
        <v>1879</v>
      </c>
      <c r="D1601" s="2" t="str">
        <f t="shared" si="48"/>
        <v>高知県大川村</v>
      </c>
      <c r="E1601" s="28">
        <v>364</v>
      </c>
      <c r="F1601" s="2">
        <f t="shared" si="49"/>
        <v>1</v>
      </c>
    </row>
    <row r="1602" spans="1:6">
      <c r="A1602" s="28">
        <v>386</v>
      </c>
      <c r="B1602" s="28" t="s">
        <v>1857</v>
      </c>
      <c r="C1602" s="28" t="s">
        <v>1880</v>
      </c>
      <c r="D1602" s="2" t="str">
        <f t="shared" si="48"/>
        <v>高知県いの町</v>
      </c>
      <c r="E1602" s="28">
        <v>386</v>
      </c>
      <c r="F1602" s="2">
        <f t="shared" si="49"/>
        <v>1</v>
      </c>
    </row>
    <row r="1603" spans="1:6">
      <c r="A1603" s="28">
        <v>387</v>
      </c>
      <c r="B1603" s="28" t="s">
        <v>1857</v>
      </c>
      <c r="C1603" s="28" t="s">
        <v>1881</v>
      </c>
      <c r="D1603" s="2" t="str">
        <f t="shared" ref="D1603:D1666" si="50">B1603&amp;C1603</f>
        <v>高知県仁淀川町</v>
      </c>
      <c r="E1603" s="28">
        <v>387</v>
      </c>
      <c r="F1603" s="2">
        <f t="shared" ref="F1603:F1666" si="51">COUNTIF(D:D,D1603)</f>
        <v>1</v>
      </c>
    </row>
    <row r="1604" spans="1:6">
      <c r="A1604" s="28">
        <v>401</v>
      </c>
      <c r="B1604" s="28" t="s">
        <v>1857</v>
      </c>
      <c r="C1604" s="28" t="s">
        <v>1882</v>
      </c>
      <c r="D1604" s="2" t="str">
        <f t="shared" si="50"/>
        <v>高知県中土佐町</v>
      </c>
      <c r="E1604" s="28">
        <v>401</v>
      </c>
      <c r="F1604" s="2">
        <f t="shared" si="51"/>
        <v>1</v>
      </c>
    </row>
    <row r="1605" spans="1:6">
      <c r="A1605" s="28">
        <v>402</v>
      </c>
      <c r="B1605" s="28" t="s">
        <v>1857</v>
      </c>
      <c r="C1605" s="28" t="s">
        <v>1883</v>
      </c>
      <c r="D1605" s="2" t="str">
        <f t="shared" si="50"/>
        <v>高知県佐川町</v>
      </c>
      <c r="E1605" s="28">
        <v>402</v>
      </c>
      <c r="F1605" s="2">
        <f t="shared" si="51"/>
        <v>1</v>
      </c>
    </row>
    <row r="1606" spans="1:6">
      <c r="A1606" s="28">
        <v>403</v>
      </c>
      <c r="B1606" s="28" t="s">
        <v>1857</v>
      </c>
      <c r="C1606" s="28" t="s">
        <v>1884</v>
      </c>
      <c r="D1606" s="2" t="str">
        <f t="shared" si="50"/>
        <v>高知県越知町</v>
      </c>
      <c r="E1606" s="28">
        <v>403</v>
      </c>
      <c r="F1606" s="2">
        <f t="shared" si="51"/>
        <v>1</v>
      </c>
    </row>
    <row r="1607" spans="1:6">
      <c r="A1607" s="28">
        <v>405</v>
      </c>
      <c r="B1607" s="28" t="s">
        <v>1857</v>
      </c>
      <c r="C1607" s="28" t="s">
        <v>1885</v>
      </c>
      <c r="D1607" s="2" t="str">
        <f t="shared" si="50"/>
        <v>高知県檮原町</v>
      </c>
      <c r="E1607" s="28">
        <v>405</v>
      </c>
      <c r="F1607" s="2">
        <f t="shared" si="51"/>
        <v>1</v>
      </c>
    </row>
    <row r="1608" spans="1:6">
      <c r="A1608" s="28">
        <v>410</v>
      </c>
      <c r="B1608" s="28" t="s">
        <v>1857</v>
      </c>
      <c r="C1608" s="28" t="s">
        <v>1886</v>
      </c>
      <c r="D1608" s="2" t="str">
        <f t="shared" si="50"/>
        <v>高知県日高村</v>
      </c>
      <c r="E1608" s="28">
        <v>410</v>
      </c>
      <c r="F1608" s="2">
        <f t="shared" si="51"/>
        <v>1</v>
      </c>
    </row>
    <row r="1609" spans="1:6">
      <c r="A1609" s="28">
        <v>411</v>
      </c>
      <c r="B1609" s="28" t="s">
        <v>1857</v>
      </c>
      <c r="C1609" s="28" t="s">
        <v>1887</v>
      </c>
      <c r="D1609" s="2" t="str">
        <f t="shared" si="50"/>
        <v>高知県津野町</v>
      </c>
      <c r="E1609" s="28">
        <v>411</v>
      </c>
      <c r="F1609" s="2">
        <f t="shared" si="51"/>
        <v>1</v>
      </c>
    </row>
    <row r="1610" spans="1:6">
      <c r="A1610" s="28">
        <v>412</v>
      </c>
      <c r="B1610" s="28" t="s">
        <v>1857</v>
      </c>
      <c r="C1610" s="28" t="s">
        <v>1888</v>
      </c>
      <c r="D1610" s="2" t="str">
        <f t="shared" si="50"/>
        <v>高知県四万十町</v>
      </c>
      <c r="E1610" s="28">
        <v>412</v>
      </c>
      <c r="F1610" s="2">
        <f t="shared" si="51"/>
        <v>1</v>
      </c>
    </row>
    <row r="1611" spans="1:6">
      <c r="A1611" s="28">
        <v>424</v>
      </c>
      <c r="B1611" s="28" t="s">
        <v>1857</v>
      </c>
      <c r="C1611" s="28" t="s">
        <v>1889</v>
      </c>
      <c r="D1611" s="2" t="str">
        <f t="shared" si="50"/>
        <v>高知県大月町</v>
      </c>
      <c r="E1611" s="28">
        <v>424</v>
      </c>
      <c r="F1611" s="2">
        <f t="shared" si="51"/>
        <v>1</v>
      </c>
    </row>
    <row r="1612" spans="1:6">
      <c r="A1612" s="28">
        <v>427</v>
      </c>
      <c r="B1612" s="28" t="s">
        <v>1857</v>
      </c>
      <c r="C1612" s="28" t="s">
        <v>1890</v>
      </c>
      <c r="D1612" s="2" t="str">
        <f t="shared" si="50"/>
        <v>高知県三原村</v>
      </c>
      <c r="E1612" s="28">
        <v>427</v>
      </c>
      <c r="F1612" s="2">
        <f t="shared" si="51"/>
        <v>1</v>
      </c>
    </row>
    <row r="1613" spans="1:6">
      <c r="A1613" s="28">
        <v>428</v>
      </c>
      <c r="B1613" s="28" t="s">
        <v>1857</v>
      </c>
      <c r="C1613" s="28" t="s">
        <v>1891</v>
      </c>
      <c r="D1613" s="2" t="str">
        <f t="shared" si="50"/>
        <v>高知県黒潮町</v>
      </c>
      <c r="E1613" s="28">
        <v>428</v>
      </c>
      <c r="F1613" s="2">
        <f t="shared" si="51"/>
        <v>1</v>
      </c>
    </row>
    <row r="1614" spans="1:6">
      <c r="A1614" s="28">
        <v>101</v>
      </c>
      <c r="B1614" s="28" t="s">
        <v>1892</v>
      </c>
      <c r="C1614" s="28" t="s">
        <v>1893</v>
      </c>
      <c r="D1614" s="2" t="str">
        <f t="shared" si="50"/>
        <v>福岡県北九州市門司区</v>
      </c>
      <c r="E1614" s="28">
        <v>101</v>
      </c>
      <c r="F1614" s="2">
        <f t="shared" si="51"/>
        <v>1</v>
      </c>
    </row>
    <row r="1615" spans="1:6">
      <c r="A1615" s="28">
        <v>103</v>
      </c>
      <c r="B1615" s="28" t="s">
        <v>1892</v>
      </c>
      <c r="C1615" s="28" t="s">
        <v>1894</v>
      </c>
      <c r="D1615" s="2" t="str">
        <f t="shared" si="50"/>
        <v>福岡県北九州市若松区</v>
      </c>
      <c r="E1615" s="28">
        <v>103</v>
      </c>
      <c r="F1615" s="2">
        <f t="shared" si="51"/>
        <v>1</v>
      </c>
    </row>
    <row r="1616" spans="1:6">
      <c r="A1616" s="28">
        <v>105</v>
      </c>
      <c r="B1616" s="28" t="s">
        <v>1892</v>
      </c>
      <c r="C1616" s="28" t="s">
        <v>1895</v>
      </c>
      <c r="D1616" s="2" t="str">
        <f t="shared" si="50"/>
        <v>福岡県北九州市戸畑区</v>
      </c>
      <c r="E1616" s="28">
        <v>105</v>
      </c>
      <c r="F1616" s="2">
        <f t="shared" si="51"/>
        <v>1</v>
      </c>
    </row>
    <row r="1617" spans="1:6">
      <c r="A1617" s="28">
        <v>106</v>
      </c>
      <c r="B1617" s="28" t="s">
        <v>1892</v>
      </c>
      <c r="C1617" s="28" t="s">
        <v>1896</v>
      </c>
      <c r="D1617" s="2" t="str">
        <f t="shared" si="50"/>
        <v>福岡県北九州市小倉北区</v>
      </c>
      <c r="E1617" s="28">
        <v>106</v>
      </c>
      <c r="F1617" s="2">
        <f t="shared" si="51"/>
        <v>1</v>
      </c>
    </row>
    <row r="1618" spans="1:6">
      <c r="A1618" s="28">
        <v>107</v>
      </c>
      <c r="B1618" s="28" t="s">
        <v>1892</v>
      </c>
      <c r="C1618" s="28" t="s">
        <v>1897</v>
      </c>
      <c r="D1618" s="2" t="str">
        <f t="shared" si="50"/>
        <v>福岡県北九州市小倉南区</v>
      </c>
      <c r="E1618" s="28">
        <v>107</v>
      </c>
      <c r="F1618" s="2">
        <f t="shared" si="51"/>
        <v>1</v>
      </c>
    </row>
    <row r="1619" spans="1:6">
      <c r="A1619" s="28">
        <v>108</v>
      </c>
      <c r="B1619" s="28" t="s">
        <v>1892</v>
      </c>
      <c r="C1619" s="28" t="s">
        <v>1898</v>
      </c>
      <c r="D1619" s="2" t="str">
        <f t="shared" si="50"/>
        <v>福岡県北九州市八幡東区</v>
      </c>
      <c r="E1619" s="28">
        <v>108</v>
      </c>
      <c r="F1619" s="2">
        <f t="shared" si="51"/>
        <v>1</v>
      </c>
    </row>
    <row r="1620" spans="1:6">
      <c r="A1620" s="28">
        <v>109</v>
      </c>
      <c r="B1620" s="28" t="s">
        <v>1892</v>
      </c>
      <c r="C1620" s="28" t="s">
        <v>1899</v>
      </c>
      <c r="D1620" s="2" t="str">
        <f t="shared" si="50"/>
        <v>福岡県北九州市八幡西区</v>
      </c>
      <c r="E1620" s="28">
        <v>109</v>
      </c>
      <c r="F1620" s="2">
        <f t="shared" si="51"/>
        <v>1</v>
      </c>
    </row>
    <row r="1621" spans="1:6">
      <c r="A1621" s="28">
        <v>131</v>
      </c>
      <c r="B1621" s="28" t="s">
        <v>1892</v>
      </c>
      <c r="C1621" s="28" t="s">
        <v>1900</v>
      </c>
      <c r="D1621" s="2" t="str">
        <f t="shared" si="50"/>
        <v>福岡県福岡市東区</v>
      </c>
      <c r="E1621" s="28">
        <v>131</v>
      </c>
      <c r="F1621" s="2">
        <f t="shared" si="51"/>
        <v>1</v>
      </c>
    </row>
    <row r="1622" spans="1:6">
      <c r="A1622" s="28">
        <v>132</v>
      </c>
      <c r="B1622" s="28" t="s">
        <v>1892</v>
      </c>
      <c r="C1622" s="28" t="s">
        <v>1901</v>
      </c>
      <c r="D1622" s="2" t="str">
        <f t="shared" si="50"/>
        <v>福岡県福岡市博多区</v>
      </c>
      <c r="E1622" s="28">
        <v>132</v>
      </c>
      <c r="F1622" s="2">
        <f t="shared" si="51"/>
        <v>1</v>
      </c>
    </row>
    <row r="1623" spans="1:6">
      <c r="A1623" s="28">
        <v>133</v>
      </c>
      <c r="B1623" s="28" t="s">
        <v>1892</v>
      </c>
      <c r="C1623" s="28" t="s">
        <v>1902</v>
      </c>
      <c r="D1623" s="2" t="str">
        <f t="shared" si="50"/>
        <v>福岡県福岡市中央区</v>
      </c>
      <c r="E1623" s="28">
        <v>133</v>
      </c>
      <c r="F1623" s="2">
        <f t="shared" si="51"/>
        <v>1</v>
      </c>
    </row>
    <row r="1624" spans="1:6">
      <c r="A1624" s="28">
        <v>134</v>
      </c>
      <c r="B1624" s="28" t="s">
        <v>1892</v>
      </c>
      <c r="C1624" s="28" t="s">
        <v>1903</v>
      </c>
      <c r="D1624" s="2" t="str">
        <f t="shared" si="50"/>
        <v>福岡県福岡市南区</v>
      </c>
      <c r="E1624" s="28">
        <v>134</v>
      </c>
      <c r="F1624" s="2">
        <f t="shared" si="51"/>
        <v>1</v>
      </c>
    </row>
    <row r="1625" spans="1:6">
      <c r="A1625" s="28">
        <v>135</v>
      </c>
      <c r="B1625" s="28" t="s">
        <v>1892</v>
      </c>
      <c r="C1625" s="28" t="s">
        <v>1904</v>
      </c>
      <c r="D1625" s="2" t="str">
        <f t="shared" si="50"/>
        <v>福岡県福岡市西区</v>
      </c>
      <c r="E1625" s="28">
        <v>135</v>
      </c>
      <c r="F1625" s="2">
        <f t="shared" si="51"/>
        <v>1</v>
      </c>
    </row>
    <row r="1626" spans="1:6">
      <c r="A1626" s="28">
        <v>136</v>
      </c>
      <c r="B1626" s="28" t="s">
        <v>1892</v>
      </c>
      <c r="C1626" s="28" t="s">
        <v>1905</v>
      </c>
      <c r="D1626" s="2" t="str">
        <f t="shared" si="50"/>
        <v>福岡県福岡市城南区</v>
      </c>
      <c r="E1626" s="28">
        <v>136</v>
      </c>
      <c r="F1626" s="2">
        <f t="shared" si="51"/>
        <v>1</v>
      </c>
    </row>
    <row r="1627" spans="1:6">
      <c r="A1627" s="28">
        <v>137</v>
      </c>
      <c r="B1627" s="28" t="s">
        <v>1892</v>
      </c>
      <c r="C1627" s="28" t="s">
        <v>1906</v>
      </c>
      <c r="D1627" s="2" t="str">
        <f t="shared" si="50"/>
        <v>福岡県福岡市早良区</v>
      </c>
      <c r="E1627" s="28">
        <v>137</v>
      </c>
      <c r="F1627" s="2">
        <f t="shared" si="51"/>
        <v>1</v>
      </c>
    </row>
    <row r="1628" spans="1:6">
      <c r="A1628" s="28">
        <v>202</v>
      </c>
      <c r="B1628" s="28" t="s">
        <v>1892</v>
      </c>
      <c r="C1628" s="28" t="s">
        <v>1907</v>
      </c>
      <c r="D1628" s="2" t="str">
        <f t="shared" si="50"/>
        <v>福岡県大牟田市</v>
      </c>
      <c r="E1628" s="28">
        <v>202</v>
      </c>
      <c r="F1628" s="2">
        <f t="shared" si="51"/>
        <v>1</v>
      </c>
    </row>
    <row r="1629" spans="1:6">
      <c r="A1629" s="28">
        <v>203</v>
      </c>
      <c r="B1629" s="28" t="s">
        <v>1892</v>
      </c>
      <c r="C1629" s="28" t="s">
        <v>1908</v>
      </c>
      <c r="D1629" s="2" t="str">
        <f t="shared" si="50"/>
        <v>福岡県久留米市</v>
      </c>
      <c r="E1629" s="28">
        <v>203</v>
      </c>
      <c r="F1629" s="2">
        <f t="shared" si="51"/>
        <v>1</v>
      </c>
    </row>
    <row r="1630" spans="1:6">
      <c r="A1630" s="28">
        <v>204</v>
      </c>
      <c r="B1630" s="28" t="s">
        <v>1892</v>
      </c>
      <c r="C1630" s="28" t="s">
        <v>1909</v>
      </c>
      <c r="D1630" s="2" t="str">
        <f t="shared" si="50"/>
        <v>福岡県直方市</v>
      </c>
      <c r="E1630" s="28">
        <v>204</v>
      </c>
      <c r="F1630" s="2">
        <f t="shared" si="51"/>
        <v>1</v>
      </c>
    </row>
    <row r="1631" spans="1:6">
      <c r="A1631" s="28">
        <v>205</v>
      </c>
      <c r="B1631" s="28" t="s">
        <v>1892</v>
      </c>
      <c r="C1631" s="28" t="s">
        <v>1910</v>
      </c>
      <c r="D1631" s="2" t="str">
        <f t="shared" si="50"/>
        <v>福岡県飯塚市</v>
      </c>
      <c r="E1631" s="28">
        <v>205</v>
      </c>
      <c r="F1631" s="2">
        <f t="shared" si="51"/>
        <v>1</v>
      </c>
    </row>
    <row r="1632" spans="1:6">
      <c r="A1632" s="28">
        <v>206</v>
      </c>
      <c r="B1632" s="28" t="s">
        <v>1892</v>
      </c>
      <c r="C1632" s="28" t="s">
        <v>1911</v>
      </c>
      <c r="D1632" s="2" t="str">
        <f t="shared" si="50"/>
        <v>福岡県田川市</v>
      </c>
      <c r="E1632" s="28">
        <v>206</v>
      </c>
      <c r="F1632" s="2">
        <f t="shared" si="51"/>
        <v>1</v>
      </c>
    </row>
    <row r="1633" spans="1:6">
      <c r="A1633" s="28">
        <v>207</v>
      </c>
      <c r="B1633" s="28" t="s">
        <v>1892</v>
      </c>
      <c r="C1633" s="28" t="s">
        <v>1912</v>
      </c>
      <c r="D1633" s="2" t="str">
        <f t="shared" si="50"/>
        <v>福岡県柳川市</v>
      </c>
      <c r="E1633" s="28">
        <v>207</v>
      </c>
      <c r="F1633" s="2">
        <f t="shared" si="51"/>
        <v>1</v>
      </c>
    </row>
    <row r="1634" spans="1:6">
      <c r="A1634" s="28">
        <v>210</v>
      </c>
      <c r="B1634" s="28" t="s">
        <v>1892</v>
      </c>
      <c r="C1634" s="28" t="s">
        <v>1913</v>
      </c>
      <c r="D1634" s="2" t="str">
        <f t="shared" si="50"/>
        <v>福岡県八女市</v>
      </c>
      <c r="E1634" s="28">
        <v>210</v>
      </c>
      <c r="F1634" s="2">
        <f t="shared" si="51"/>
        <v>1</v>
      </c>
    </row>
    <row r="1635" spans="1:6">
      <c r="A1635" s="28">
        <v>211</v>
      </c>
      <c r="B1635" s="28" t="s">
        <v>1892</v>
      </c>
      <c r="C1635" s="28" t="s">
        <v>1914</v>
      </c>
      <c r="D1635" s="2" t="str">
        <f t="shared" si="50"/>
        <v>福岡県筑後市</v>
      </c>
      <c r="E1635" s="28">
        <v>211</v>
      </c>
      <c r="F1635" s="2">
        <f t="shared" si="51"/>
        <v>1</v>
      </c>
    </row>
    <row r="1636" spans="1:6">
      <c r="A1636" s="28">
        <v>212</v>
      </c>
      <c r="B1636" s="28" t="s">
        <v>1892</v>
      </c>
      <c r="C1636" s="28" t="s">
        <v>1915</v>
      </c>
      <c r="D1636" s="2" t="str">
        <f t="shared" si="50"/>
        <v>福岡県大川市</v>
      </c>
      <c r="E1636" s="28">
        <v>212</v>
      </c>
      <c r="F1636" s="2">
        <f t="shared" si="51"/>
        <v>1</v>
      </c>
    </row>
    <row r="1637" spans="1:6">
      <c r="A1637" s="28">
        <v>213</v>
      </c>
      <c r="B1637" s="28" t="s">
        <v>1892</v>
      </c>
      <c r="C1637" s="28" t="s">
        <v>1916</v>
      </c>
      <c r="D1637" s="2" t="str">
        <f t="shared" si="50"/>
        <v>福岡県行橋市</v>
      </c>
      <c r="E1637" s="28">
        <v>213</v>
      </c>
      <c r="F1637" s="2">
        <f t="shared" si="51"/>
        <v>1</v>
      </c>
    </row>
    <row r="1638" spans="1:6">
      <c r="A1638" s="28">
        <v>214</v>
      </c>
      <c r="B1638" s="28" t="s">
        <v>1892</v>
      </c>
      <c r="C1638" s="28" t="s">
        <v>1917</v>
      </c>
      <c r="D1638" s="2" t="str">
        <f t="shared" si="50"/>
        <v>福岡県豊前市</v>
      </c>
      <c r="E1638" s="28">
        <v>214</v>
      </c>
      <c r="F1638" s="2">
        <f t="shared" si="51"/>
        <v>1</v>
      </c>
    </row>
    <row r="1639" spans="1:6">
      <c r="A1639" s="28">
        <v>215</v>
      </c>
      <c r="B1639" s="28" t="s">
        <v>1892</v>
      </c>
      <c r="C1639" s="28" t="s">
        <v>1918</v>
      </c>
      <c r="D1639" s="2" t="str">
        <f t="shared" si="50"/>
        <v>福岡県中間市</v>
      </c>
      <c r="E1639" s="28">
        <v>215</v>
      </c>
      <c r="F1639" s="2">
        <f t="shared" si="51"/>
        <v>1</v>
      </c>
    </row>
    <row r="1640" spans="1:6">
      <c r="A1640" s="28">
        <v>216</v>
      </c>
      <c r="B1640" s="28" t="s">
        <v>1892</v>
      </c>
      <c r="C1640" s="28" t="s">
        <v>1919</v>
      </c>
      <c r="D1640" s="2" t="str">
        <f t="shared" si="50"/>
        <v>福岡県小郡市</v>
      </c>
      <c r="E1640" s="28">
        <v>216</v>
      </c>
      <c r="F1640" s="2">
        <f t="shared" si="51"/>
        <v>1</v>
      </c>
    </row>
    <row r="1641" spans="1:6">
      <c r="A1641" s="28">
        <v>217</v>
      </c>
      <c r="B1641" s="28" t="s">
        <v>1892</v>
      </c>
      <c r="C1641" s="28" t="s">
        <v>1920</v>
      </c>
      <c r="D1641" s="2" t="str">
        <f t="shared" si="50"/>
        <v>福岡県筑紫野市</v>
      </c>
      <c r="E1641" s="28">
        <v>217</v>
      </c>
      <c r="F1641" s="2">
        <f t="shared" si="51"/>
        <v>1</v>
      </c>
    </row>
    <row r="1642" spans="1:6">
      <c r="A1642" s="28">
        <v>218</v>
      </c>
      <c r="B1642" s="28" t="s">
        <v>1892</v>
      </c>
      <c r="C1642" s="28" t="s">
        <v>1921</v>
      </c>
      <c r="D1642" s="2" t="str">
        <f t="shared" si="50"/>
        <v>福岡県春日市</v>
      </c>
      <c r="E1642" s="28">
        <v>218</v>
      </c>
      <c r="F1642" s="2">
        <f t="shared" si="51"/>
        <v>1</v>
      </c>
    </row>
    <row r="1643" spans="1:6">
      <c r="A1643" s="28">
        <v>219</v>
      </c>
      <c r="B1643" s="28" t="s">
        <v>1892</v>
      </c>
      <c r="C1643" s="28" t="s">
        <v>1922</v>
      </c>
      <c r="D1643" s="2" t="str">
        <f t="shared" si="50"/>
        <v>福岡県大野城市</v>
      </c>
      <c r="E1643" s="28">
        <v>219</v>
      </c>
      <c r="F1643" s="2">
        <f t="shared" si="51"/>
        <v>1</v>
      </c>
    </row>
    <row r="1644" spans="1:6">
      <c r="A1644" s="28">
        <v>220</v>
      </c>
      <c r="B1644" s="28" t="s">
        <v>1892</v>
      </c>
      <c r="C1644" s="28" t="s">
        <v>1923</v>
      </c>
      <c r="D1644" s="2" t="str">
        <f t="shared" si="50"/>
        <v>福岡県宗像市</v>
      </c>
      <c r="E1644" s="28">
        <v>220</v>
      </c>
      <c r="F1644" s="2">
        <f t="shared" si="51"/>
        <v>1</v>
      </c>
    </row>
    <row r="1645" spans="1:6">
      <c r="A1645" s="28">
        <v>221</v>
      </c>
      <c r="B1645" s="28" t="s">
        <v>1892</v>
      </c>
      <c r="C1645" s="28" t="s">
        <v>1924</v>
      </c>
      <c r="D1645" s="2" t="str">
        <f t="shared" si="50"/>
        <v>福岡県太宰府市</v>
      </c>
      <c r="E1645" s="28">
        <v>221</v>
      </c>
      <c r="F1645" s="2">
        <f t="shared" si="51"/>
        <v>1</v>
      </c>
    </row>
    <row r="1646" spans="1:6">
      <c r="A1646" s="28">
        <v>223</v>
      </c>
      <c r="B1646" s="28" t="s">
        <v>1892</v>
      </c>
      <c r="C1646" s="28" t="s">
        <v>1925</v>
      </c>
      <c r="D1646" s="2" t="str">
        <f t="shared" si="50"/>
        <v>福岡県古賀市</v>
      </c>
      <c r="E1646" s="28">
        <v>223</v>
      </c>
      <c r="F1646" s="2">
        <f t="shared" si="51"/>
        <v>1</v>
      </c>
    </row>
    <row r="1647" spans="1:6">
      <c r="A1647" s="28">
        <v>224</v>
      </c>
      <c r="B1647" s="28" t="s">
        <v>1892</v>
      </c>
      <c r="C1647" s="28" t="s">
        <v>1926</v>
      </c>
      <c r="D1647" s="2" t="str">
        <f t="shared" si="50"/>
        <v>福岡県福津市</v>
      </c>
      <c r="E1647" s="28">
        <v>224</v>
      </c>
      <c r="F1647" s="2">
        <f t="shared" si="51"/>
        <v>1</v>
      </c>
    </row>
    <row r="1648" spans="1:6">
      <c r="A1648" s="28">
        <v>225</v>
      </c>
      <c r="B1648" s="28" t="s">
        <v>1892</v>
      </c>
      <c r="C1648" s="28" t="s">
        <v>1927</v>
      </c>
      <c r="D1648" s="2" t="str">
        <f t="shared" si="50"/>
        <v>福岡県うきは市</v>
      </c>
      <c r="E1648" s="28">
        <v>225</v>
      </c>
      <c r="F1648" s="2">
        <f t="shared" si="51"/>
        <v>1</v>
      </c>
    </row>
    <row r="1649" spans="1:6">
      <c r="A1649" s="28">
        <v>226</v>
      </c>
      <c r="B1649" s="28" t="s">
        <v>1892</v>
      </c>
      <c r="C1649" s="28" t="s">
        <v>1928</v>
      </c>
      <c r="D1649" s="2" t="str">
        <f t="shared" si="50"/>
        <v>福岡県宮若市</v>
      </c>
      <c r="E1649" s="28">
        <v>226</v>
      </c>
      <c r="F1649" s="2">
        <f t="shared" si="51"/>
        <v>1</v>
      </c>
    </row>
    <row r="1650" spans="1:6">
      <c r="A1650" s="28">
        <v>227</v>
      </c>
      <c r="B1650" s="28" t="s">
        <v>1892</v>
      </c>
      <c r="C1650" s="28" t="s">
        <v>1929</v>
      </c>
      <c r="D1650" s="2" t="str">
        <f t="shared" si="50"/>
        <v>福岡県嘉麻市</v>
      </c>
      <c r="E1650" s="28">
        <v>227</v>
      </c>
      <c r="F1650" s="2">
        <f t="shared" si="51"/>
        <v>1</v>
      </c>
    </row>
    <row r="1651" spans="1:6">
      <c r="A1651" s="28">
        <v>228</v>
      </c>
      <c r="B1651" s="28" t="s">
        <v>1892</v>
      </c>
      <c r="C1651" s="28" t="s">
        <v>1930</v>
      </c>
      <c r="D1651" s="2" t="str">
        <f t="shared" si="50"/>
        <v>福岡県朝倉市</v>
      </c>
      <c r="E1651" s="28">
        <v>228</v>
      </c>
      <c r="F1651" s="2">
        <f t="shared" si="51"/>
        <v>1</v>
      </c>
    </row>
    <row r="1652" spans="1:6">
      <c r="A1652" s="28">
        <v>229</v>
      </c>
      <c r="B1652" s="28" t="s">
        <v>1892</v>
      </c>
      <c r="C1652" s="28" t="s">
        <v>1931</v>
      </c>
      <c r="D1652" s="2" t="str">
        <f t="shared" si="50"/>
        <v>福岡県みやま市</v>
      </c>
      <c r="E1652" s="28">
        <v>229</v>
      </c>
      <c r="F1652" s="2">
        <f t="shared" si="51"/>
        <v>1</v>
      </c>
    </row>
    <row r="1653" spans="1:6">
      <c r="A1653" s="28">
        <v>230</v>
      </c>
      <c r="B1653" s="28" t="s">
        <v>1892</v>
      </c>
      <c r="C1653" s="28" t="s">
        <v>1932</v>
      </c>
      <c r="D1653" s="2" t="str">
        <f t="shared" si="50"/>
        <v>福岡県糸島市</v>
      </c>
      <c r="E1653" s="28">
        <v>230</v>
      </c>
      <c r="F1653" s="2">
        <f t="shared" si="51"/>
        <v>1</v>
      </c>
    </row>
    <row r="1654" spans="1:6">
      <c r="A1654" s="28">
        <v>231</v>
      </c>
      <c r="B1654" s="28" t="s">
        <v>1892</v>
      </c>
      <c r="C1654" s="28" t="s">
        <v>1933</v>
      </c>
      <c r="D1654" s="2" t="str">
        <f t="shared" si="50"/>
        <v>福岡県那珂川市</v>
      </c>
      <c r="E1654" s="28">
        <v>231</v>
      </c>
      <c r="F1654" s="2">
        <f t="shared" si="51"/>
        <v>1</v>
      </c>
    </row>
    <row r="1655" spans="1:6">
      <c r="A1655" s="28">
        <v>341</v>
      </c>
      <c r="B1655" s="28" t="s">
        <v>1892</v>
      </c>
      <c r="C1655" s="28" t="s">
        <v>1934</v>
      </c>
      <c r="D1655" s="2" t="str">
        <f t="shared" si="50"/>
        <v>福岡県宇美町</v>
      </c>
      <c r="E1655" s="28">
        <v>341</v>
      </c>
      <c r="F1655" s="2">
        <f t="shared" si="51"/>
        <v>1</v>
      </c>
    </row>
    <row r="1656" spans="1:6">
      <c r="A1656" s="28">
        <v>342</v>
      </c>
      <c r="B1656" s="28" t="s">
        <v>1892</v>
      </c>
      <c r="C1656" s="28" t="s">
        <v>1935</v>
      </c>
      <c r="D1656" s="2" t="str">
        <f t="shared" si="50"/>
        <v>福岡県篠栗町</v>
      </c>
      <c r="E1656" s="28">
        <v>342</v>
      </c>
      <c r="F1656" s="2">
        <f t="shared" si="51"/>
        <v>1</v>
      </c>
    </row>
    <row r="1657" spans="1:6">
      <c r="A1657" s="28">
        <v>343</v>
      </c>
      <c r="B1657" s="28" t="s">
        <v>1892</v>
      </c>
      <c r="C1657" s="28" t="s">
        <v>1936</v>
      </c>
      <c r="D1657" s="2" t="str">
        <f t="shared" si="50"/>
        <v>福岡県志免町</v>
      </c>
      <c r="E1657" s="28">
        <v>343</v>
      </c>
      <c r="F1657" s="2">
        <f t="shared" si="51"/>
        <v>1</v>
      </c>
    </row>
    <row r="1658" spans="1:6">
      <c r="A1658" s="28">
        <v>344</v>
      </c>
      <c r="B1658" s="28" t="s">
        <v>1892</v>
      </c>
      <c r="C1658" s="28" t="s">
        <v>1937</v>
      </c>
      <c r="D1658" s="2" t="str">
        <f t="shared" si="50"/>
        <v>福岡県須恵町</v>
      </c>
      <c r="E1658" s="28">
        <v>344</v>
      </c>
      <c r="F1658" s="2">
        <f t="shared" si="51"/>
        <v>1</v>
      </c>
    </row>
    <row r="1659" spans="1:6">
      <c r="A1659" s="28">
        <v>345</v>
      </c>
      <c r="B1659" s="28" t="s">
        <v>1892</v>
      </c>
      <c r="C1659" s="28" t="s">
        <v>1938</v>
      </c>
      <c r="D1659" s="2" t="str">
        <f t="shared" si="50"/>
        <v>福岡県新宮町</v>
      </c>
      <c r="E1659" s="28">
        <v>345</v>
      </c>
      <c r="F1659" s="2">
        <f t="shared" si="51"/>
        <v>1</v>
      </c>
    </row>
    <row r="1660" spans="1:6">
      <c r="A1660" s="28">
        <v>348</v>
      </c>
      <c r="B1660" s="28" t="s">
        <v>1892</v>
      </c>
      <c r="C1660" s="28" t="s">
        <v>1939</v>
      </c>
      <c r="D1660" s="2" t="str">
        <f t="shared" si="50"/>
        <v>福岡県久山町</v>
      </c>
      <c r="E1660" s="28">
        <v>348</v>
      </c>
      <c r="F1660" s="2">
        <f t="shared" si="51"/>
        <v>1</v>
      </c>
    </row>
    <row r="1661" spans="1:6">
      <c r="A1661" s="28">
        <v>349</v>
      </c>
      <c r="B1661" s="28" t="s">
        <v>1892</v>
      </c>
      <c r="C1661" s="28" t="s">
        <v>1940</v>
      </c>
      <c r="D1661" s="2" t="str">
        <f t="shared" si="50"/>
        <v>福岡県粕屋町</v>
      </c>
      <c r="E1661" s="28">
        <v>349</v>
      </c>
      <c r="F1661" s="2">
        <f t="shared" si="51"/>
        <v>1</v>
      </c>
    </row>
    <row r="1662" spans="1:6">
      <c r="A1662" s="28">
        <v>381</v>
      </c>
      <c r="B1662" s="28" t="s">
        <v>1892</v>
      </c>
      <c r="C1662" s="28" t="s">
        <v>1941</v>
      </c>
      <c r="D1662" s="2" t="str">
        <f t="shared" si="50"/>
        <v>福岡県芦屋町</v>
      </c>
      <c r="E1662" s="28">
        <v>381</v>
      </c>
      <c r="F1662" s="2">
        <f t="shared" si="51"/>
        <v>1</v>
      </c>
    </row>
    <row r="1663" spans="1:6">
      <c r="A1663" s="28">
        <v>382</v>
      </c>
      <c r="B1663" s="28" t="s">
        <v>1892</v>
      </c>
      <c r="C1663" s="28" t="s">
        <v>1942</v>
      </c>
      <c r="D1663" s="2" t="str">
        <f t="shared" si="50"/>
        <v>福岡県水巻町</v>
      </c>
      <c r="E1663" s="28">
        <v>382</v>
      </c>
      <c r="F1663" s="2">
        <f t="shared" si="51"/>
        <v>1</v>
      </c>
    </row>
    <row r="1664" spans="1:6">
      <c r="A1664" s="28">
        <v>383</v>
      </c>
      <c r="B1664" s="28" t="s">
        <v>1892</v>
      </c>
      <c r="C1664" s="28" t="s">
        <v>1943</v>
      </c>
      <c r="D1664" s="2" t="str">
        <f t="shared" si="50"/>
        <v>福岡県岡垣町</v>
      </c>
      <c r="E1664" s="28">
        <v>383</v>
      </c>
      <c r="F1664" s="2">
        <f t="shared" si="51"/>
        <v>1</v>
      </c>
    </row>
    <row r="1665" spans="1:6">
      <c r="A1665" s="28">
        <v>384</v>
      </c>
      <c r="B1665" s="28" t="s">
        <v>1892</v>
      </c>
      <c r="C1665" s="28" t="s">
        <v>1944</v>
      </c>
      <c r="D1665" s="2" t="str">
        <f t="shared" si="50"/>
        <v>福岡県遠賀町</v>
      </c>
      <c r="E1665" s="28">
        <v>384</v>
      </c>
      <c r="F1665" s="2">
        <f t="shared" si="51"/>
        <v>1</v>
      </c>
    </row>
    <row r="1666" spans="1:6">
      <c r="A1666" s="28">
        <v>401</v>
      </c>
      <c r="B1666" s="28" t="s">
        <v>1892</v>
      </c>
      <c r="C1666" s="28" t="s">
        <v>1945</v>
      </c>
      <c r="D1666" s="2" t="str">
        <f t="shared" si="50"/>
        <v>福岡県小竹町</v>
      </c>
      <c r="E1666" s="28">
        <v>401</v>
      </c>
      <c r="F1666" s="2">
        <f t="shared" si="51"/>
        <v>1</v>
      </c>
    </row>
    <row r="1667" spans="1:6">
      <c r="A1667" s="28">
        <v>402</v>
      </c>
      <c r="B1667" s="28" t="s">
        <v>1892</v>
      </c>
      <c r="C1667" s="28" t="s">
        <v>1946</v>
      </c>
      <c r="D1667" s="2" t="str">
        <f t="shared" ref="D1667:D1730" si="52">B1667&amp;C1667</f>
        <v>福岡県鞍手町</v>
      </c>
      <c r="E1667" s="28">
        <v>402</v>
      </c>
      <c r="F1667" s="2">
        <f t="shared" ref="F1667:F1730" si="53">COUNTIF(D:D,D1667)</f>
        <v>1</v>
      </c>
    </row>
    <row r="1668" spans="1:6">
      <c r="A1668" s="28">
        <v>421</v>
      </c>
      <c r="B1668" s="28" t="s">
        <v>1892</v>
      </c>
      <c r="C1668" s="28" t="s">
        <v>1947</v>
      </c>
      <c r="D1668" s="2" t="str">
        <f t="shared" si="52"/>
        <v>福岡県桂川町</v>
      </c>
      <c r="E1668" s="28">
        <v>421</v>
      </c>
      <c r="F1668" s="2">
        <f t="shared" si="53"/>
        <v>1</v>
      </c>
    </row>
    <row r="1669" spans="1:6">
      <c r="A1669" s="28">
        <v>447</v>
      </c>
      <c r="B1669" s="28" t="s">
        <v>1892</v>
      </c>
      <c r="C1669" s="28" t="s">
        <v>1948</v>
      </c>
      <c r="D1669" s="2" t="str">
        <f t="shared" si="52"/>
        <v>福岡県筑前町</v>
      </c>
      <c r="E1669" s="28">
        <v>447</v>
      </c>
      <c r="F1669" s="2">
        <f t="shared" si="53"/>
        <v>1</v>
      </c>
    </row>
    <row r="1670" spans="1:6">
      <c r="A1670" s="28">
        <v>448</v>
      </c>
      <c r="B1670" s="28" t="s">
        <v>1892</v>
      </c>
      <c r="C1670" s="28" t="s">
        <v>1949</v>
      </c>
      <c r="D1670" s="2" t="str">
        <f t="shared" si="52"/>
        <v>福岡県東峰村</v>
      </c>
      <c r="E1670" s="28">
        <v>448</v>
      </c>
      <c r="F1670" s="2">
        <f t="shared" si="53"/>
        <v>1</v>
      </c>
    </row>
    <row r="1671" spans="1:6">
      <c r="A1671" s="28">
        <v>503</v>
      </c>
      <c r="B1671" s="28" t="s">
        <v>1892</v>
      </c>
      <c r="C1671" s="28" t="s">
        <v>1950</v>
      </c>
      <c r="D1671" s="2" t="str">
        <f t="shared" si="52"/>
        <v>福岡県大刀洗町</v>
      </c>
      <c r="E1671" s="28">
        <v>503</v>
      </c>
      <c r="F1671" s="2">
        <f t="shared" si="53"/>
        <v>1</v>
      </c>
    </row>
    <row r="1672" spans="1:6">
      <c r="A1672" s="28">
        <v>522</v>
      </c>
      <c r="B1672" s="28" t="s">
        <v>1892</v>
      </c>
      <c r="C1672" s="28" t="s">
        <v>1951</v>
      </c>
      <c r="D1672" s="2" t="str">
        <f t="shared" si="52"/>
        <v>福岡県大木町</v>
      </c>
      <c r="E1672" s="28">
        <v>522</v>
      </c>
      <c r="F1672" s="2">
        <f t="shared" si="53"/>
        <v>1</v>
      </c>
    </row>
    <row r="1673" spans="1:6">
      <c r="A1673" s="28">
        <v>544</v>
      </c>
      <c r="B1673" s="28" t="s">
        <v>1892</v>
      </c>
      <c r="C1673" s="28" t="s">
        <v>1662</v>
      </c>
      <c r="D1673" s="2" t="str">
        <f t="shared" si="52"/>
        <v>福岡県広川町</v>
      </c>
      <c r="E1673" s="28">
        <v>544</v>
      </c>
      <c r="F1673" s="2">
        <f t="shared" si="53"/>
        <v>1</v>
      </c>
    </row>
    <row r="1674" spans="1:6">
      <c r="A1674" s="28">
        <v>601</v>
      </c>
      <c r="B1674" s="28" t="s">
        <v>1892</v>
      </c>
      <c r="C1674" s="28" t="s">
        <v>1952</v>
      </c>
      <c r="D1674" s="2" t="str">
        <f t="shared" si="52"/>
        <v>福岡県香春町</v>
      </c>
      <c r="E1674" s="28">
        <v>601</v>
      </c>
      <c r="F1674" s="2">
        <f t="shared" si="53"/>
        <v>1</v>
      </c>
    </row>
    <row r="1675" spans="1:6">
      <c r="A1675" s="28">
        <v>602</v>
      </c>
      <c r="B1675" s="28" t="s">
        <v>1892</v>
      </c>
      <c r="C1675" s="28" t="s">
        <v>1953</v>
      </c>
      <c r="D1675" s="2" t="str">
        <f t="shared" si="52"/>
        <v>福岡県添田町</v>
      </c>
      <c r="E1675" s="28">
        <v>602</v>
      </c>
      <c r="F1675" s="2">
        <f t="shared" si="53"/>
        <v>1</v>
      </c>
    </row>
    <row r="1676" spans="1:6">
      <c r="A1676" s="28">
        <v>604</v>
      </c>
      <c r="B1676" s="28" t="s">
        <v>1892</v>
      </c>
      <c r="C1676" s="28" t="s">
        <v>1954</v>
      </c>
      <c r="D1676" s="2" t="str">
        <f t="shared" si="52"/>
        <v>福岡県糸田町</v>
      </c>
      <c r="E1676" s="28">
        <v>604</v>
      </c>
      <c r="F1676" s="2">
        <f t="shared" si="53"/>
        <v>1</v>
      </c>
    </row>
    <row r="1677" spans="1:6">
      <c r="A1677" s="28">
        <v>605</v>
      </c>
      <c r="B1677" s="28" t="s">
        <v>1892</v>
      </c>
      <c r="C1677" s="28" t="s">
        <v>561</v>
      </c>
      <c r="D1677" s="2" t="str">
        <f t="shared" si="52"/>
        <v>福岡県川崎町</v>
      </c>
      <c r="E1677" s="28">
        <v>605</v>
      </c>
      <c r="F1677" s="2">
        <f t="shared" si="53"/>
        <v>1</v>
      </c>
    </row>
    <row r="1678" spans="1:6">
      <c r="A1678" s="28">
        <v>608</v>
      </c>
      <c r="B1678" s="28" t="s">
        <v>1892</v>
      </c>
      <c r="C1678" s="28" t="s">
        <v>1955</v>
      </c>
      <c r="D1678" s="2" t="str">
        <f t="shared" si="52"/>
        <v>福岡県大任町</v>
      </c>
      <c r="E1678" s="28">
        <v>608</v>
      </c>
      <c r="F1678" s="2">
        <f t="shared" si="53"/>
        <v>1</v>
      </c>
    </row>
    <row r="1679" spans="1:6">
      <c r="A1679" s="28">
        <v>609</v>
      </c>
      <c r="B1679" s="28" t="s">
        <v>1892</v>
      </c>
      <c r="C1679" s="28" t="s">
        <v>1956</v>
      </c>
      <c r="D1679" s="2" t="str">
        <f t="shared" si="52"/>
        <v>福岡県赤村</v>
      </c>
      <c r="E1679" s="28">
        <v>609</v>
      </c>
      <c r="F1679" s="2">
        <f t="shared" si="53"/>
        <v>1</v>
      </c>
    </row>
    <row r="1680" spans="1:6">
      <c r="A1680" s="28">
        <v>610</v>
      </c>
      <c r="B1680" s="28" t="s">
        <v>1892</v>
      </c>
      <c r="C1680" s="28" t="s">
        <v>1957</v>
      </c>
      <c r="D1680" s="2" t="str">
        <f t="shared" si="52"/>
        <v>福岡県福智町</v>
      </c>
      <c r="E1680" s="28">
        <v>610</v>
      </c>
      <c r="F1680" s="2">
        <f t="shared" si="53"/>
        <v>1</v>
      </c>
    </row>
    <row r="1681" spans="1:6">
      <c r="A1681" s="28">
        <v>621</v>
      </c>
      <c r="B1681" s="28" t="s">
        <v>1892</v>
      </c>
      <c r="C1681" s="28" t="s">
        <v>1958</v>
      </c>
      <c r="D1681" s="2" t="str">
        <f t="shared" si="52"/>
        <v>福岡県苅田町</v>
      </c>
      <c r="E1681" s="28">
        <v>621</v>
      </c>
      <c r="F1681" s="2">
        <f t="shared" si="53"/>
        <v>1</v>
      </c>
    </row>
    <row r="1682" spans="1:6">
      <c r="A1682" s="28">
        <v>625</v>
      </c>
      <c r="B1682" s="28" t="s">
        <v>1892</v>
      </c>
      <c r="C1682" s="28" t="s">
        <v>1959</v>
      </c>
      <c r="D1682" s="2" t="str">
        <f t="shared" si="52"/>
        <v>福岡県みやこ町</v>
      </c>
      <c r="E1682" s="28">
        <v>625</v>
      </c>
      <c r="F1682" s="2">
        <f t="shared" si="53"/>
        <v>1</v>
      </c>
    </row>
    <row r="1683" spans="1:6">
      <c r="A1683" s="28">
        <v>642</v>
      </c>
      <c r="B1683" s="28" t="s">
        <v>1892</v>
      </c>
      <c r="C1683" s="28" t="s">
        <v>1960</v>
      </c>
      <c r="D1683" s="2" t="str">
        <f t="shared" si="52"/>
        <v>福岡県吉富町</v>
      </c>
      <c r="E1683" s="28">
        <v>642</v>
      </c>
      <c r="F1683" s="2">
        <f t="shared" si="53"/>
        <v>1</v>
      </c>
    </row>
    <row r="1684" spans="1:6">
      <c r="A1684" s="28">
        <v>646</v>
      </c>
      <c r="B1684" s="28" t="s">
        <v>1892</v>
      </c>
      <c r="C1684" s="28" t="s">
        <v>1961</v>
      </c>
      <c r="D1684" s="2" t="str">
        <f t="shared" si="52"/>
        <v>福岡県上毛町</v>
      </c>
      <c r="E1684" s="28">
        <v>646</v>
      </c>
      <c r="F1684" s="2">
        <f t="shared" si="53"/>
        <v>1</v>
      </c>
    </row>
    <row r="1685" spans="1:6">
      <c r="A1685" s="28">
        <v>647</v>
      </c>
      <c r="B1685" s="28" t="s">
        <v>1892</v>
      </c>
      <c r="C1685" s="28" t="s">
        <v>1962</v>
      </c>
      <c r="D1685" s="2" t="str">
        <f t="shared" si="52"/>
        <v>福岡県築上町</v>
      </c>
      <c r="E1685" s="28">
        <v>647</v>
      </c>
      <c r="F1685" s="2">
        <f t="shared" si="53"/>
        <v>1</v>
      </c>
    </row>
    <row r="1686" spans="1:6">
      <c r="A1686" s="28">
        <v>201</v>
      </c>
      <c r="B1686" s="28" t="s">
        <v>1963</v>
      </c>
      <c r="C1686" s="28" t="s">
        <v>1964</v>
      </c>
      <c r="D1686" s="2" t="str">
        <f t="shared" si="52"/>
        <v>佐賀県佐賀市</v>
      </c>
      <c r="E1686" s="28">
        <v>201</v>
      </c>
      <c r="F1686" s="2">
        <f t="shared" si="53"/>
        <v>1</v>
      </c>
    </row>
    <row r="1687" spans="1:6">
      <c r="A1687" s="28">
        <v>202</v>
      </c>
      <c r="B1687" s="28" t="s">
        <v>1963</v>
      </c>
      <c r="C1687" s="28" t="s">
        <v>1965</v>
      </c>
      <c r="D1687" s="2" t="str">
        <f t="shared" si="52"/>
        <v>佐賀県唐津市</v>
      </c>
      <c r="E1687" s="28">
        <v>202</v>
      </c>
      <c r="F1687" s="2">
        <f t="shared" si="53"/>
        <v>1</v>
      </c>
    </row>
    <row r="1688" spans="1:6">
      <c r="A1688" s="28">
        <v>203</v>
      </c>
      <c r="B1688" s="28" t="s">
        <v>1963</v>
      </c>
      <c r="C1688" s="28" t="s">
        <v>1966</v>
      </c>
      <c r="D1688" s="2" t="str">
        <f t="shared" si="52"/>
        <v>佐賀県鳥栖市</v>
      </c>
      <c r="E1688" s="28">
        <v>203</v>
      </c>
      <c r="F1688" s="2">
        <f t="shared" si="53"/>
        <v>1</v>
      </c>
    </row>
    <row r="1689" spans="1:6">
      <c r="A1689" s="28">
        <v>204</v>
      </c>
      <c r="B1689" s="28" t="s">
        <v>1963</v>
      </c>
      <c r="C1689" s="28" t="s">
        <v>1967</v>
      </c>
      <c r="D1689" s="2" t="str">
        <f t="shared" si="52"/>
        <v>佐賀県多久市</v>
      </c>
      <c r="E1689" s="28">
        <v>204</v>
      </c>
      <c r="F1689" s="2">
        <f t="shared" si="53"/>
        <v>1</v>
      </c>
    </row>
    <row r="1690" spans="1:6">
      <c r="A1690" s="28">
        <v>205</v>
      </c>
      <c r="B1690" s="28" t="s">
        <v>1963</v>
      </c>
      <c r="C1690" s="28" t="s">
        <v>1968</v>
      </c>
      <c r="D1690" s="2" t="str">
        <f t="shared" si="52"/>
        <v>佐賀県伊万里市</v>
      </c>
      <c r="E1690" s="28">
        <v>205</v>
      </c>
      <c r="F1690" s="2">
        <f t="shared" si="53"/>
        <v>1</v>
      </c>
    </row>
    <row r="1691" spans="1:6">
      <c r="A1691" s="28">
        <v>206</v>
      </c>
      <c r="B1691" s="28" t="s">
        <v>1963</v>
      </c>
      <c r="C1691" s="28" t="s">
        <v>1969</v>
      </c>
      <c r="D1691" s="2" t="str">
        <f t="shared" si="52"/>
        <v>佐賀県武雄市</v>
      </c>
      <c r="E1691" s="28">
        <v>206</v>
      </c>
      <c r="F1691" s="2">
        <f t="shared" si="53"/>
        <v>1</v>
      </c>
    </row>
    <row r="1692" spans="1:6">
      <c r="A1692" s="28">
        <v>207</v>
      </c>
      <c r="B1692" s="28" t="s">
        <v>1963</v>
      </c>
      <c r="C1692" s="28" t="s">
        <v>1970</v>
      </c>
      <c r="D1692" s="2" t="str">
        <f t="shared" si="52"/>
        <v>佐賀県鹿島市</v>
      </c>
      <c r="E1692" s="28">
        <v>207</v>
      </c>
      <c r="F1692" s="2">
        <f t="shared" si="53"/>
        <v>1</v>
      </c>
    </row>
    <row r="1693" spans="1:6">
      <c r="A1693" s="28">
        <v>208</v>
      </c>
      <c r="B1693" s="28" t="s">
        <v>1963</v>
      </c>
      <c r="C1693" s="28" t="s">
        <v>1971</v>
      </c>
      <c r="D1693" s="2" t="str">
        <f t="shared" si="52"/>
        <v>佐賀県小城市</v>
      </c>
      <c r="E1693" s="28">
        <v>208</v>
      </c>
      <c r="F1693" s="2">
        <f t="shared" si="53"/>
        <v>1</v>
      </c>
    </row>
    <row r="1694" spans="1:6">
      <c r="A1694" s="28">
        <v>209</v>
      </c>
      <c r="B1694" s="28" t="s">
        <v>1963</v>
      </c>
      <c r="C1694" s="28" t="s">
        <v>1972</v>
      </c>
      <c r="D1694" s="2" t="str">
        <f t="shared" si="52"/>
        <v>佐賀県嬉野市</v>
      </c>
      <c r="E1694" s="28">
        <v>209</v>
      </c>
      <c r="F1694" s="2">
        <f t="shared" si="53"/>
        <v>1</v>
      </c>
    </row>
    <row r="1695" spans="1:6">
      <c r="A1695" s="28">
        <v>210</v>
      </c>
      <c r="B1695" s="28" t="s">
        <v>1963</v>
      </c>
      <c r="C1695" s="28" t="s">
        <v>1973</v>
      </c>
      <c r="D1695" s="2" t="str">
        <f t="shared" si="52"/>
        <v>佐賀県神埼市</v>
      </c>
      <c r="E1695" s="28">
        <v>210</v>
      </c>
      <c r="F1695" s="2">
        <f t="shared" si="53"/>
        <v>1</v>
      </c>
    </row>
    <row r="1696" spans="1:6">
      <c r="A1696" s="28">
        <v>327</v>
      </c>
      <c r="B1696" s="28" t="s">
        <v>1963</v>
      </c>
      <c r="C1696" s="28" t="s">
        <v>1974</v>
      </c>
      <c r="D1696" s="2" t="str">
        <f t="shared" si="52"/>
        <v>佐賀県吉野ヶ里町</v>
      </c>
      <c r="E1696" s="28">
        <v>327</v>
      </c>
      <c r="F1696" s="2">
        <f t="shared" si="53"/>
        <v>1</v>
      </c>
    </row>
    <row r="1697" spans="1:6">
      <c r="A1697" s="28">
        <v>341</v>
      </c>
      <c r="B1697" s="28" t="s">
        <v>1963</v>
      </c>
      <c r="C1697" s="28" t="s">
        <v>1975</v>
      </c>
      <c r="D1697" s="2" t="str">
        <f t="shared" si="52"/>
        <v>佐賀県基山町</v>
      </c>
      <c r="E1697" s="28">
        <v>341</v>
      </c>
      <c r="F1697" s="2">
        <f t="shared" si="53"/>
        <v>1</v>
      </c>
    </row>
    <row r="1698" spans="1:6">
      <c r="A1698" s="28">
        <v>345</v>
      </c>
      <c r="B1698" s="28" t="s">
        <v>1963</v>
      </c>
      <c r="C1698" s="28" t="s">
        <v>1976</v>
      </c>
      <c r="D1698" s="2" t="str">
        <f t="shared" si="52"/>
        <v>佐賀県上峰町</v>
      </c>
      <c r="E1698" s="28">
        <v>345</v>
      </c>
      <c r="F1698" s="2">
        <f t="shared" si="53"/>
        <v>1</v>
      </c>
    </row>
    <row r="1699" spans="1:6">
      <c r="A1699" s="28">
        <v>346</v>
      </c>
      <c r="B1699" s="28" t="s">
        <v>1963</v>
      </c>
      <c r="C1699" s="28" t="s">
        <v>1977</v>
      </c>
      <c r="D1699" s="2" t="str">
        <f t="shared" si="52"/>
        <v>佐賀県みやき町</v>
      </c>
      <c r="E1699" s="28">
        <v>346</v>
      </c>
      <c r="F1699" s="2">
        <f t="shared" si="53"/>
        <v>1</v>
      </c>
    </row>
    <row r="1700" spans="1:6">
      <c r="A1700" s="28">
        <v>387</v>
      </c>
      <c r="B1700" s="28" t="s">
        <v>1963</v>
      </c>
      <c r="C1700" s="28" t="s">
        <v>1978</v>
      </c>
      <c r="D1700" s="2" t="str">
        <f t="shared" si="52"/>
        <v>佐賀県玄海町</v>
      </c>
      <c r="E1700" s="28">
        <v>387</v>
      </c>
      <c r="F1700" s="2">
        <f t="shared" si="53"/>
        <v>1</v>
      </c>
    </row>
    <row r="1701" spans="1:6">
      <c r="A1701" s="28">
        <v>401</v>
      </c>
      <c r="B1701" s="28" t="s">
        <v>1963</v>
      </c>
      <c r="C1701" s="28" t="s">
        <v>1979</v>
      </c>
      <c r="D1701" s="2" t="str">
        <f t="shared" si="52"/>
        <v>佐賀県有田町</v>
      </c>
      <c r="E1701" s="28">
        <v>401</v>
      </c>
      <c r="F1701" s="2">
        <f t="shared" si="53"/>
        <v>1</v>
      </c>
    </row>
    <row r="1702" spans="1:6">
      <c r="A1702" s="28">
        <v>423</v>
      </c>
      <c r="B1702" s="28" t="s">
        <v>1963</v>
      </c>
      <c r="C1702" s="28" t="s">
        <v>1980</v>
      </c>
      <c r="D1702" s="2" t="str">
        <f t="shared" si="52"/>
        <v>佐賀県大町町</v>
      </c>
      <c r="E1702" s="28">
        <v>423</v>
      </c>
      <c r="F1702" s="2">
        <f t="shared" si="53"/>
        <v>1</v>
      </c>
    </row>
    <row r="1703" spans="1:6">
      <c r="A1703" s="28">
        <v>424</v>
      </c>
      <c r="B1703" s="28" t="s">
        <v>1963</v>
      </c>
      <c r="C1703" s="28" t="s">
        <v>1981</v>
      </c>
      <c r="D1703" s="2" t="str">
        <f t="shared" si="52"/>
        <v>佐賀県江北町</v>
      </c>
      <c r="E1703" s="28">
        <v>424</v>
      </c>
      <c r="F1703" s="2">
        <f t="shared" si="53"/>
        <v>1</v>
      </c>
    </row>
    <row r="1704" spans="1:6">
      <c r="A1704" s="28">
        <v>425</v>
      </c>
      <c r="B1704" s="28" t="s">
        <v>1963</v>
      </c>
      <c r="C1704" s="28" t="s">
        <v>1982</v>
      </c>
      <c r="D1704" s="2" t="str">
        <f t="shared" si="52"/>
        <v>佐賀県白石町</v>
      </c>
      <c r="E1704" s="28">
        <v>425</v>
      </c>
      <c r="F1704" s="2">
        <f t="shared" si="53"/>
        <v>1</v>
      </c>
    </row>
    <row r="1705" spans="1:6">
      <c r="A1705" s="28">
        <v>441</v>
      </c>
      <c r="B1705" s="28" t="s">
        <v>1963</v>
      </c>
      <c r="C1705" s="28" t="s">
        <v>1983</v>
      </c>
      <c r="D1705" s="2" t="str">
        <f t="shared" si="52"/>
        <v>佐賀県太良町</v>
      </c>
      <c r="E1705" s="28">
        <v>441</v>
      </c>
      <c r="F1705" s="2">
        <f t="shared" si="53"/>
        <v>1</v>
      </c>
    </row>
    <row r="1706" spans="1:6">
      <c r="A1706" s="28">
        <v>201</v>
      </c>
      <c r="B1706" s="28" t="s">
        <v>1984</v>
      </c>
      <c r="C1706" s="28" t="s">
        <v>1985</v>
      </c>
      <c r="D1706" s="2" t="str">
        <f t="shared" si="52"/>
        <v>長崎県長崎市</v>
      </c>
      <c r="E1706" s="28">
        <v>201</v>
      </c>
      <c r="F1706" s="2">
        <f t="shared" si="53"/>
        <v>1</v>
      </c>
    </row>
    <row r="1707" spans="1:6">
      <c r="A1707" s="28">
        <v>202</v>
      </c>
      <c r="B1707" s="28" t="s">
        <v>1984</v>
      </c>
      <c r="C1707" s="28" t="s">
        <v>1986</v>
      </c>
      <c r="D1707" s="2" t="str">
        <f t="shared" si="52"/>
        <v>長崎県佐世保市</v>
      </c>
      <c r="E1707" s="28">
        <v>202</v>
      </c>
      <c r="F1707" s="2">
        <f t="shared" si="53"/>
        <v>1</v>
      </c>
    </row>
    <row r="1708" spans="1:6">
      <c r="A1708" s="28">
        <v>203</v>
      </c>
      <c r="B1708" s="28" t="s">
        <v>1984</v>
      </c>
      <c r="C1708" s="28" t="s">
        <v>1987</v>
      </c>
      <c r="D1708" s="2" t="str">
        <f t="shared" si="52"/>
        <v>長崎県島原市</v>
      </c>
      <c r="E1708" s="28">
        <v>203</v>
      </c>
      <c r="F1708" s="2">
        <f t="shared" si="53"/>
        <v>1</v>
      </c>
    </row>
    <row r="1709" spans="1:6">
      <c r="A1709" s="28">
        <v>204</v>
      </c>
      <c r="B1709" s="28" t="s">
        <v>1984</v>
      </c>
      <c r="C1709" s="28" t="s">
        <v>1988</v>
      </c>
      <c r="D1709" s="2" t="str">
        <f t="shared" si="52"/>
        <v>長崎県諫早市</v>
      </c>
      <c r="E1709" s="28">
        <v>204</v>
      </c>
      <c r="F1709" s="2">
        <f t="shared" si="53"/>
        <v>1</v>
      </c>
    </row>
    <row r="1710" spans="1:6">
      <c r="A1710" s="28">
        <v>205</v>
      </c>
      <c r="B1710" s="28" t="s">
        <v>1984</v>
      </c>
      <c r="C1710" s="28" t="s">
        <v>1989</v>
      </c>
      <c r="D1710" s="2" t="str">
        <f t="shared" si="52"/>
        <v>長崎県大村市</v>
      </c>
      <c r="E1710" s="28">
        <v>205</v>
      </c>
      <c r="F1710" s="2">
        <f t="shared" si="53"/>
        <v>1</v>
      </c>
    </row>
    <row r="1711" spans="1:6">
      <c r="A1711" s="28">
        <v>207</v>
      </c>
      <c r="B1711" s="28" t="s">
        <v>1984</v>
      </c>
      <c r="C1711" s="28" t="s">
        <v>1990</v>
      </c>
      <c r="D1711" s="2" t="str">
        <f t="shared" si="52"/>
        <v>長崎県平戸市</v>
      </c>
      <c r="E1711" s="28">
        <v>207</v>
      </c>
      <c r="F1711" s="2">
        <f t="shared" si="53"/>
        <v>1</v>
      </c>
    </row>
    <row r="1712" spans="1:6">
      <c r="A1712" s="28">
        <v>208</v>
      </c>
      <c r="B1712" s="28" t="s">
        <v>1984</v>
      </c>
      <c r="C1712" s="28" t="s">
        <v>1991</v>
      </c>
      <c r="D1712" s="2" t="str">
        <f t="shared" si="52"/>
        <v>長崎県松浦市</v>
      </c>
      <c r="E1712" s="28">
        <v>208</v>
      </c>
      <c r="F1712" s="2">
        <f t="shared" si="53"/>
        <v>1</v>
      </c>
    </row>
    <row r="1713" spans="1:6">
      <c r="A1713" s="28">
        <v>209</v>
      </c>
      <c r="B1713" s="28" t="s">
        <v>1984</v>
      </c>
      <c r="C1713" s="28" t="s">
        <v>1992</v>
      </c>
      <c r="D1713" s="2" t="str">
        <f t="shared" si="52"/>
        <v>長崎県対馬市</v>
      </c>
      <c r="E1713" s="28">
        <v>209</v>
      </c>
      <c r="F1713" s="2">
        <f t="shared" si="53"/>
        <v>1</v>
      </c>
    </row>
    <row r="1714" spans="1:6">
      <c r="A1714" s="28">
        <v>210</v>
      </c>
      <c r="B1714" s="28" t="s">
        <v>1984</v>
      </c>
      <c r="C1714" s="28" t="s">
        <v>1993</v>
      </c>
      <c r="D1714" s="2" t="str">
        <f t="shared" si="52"/>
        <v>長崎県壱岐市</v>
      </c>
      <c r="E1714" s="28">
        <v>210</v>
      </c>
      <c r="F1714" s="2">
        <f t="shared" si="53"/>
        <v>1</v>
      </c>
    </row>
    <row r="1715" spans="1:6">
      <c r="A1715" s="28">
        <v>211</v>
      </c>
      <c r="B1715" s="28" t="s">
        <v>1984</v>
      </c>
      <c r="C1715" s="28" t="s">
        <v>1994</v>
      </c>
      <c r="D1715" s="2" t="str">
        <f t="shared" si="52"/>
        <v>長崎県五島市</v>
      </c>
      <c r="E1715" s="28">
        <v>211</v>
      </c>
      <c r="F1715" s="2">
        <f t="shared" si="53"/>
        <v>1</v>
      </c>
    </row>
    <row r="1716" spans="1:6">
      <c r="A1716" s="28">
        <v>212</v>
      </c>
      <c r="B1716" s="28" t="s">
        <v>1984</v>
      </c>
      <c r="C1716" s="28" t="s">
        <v>1995</v>
      </c>
      <c r="D1716" s="2" t="str">
        <f t="shared" si="52"/>
        <v>長崎県西海市</v>
      </c>
      <c r="E1716" s="28">
        <v>212</v>
      </c>
      <c r="F1716" s="2">
        <f t="shared" si="53"/>
        <v>1</v>
      </c>
    </row>
    <row r="1717" spans="1:6">
      <c r="A1717" s="28">
        <v>213</v>
      </c>
      <c r="B1717" s="28" t="s">
        <v>1984</v>
      </c>
      <c r="C1717" s="28" t="s">
        <v>1996</v>
      </c>
      <c r="D1717" s="2" t="str">
        <f t="shared" si="52"/>
        <v>長崎県雲仙市</v>
      </c>
      <c r="E1717" s="28">
        <v>213</v>
      </c>
      <c r="F1717" s="2">
        <f t="shared" si="53"/>
        <v>1</v>
      </c>
    </row>
    <row r="1718" spans="1:6">
      <c r="A1718" s="28">
        <v>214</v>
      </c>
      <c r="B1718" s="28" t="s">
        <v>1984</v>
      </c>
      <c r="C1718" s="28" t="s">
        <v>1997</v>
      </c>
      <c r="D1718" s="2" t="str">
        <f t="shared" si="52"/>
        <v>長崎県南島原市</v>
      </c>
      <c r="E1718" s="28">
        <v>214</v>
      </c>
      <c r="F1718" s="2">
        <f t="shared" si="53"/>
        <v>1</v>
      </c>
    </row>
    <row r="1719" spans="1:6">
      <c r="A1719" s="28">
        <v>307</v>
      </c>
      <c r="B1719" s="28" t="s">
        <v>1984</v>
      </c>
      <c r="C1719" s="28" t="s">
        <v>1998</v>
      </c>
      <c r="D1719" s="2" t="str">
        <f t="shared" si="52"/>
        <v>長崎県長与町</v>
      </c>
      <c r="E1719" s="28">
        <v>307</v>
      </c>
      <c r="F1719" s="2">
        <f t="shared" si="53"/>
        <v>1</v>
      </c>
    </row>
    <row r="1720" spans="1:6">
      <c r="A1720" s="28">
        <v>308</v>
      </c>
      <c r="B1720" s="28" t="s">
        <v>1984</v>
      </c>
      <c r="C1720" s="28" t="s">
        <v>1999</v>
      </c>
      <c r="D1720" s="2" t="str">
        <f t="shared" si="52"/>
        <v>長崎県時津町</v>
      </c>
      <c r="E1720" s="28">
        <v>308</v>
      </c>
      <c r="F1720" s="2">
        <f t="shared" si="53"/>
        <v>1</v>
      </c>
    </row>
    <row r="1721" spans="1:6">
      <c r="A1721" s="28">
        <v>321</v>
      </c>
      <c r="B1721" s="28" t="s">
        <v>1984</v>
      </c>
      <c r="C1721" s="28" t="s">
        <v>2000</v>
      </c>
      <c r="D1721" s="2" t="str">
        <f t="shared" si="52"/>
        <v>長崎県東彼杵町</v>
      </c>
      <c r="E1721" s="28">
        <v>321</v>
      </c>
      <c r="F1721" s="2">
        <f t="shared" si="53"/>
        <v>1</v>
      </c>
    </row>
    <row r="1722" spans="1:6">
      <c r="A1722" s="28">
        <v>322</v>
      </c>
      <c r="B1722" s="28" t="s">
        <v>1984</v>
      </c>
      <c r="C1722" s="28" t="s">
        <v>2001</v>
      </c>
      <c r="D1722" s="2" t="str">
        <f t="shared" si="52"/>
        <v>長崎県川棚町</v>
      </c>
      <c r="E1722" s="28">
        <v>322</v>
      </c>
      <c r="F1722" s="2">
        <f t="shared" si="53"/>
        <v>1</v>
      </c>
    </row>
    <row r="1723" spans="1:6">
      <c r="A1723" s="28">
        <v>323</v>
      </c>
      <c r="B1723" s="28" t="s">
        <v>1984</v>
      </c>
      <c r="C1723" s="28" t="s">
        <v>2002</v>
      </c>
      <c r="D1723" s="2" t="str">
        <f t="shared" si="52"/>
        <v>長崎県波佐見町</v>
      </c>
      <c r="E1723" s="28">
        <v>323</v>
      </c>
      <c r="F1723" s="2">
        <f t="shared" si="53"/>
        <v>1</v>
      </c>
    </row>
    <row r="1724" spans="1:6">
      <c r="A1724" s="28">
        <v>383</v>
      </c>
      <c r="B1724" s="28" t="s">
        <v>1984</v>
      </c>
      <c r="C1724" s="28" t="s">
        <v>2003</v>
      </c>
      <c r="D1724" s="2" t="str">
        <f t="shared" si="52"/>
        <v>長崎県小値賀町</v>
      </c>
      <c r="E1724" s="28">
        <v>383</v>
      </c>
      <c r="F1724" s="2">
        <f t="shared" si="53"/>
        <v>1</v>
      </c>
    </row>
    <row r="1725" spans="1:6">
      <c r="A1725" s="28">
        <v>391</v>
      </c>
      <c r="B1725" s="28" t="s">
        <v>1984</v>
      </c>
      <c r="C1725" s="28" t="s">
        <v>2004</v>
      </c>
      <c r="D1725" s="2" t="str">
        <f t="shared" si="52"/>
        <v>長崎県佐々町</v>
      </c>
      <c r="E1725" s="28">
        <v>391</v>
      </c>
      <c r="F1725" s="2">
        <f t="shared" si="53"/>
        <v>1</v>
      </c>
    </row>
    <row r="1726" spans="1:6">
      <c r="A1726" s="28">
        <v>411</v>
      </c>
      <c r="B1726" s="28" t="s">
        <v>1984</v>
      </c>
      <c r="C1726" s="28" t="s">
        <v>2005</v>
      </c>
      <c r="D1726" s="2" t="str">
        <f t="shared" si="52"/>
        <v>長崎県新上五島町</v>
      </c>
      <c r="E1726" s="28">
        <v>411</v>
      </c>
      <c r="F1726" s="2">
        <f t="shared" si="53"/>
        <v>1</v>
      </c>
    </row>
    <row r="1727" spans="1:6">
      <c r="A1727" s="28">
        <v>101</v>
      </c>
      <c r="B1727" s="28" t="s">
        <v>2006</v>
      </c>
      <c r="C1727" s="28" t="s">
        <v>2007</v>
      </c>
      <c r="D1727" s="2" t="str">
        <f t="shared" si="52"/>
        <v>熊本県熊本市中央区</v>
      </c>
      <c r="E1727" s="28">
        <v>101</v>
      </c>
      <c r="F1727" s="2">
        <f t="shared" si="53"/>
        <v>1</v>
      </c>
    </row>
    <row r="1728" spans="1:6">
      <c r="A1728" s="28">
        <v>102</v>
      </c>
      <c r="B1728" s="28" t="s">
        <v>2006</v>
      </c>
      <c r="C1728" s="28" t="s">
        <v>2008</v>
      </c>
      <c r="D1728" s="2" t="str">
        <f t="shared" si="52"/>
        <v>熊本県熊本市東区</v>
      </c>
      <c r="E1728" s="28">
        <v>102</v>
      </c>
      <c r="F1728" s="2">
        <f t="shared" si="53"/>
        <v>1</v>
      </c>
    </row>
    <row r="1729" spans="1:6">
      <c r="A1729" s="28">
        <v>103</v>
      </c>
      <c r="B1729" s="28" t="s">
        <v>2006</v>
      </c>
      <c r="C1729" s="28" t="s">
        <v>2009</v>
      </c>
      <c r="D1729" s="2" t="str">
        <f t="shared" si="52"/>
        <v>熊本県熊本市西区</v>
      </c>
      <c r="E1729" s="28">
        <v>103</v>
      </c>
      <c r="F1729" s="2">
        <f t="shared" si="53"/>
        <v>1</v>
      </c>
    </row>
    <row r="1730" spans="1:6">
      <c r="A1730" s="28">
        <v>104</v>
      </c>
      <c r="B1730" s="28" t="s">
        <v>2006</v>
      </c>
      <c r="C1730" s="28" t="s">
        <v>2010</v>
      </c>
      <c r="D1730" s="2" t="str">
        <f t="shared" si="52"/>
        <v>熊本県熊本市南区</v>
      </c>
      <c r="E1730" s="28">
        <v>104</v>
      </c>
      <c r="F1730" s="2">
        <f t="shared" si="53"/>
        <v>1</v>
      </c>
    </row>
    <row r="1731" spans="1:6">
      <c r="A1731" s="28">
        <v>105</v>
      </c>
      <c r="B1731" s="28" t="s">
        <v>2006</v>
      </c>
      <c r="C1731" s="28" t="s">
        <v>2011</v>
      </c>
      <c r="D1731" s="2" t="str">
        <f t="shared" ref="D1731:D1794" si="54">B1731&amp;C1731</f>
        <v>熊本県熊本市北区</v>
      </c>
      <c r="E1731" s="28">
        <v>105</v>
      </c>
      <c r="F1731" s="2">
        <f t="shared" ref="F1731:F1794" si="55">COUNTIF(D:D,D1731)</f>
        <v>1</v>
      </c>
    </row>
    <row r="1732" spans="1:6">
      <c r="A1732" s="28">
        <v>202</v>
      </c>
      <c r="B1732" s="28" t="s">
        <v>2006</v>
      </c>
      <c r="C1732" s="28" t="s">
        <v>2012</v>
      </c>
      <c r="D1732" s="2" t="str">
        <f t="shared" si="54"/>
        <v>熊本県八代市</v>
      </c>
      <c r="E1732" s="28">
        <v>202</v>
      </c>
      <c r="F1732" s="2">
        <f t="shared" si="55"/>
        <v>1</v>
      </c>
    </row>
    <row r="1733" spans="1:6">
      <c r="A1733" s="28">
        <v>203</v>
      </c>
      <c r="B1733" s="28" t="s">
        <v>2006</v>
      </c>
      <c r="C1733" s="28" t="s">
        <v>2013</v>
      </c>
      <c r="D1733" s="2" t="str">
        <f t="shared" si="54"/>
        <v>熊本県人吉市</v>
      </c>
      <c r="E1733" s="28">
        <v>203</v>
      </c>
      <c r="F1733" s="2">
        <f t="shared" si="55"/>
        <v>1</v>
      </c>
    </row>
    <row r="1734" spans="1:6">
      <c r="A1734" s="28">
        <v>204</v>
      </c>
      <c r="B1734" s="28" t="s">
        <v>2006</v>
      </c>
      <c r="C1734" s="28" t="s">
        <v>2014</v>
      </c>
      <c r="D1734" s="2" t="str">
        <f t="shared" si="54"/>
        <v>熊本県荒尾市</v>
      </c>
      <c r="E1734" s="28">
        <v>204</v>
      </c>
      <c r="F1734" s="2">
        <f t="shared" si="55"/>
        <v>1</v>
      </c>
    </row>
    <row r="1735" spans="1:6">
      <c r="A1735" s="28">
        <v>205</v>
      </c>
      <c r="B1735" s="28" t="s">
        <v>2006</v>
      </c>
      <c r="C1735" s="28" t="s">
        <v>2015</v>
      </c>
      <c r="D1735" s="2" t="str">
        <f t="shared" si="54"/>
        <v>熊本県水俣市</v>
      </c>
      <c r="E1735" s="28">
        <v>205</v>
      </c>
      <c r="F1735" s="2">
        <f t="shared" si="55"/>
        <v>1</v>
      </c>
    </row>
    <row r="1736" spans="1:6">
      <c r="A1736" s="28">
        <v>206</v>
      </c>
      <c r="B1736" s="28" t="s">
        <v>2006</v>
      </c>
      <c r="C1736" s="28" t="s">
        <v>2016</v>
      </c>
      <c r="D1736" s="2" t="str">
        <f t="shared" si="54"/>
        <v>熊本県玉名市</v>
      </c>
      <c r="E1736" s="28">
        <v>206</v>
      </c>
      <c r="F1736" s="2">
        <f t="shared" si="55"/>
        <v>1</v>
      </c>
    </row>
    <row r="1737" spans="1:6">
      <c r="A1737" s="28">
        <v>208</v>
      </c>
      <c r="B1737" s="28" t="s">
        <v>2006</v>
      </c>
      <c r="C1737" s="28" t="s">
        <v>2017</v>
      </c>
      <c r="D1737" s="2" t="str">
        <f t="shared" si="54"/>
        <v>熊本県山鹿市</v>
      </c>
      <c r="E1737" s="28">
        <v>208</v>
      </c>
      <c r="F1737" s="2">
        <f t="shared" si="55"/>
        <v>1</v>
      </c>
    </row>
    <row r="1738" spans="1:6">
      <c r="A1738" s="28">
        <v>210</v>
      </c>
      <c r="B1738" s="28" t="s">
        <v>2006</v>
      </c>
      <c r="C1738" s="28" t="s">
        <v>2018</v>
      </c>
      <c r="D1738" s="2" t="str">
        <f t="shared" si="54"/>
        <v>熊本県菊池市</v>
      </c>
      <c r="E1738" s="28">
        <v>210</v>
      </c>
      <c r="F1738" s="2">
        <f t="shared" si="55"/>
        <v>1</v>
      </c>
    </row>
    <row r="1739" spans="1:6">
      <c r="A1739" s="28">
        <v>211</v>
      </c>
      <c r="B1739" s="28" t="s">
        <v>2006</v>
      </c>
      <c r="C1739" s="28" t="s">
        <v>2019</v>
      </c>
      <c r="D1739" s="2" t="str">
        <f t="shared" si="54"/>
        <v>熊本県宇土市</v>
      </c>
      <c r="E1739" s="28">
        <v>211</v>
      </c>
      <c r="F1739" s="2">
        <f t="shared" si="55"/>
        <v>1</v>
      </c>
    </row>
    <row r="1740" spans="1:6">
      <c r="A1740" s="28">
        <v>212</v>
      </c>
      <c r="B1740" s="28" t="s">
        <v>2006</v>
      </c>
      <c r="C1740" s="28" t="s">
        <v>2020</v>
      </c>
      <c r="D1740" s="2" t="str">
        <f t="shared" si="54"/>
        <v>熊本県上天草市</v>
      </c>
      <c r="E1740" s="28">
        <v>212</v>
      </c>
      <c r="F1740" s="2">
        <f t="shared" si="55"/>
        <v>1</v>
      </c>
    </row>
    <row r="1741" spans="1:6">
      <c r="A1741" s="28">
        <v>213</v>
      </c>
      <c r="B1741" s="28" t="s">
        <v>2006</v>
      </c>
      <c r="C1741" s="28" t="s">
        <v>2021</v>
      </c>
      <c r="D1741" s="2" t="str">
        <f t="shared" si="54"/>
        <v>熊本県宇城市</v>
      </c>
      <c r="E1741" s="28">
        <v>213</v>
      </c>
      <c r="F1741" s="2">
        <f t="shared" si="55"/>
        <v>1</v>
      </c>
    </row>
    <row r="1742" spans="1:6">
      <c r="A1742" s="28">
        <v>214</v>
      </c>
      <c r="B1742" s="28" t="s">
        <v>2006</v>
      </c>
      <c r="C1742" s="28" t="s">
        <v>2022</v>
      </c>
      <c r="D1742" s="2" t="str">
        <f t="shared" si="54"/>
        <v>熊本県阿蘇市</v>
      </c>
      <c r="E1742" s="28">
        <v>214</v>
      </c>
      <c r="F1742" s="2">
        <f t="shared" si="55"/>
        <v>1</v>
      </c>
    </row>
    <row r="1743" spans="1:6">
      <c r="A1743" s="28">
        <v>215</v>
      </c>
      <c r="B1743" s="28" t="s">
        <v>2006</v>
      </c>
      <c r="C1743" s="28" t="s">
        <v>2023</v>
      </c>
      <c r="D1743" s="2" t="str">
        <f t="shared" si="54"/>
        <v>熊本県天草市</v>
      </c>
      <c r="E1743" s="28">
        <v>215</v>
      </c>
      <c r="F1743" s="2">
        <f t="shared" si="55"/>
        <v>1</v>
      </c>
    </row>
    <row r="1744" spans="1:6">
      <c r="A1744" s="28">
        <v>216</v>
      </c>
      <c r="B1744" s="28" t="s">
        <v>2006</v>
      </c>
      <c r="C1744" s="28" t="s">
        <v>2024</v>
      </c>
      <c r="D1744" s="2" t="str">
        <f t="shared" si="54"/>
        <v>熊本県合志市</v>
      </c>
      <c r="E1744" s="28">
        <v>216</v>
      </c>
      <c r="F1744" s="2">
        <f t="shared" si="55"/>
        <v>1</v>
      </c>
    </row>
    <row r="1745" spans="1:6">
      <c r="A1745" s="28">
        <v>348</v>
      </c>
      <c r="B1745" s="28" t="s">
        <v>2006</v>
      </c>
      <c r="C1745" s="28" t="s">
        <v>574</v>
      </c>
      <c r="D1745" s="2" t="str">
        <f t="shared" si="54"/>
        <v>熊本県美里町</v>
      </c>
      <c r="E1745" s="28">
        <v>348</v>
      </c>
      <c r="F1745" s="2">
        <f t="shared" si="55"/>
        <v>1</v>
      </c>
    </row>
    <row r="1746" spans="1:6">
      <c r="A1746" s="28">
        <v>364</v>
      </c>
      <c r="B1746" s="28" t="s">
        <v>2006</v>
      </c>
      <c r="C1746" s="28" t="s">
        <v>2025</v>
      </c>
      <c r="D1746" s="2" t="str">
        <f t="shared" si="54"/>
        <v>熊本県玉東町</v>
      </c>
      <c r="E1746" s="28">
        <v>364</v>
      </c>
      <c r="F1746" s="2">
        <f t="shared" si="55"/>
        <v>1</v>
      </c>
    </row>
    <row r="1747" spans="1:6">
      <c r="A1747" s="28">
        <v>367</v>
      </c>
      <c r="B1747" s="28" t="s">
        <v>2006</v>
      </c>
      <c r="C1747" s="28" t="s">
        <v>2026</v>
      </c>
      <c r="D1747" s="2" t="str">
        <f t="shared" si="54"/>
        <v>熊本県南関町</v>
      </c>
      <c r="E1747" s="28">
        <v>367</v>
      </c>
      <c r="F1747" s="2">
        <f t="shared" si="55"/>
        <v>1</v>
      </c>
    </row>
    <row r="1748" spans="1:6">
      <c r="A1748" s="28">
        <v>368</v>
      </c>
      <c r="B1748" s="28" t="s">
        <v>2006</v>
      </c>
      <c r="C1748" s="28" t="s">
        <v>2027</v>
      </c>
      <c r="D1748" s="2" t="str">
        <f t="shared" si="54"/>
        <v>熊本県長洲町</v>
      </c>
      <c r="E1748" s="28">
        <v>368</v>
      </c>
      <c r="F1748" s="2">
        <f t="shared" si="55"/>
        <v>1</v>
      </c>
    </row>
    <row r="1749" spans="1:6">
      <c r="A1749" s="28">
        <v>369</v>
      </c>
      <c r="B1749" s="28" t="s">
        <v>2006</v>
      </c>
      <c r="C1749" s="28" t="s">
        <v>2028</v>
      </c>
      <c r="D1749" s="2" t="str">
        <f t="shared" si="54"/>
        <v>熊本県和水町</v>
      </c>
      <c r="E1749" s="28">
        <v>369</v>
      </c>
      <c r="F1749" s="2">
        <f t="shared" si="55"/>
        <v>1</v>
      </c>
    </row>
    <row r="1750" spans="1:6">
      <c r="A1750" s="28">
        <v>403</v>
      </c>
      <c r="B1750" s="28" t="s">
        <v>2006</v>
      </c>
      <c r="C1750" s="28" t="s">
        <v>2029</v>
      </c>
      <c r="D1750" s="2" t="str">
        <f t="shared" si="54"/>
        <v>熊本県大津町</v>
      </c>
      <c r="E1750" s="28">
        <v>403</v>
      </c>
      <c r="F1750" s="2">
        <f t="shared" si="55"/>
        <v>1</v>
      </c>
    </row>
    <row r="1751" spans="1:6">
      <c r="A1751" s="28">
        <v>404</v>
      </c>
      <c r="B1751" s="28" t="s">
        <v>2006</v>
      </c>
      <c r="C1751" s="28" t="s">
        <v>2030</v>
      </c>
      <c r="D1751" s="2" t="str">
        <f t="shared" si="54"/>
        <v>熊本県菊陽町</v>
      </c>
      <c r="E1751" s="28">
        <v>404</v>
      </c>
      <c r="F1751" s="2">
        <f t="shared" si="55"/>
        <v>1</v>
      </c>
    </row>
    <row r="1752" spans="1:6">
      <c r="A1752" s="28">
        <v>423</v>
      </c>
      <c r="B1752" s="28" t="s">
        <v>2006</v>
      </c>
      <c r="C1752" s="28" t="s">
        <v>2031</v>
      </c>
      <c r="D1752" s="2" t="str">
        <f t="shared" si="54"/>
        <v>熊本県南小国町</v>
      </c>
      <c r="E1752" s="28">
        <v>423</v>
      </c>
      <c r="F1752" s="2">
        <f t="shared" si="55"/>
        <v>1</v>
      </c>
    </row>
    <row r="1753" spans="1:6">
      <c r="A1753" s="28">
        <v>424</v>
      </c>
      <c r="B1753" s="28" t="s">
        <v>2006</v>
      </c>
      <c r="C1753" s="28" t="s">
        <v>633</v>
      </c>
      <c r="D1753" s="2" t="str">
        <f t="shared" si="54"/>
        <v>熊本県小国町</v>
      </c>
      <c r="E1753" s="28">
        <v>424</v>
      </c>
      <c r="F1753" s="2">
        <f t="shared" si="55"/>
        <v>1</v>
      </c>
    </row>
    <row r="1754" spans="1:6">
      <c r="A1754" s="28">
        <v>425</v>
      </c>
      <c r="B1754" s="28" t="s">
        <v>2006</v>
      </c>
      <c r="C1754" s="28" t="s">
        <v>2032</v>
      </c>
      <c r="D1754" s="2" t="str">
        <f t="shared" si="54"/>
        <v>熊本県産山村</v>
      </c>
      <c r="E1754" s="28">
        <v>425</v>
      </c>
      <c r="F1754" s="2">
        <f t="shared" si="55"/>
        <v>1</v>
      </c>
    </row>
    <row r="1755" spans="1:6">
      <c r="A1755" s="28">
        <v>428</v>
      </c>
      <c r="B1755" s="28" t="s">
        <v>2006</v>
      </c>
      <c r="C1755" s="28" t="s">
        <v>1214</v>
      </c>
      <c r="D1755" s="2" t="str">
        <f t="shared" si="54"/>
        <v>熊本県高森町</v>
      </c>
      <c r="E1755" s="28">
        <v>428</v>
      </c>
      <c r="F1755" s="2">
        <f t="shared" si="55"/>
        <v>1</v>
      </c>
    </row>
    <row r="1756" spans="1:6">
      <c r="A1756" s="28">
        <v>432</v>
      </c>
      <c r="B1756" s="28" t="s">
        <v>2006</v>
      </c>
      <c r="C1756" s="28" t="s">
        <v>2033</v>
      </c>
      <c r="D1756" s="2" t="str">
        <f t="shared" si="54"/>
        <v>熊本県西原村</v>
      </c>
      <c r="E1756" s="28">
        <v>432</v>
      </c>
      <c r="F1756" s="2">
        <f t="shared" si="55"/>
        <v>1</v>
      </c>
    </row>
    <row r="1757" spans="1:6">
      <c r="A1757" s="28">
        <v>433</v>
      </c>
      <c r="B1757" s="28" t="s">
        <v>2006</v>
      </c>
      <c r="C1757" s="28" t="s">
        <v>2034</v>
      </c>
      <c r="D1757" s="2" t="str">
        <f t="shared" si="54"/>
        <v>熊本県南阿蘇村</v>
      </c>
      <c r="E1757" s="28">
        <v>433</v>
      </c>
      <c r="F1757" s="2">
        <f t="shared" si="55"/>
        <v>1</v>
      </c>
    </row>
    <row r="1758" spans="1:6">
      <c r="A1758" s="28">
        <v>441</v>
      </c>
      <c r="B1758" s="28" t="s">
        <v>2006</v>
      </c>
      <c r="C1758" s="28" t="s">
        <v>2035</v>
      </c>
      <c r="D1758" s="2" t="str">
        <f t="shared" si="54"/>
        <v>熊本県御船町</v>
      </c>
      <c r="E1758" s="28">
        <v>441</v>
      </c>
      <c r="F1758" s="2">
        <f t="shared" si="55"/>
        <v>1</v>
      </c>
    </row>
    <row r="1759" spans="1:6">
      <c r="A1759" s="28">
        <v>442</v>
      </c>
      <c r="B1759" s="28" t="s">
        <v>2006</v>
      </c>
      <c r="C1759" s="28" t="s">
        <v>2036</v>
      </c>
      <c r="D1759" s="2" t="str">
        <f t="shared" si="54"/>
        <v>熊本県嘉島町</v>
      </c>
      <c r="E1759" s="28">
        <v>442</v>
      </c>
      <c r="F1759" s="2">
        <f t="shared" si="55"/>
        <v>1</v>
      </c>
    </row>
    <row r="1760" spans="1:6">
      <c r="A1760" s="28">
        <v>443</v>
      </c>
      <c r="B1760" s="28" t="s">
        <v>2006</v>
      </c>
      <c r="C1760" s="28" t="s">
        <v>2037</v>
      </c>
      <c r="D1760" s="2" t="str">
        <f t="shared" si="54"/>
        <v>熊本県益城町</v>
      </c>
      <c r="E1760" s="28">
        <v>443</v>
      </c>
      <c r="F1760" s="2">
        <f t="shared" si="55"/>
        <v>1</v>
      </c>
    </row>
    <row r="1761" spans="1:6">
      <c r="A1761" s="28">
        <v>444</v>
      </c>
      <c r="B1761" s="28" t="s">
        <v>2006</v>
      </c>
      <c r="C1761" s="28" t="s">
        <v>2038</v>
      </c>
      <c r="D1761" s="2" t="str">
        <f t="shared" si="54"/>
        <v>熊本県甲佐町</v>
      </c>
      <c r="E1761" s="28">
        <v>444</v>
      </c>
      <c r="F1761" s="2">
        <f t="shared" si="55"/>
        <v>1</v>
      </c>
    </row>
    <row r="1762" spans="1:6">
      <c r="A1762" s="28">
        <v>447</v>
      </c>
      <c r="B1762" s="28" t="s">
        <v>2006</v>
      </c>
      <c r="C1762" s="28" t="s">
        <v>2039</v>
      </c>
      <c r="D1762" s="2" t="str">
        <f t="shared" si="54"/>
        <v>熊本県山都町</v>
      </c>
      <c r="E1762" s="28">
        <v>447</v>
      </c>
      <c r="F1762" s="2">
        <f t="shared" si="55"/>
        <v>1</v>
      </c>
    </row>
    <row r="1763" spans="1:6">
      <c r="A1763" s="28">
        <v>468</v>
      </c>
      <c r="B1763" s="28" t="s">
        <v>2006</v>
      </c>
      <c r="C1763" s="28" t="s">
        <v>2040</v>
      </c>
      <c r="D1763" s="2" t="str">
        <f t="shared" si="54"/>
        <v>熊本県氷川町</v>
      </c>
      <c r="E1763" s="28">
        <v>468</v>
      </c>
      <c r="F1763" s="2">
        <f t="shared" si="55"/>
        <v>1</v>
      </c>
    </row>
    <row r="1764" spans="1:6">
      <c r="A1764" s="28">
        <v>482</v>
      </c>
      <c r="B1764" s="28" t="s">
        <v>2006</v>
      </c>
      <c r="C1764" s="28" t="s">
        <v>2041</v>
      </c>
      <c r="D1764" s="2" t="str">
        <f t="shared" si="54"/>
        <v>熊本県芦北町</v>
      </c>
      <c r="E1764" s="28">
        <v>482</v>
      </c>
      <c r="F1764" s="2">
        <f t="shared" si="55"/>
        <v>1</v>
      </c>
    </row>
    <row r="1765" spans="1:6">
      <c r="A1765" s="28">
        <v>484</v>
      </c>
      <c r="B1765" s="28" t="s">
        <v>2006</v>
      </c>
      <c r="C1765" s="28" t="s">
        <v>2042</v>
      </c>
      <c r="D1765" s="2" t="str">
        <f t="shared" si="54"/>
        <v>熊本県津奈木町</v>
      </c>
      <c r="E1765" s="28">
        <v>484</v>
      </c>
      <c r="F1765" s="2">
        <f t="shared" si="55"/>
        <v>1</v>
      </c>
    </row>
    <row r="1766" spans="1:6">
      <c r="A1766" s="28">
        <v>501</v>
      </c>
      <c r="B1766" s="28" t="s">
        <v>2006</v>
      </c>
      <c r="C1766" s="28" t="s">
        <v>2043</v>
      </c>
      <c r="D1766" s="2" t="str">
        <f t="shared" si="54"/>
        <v>熊本県錦町</v>
      </c>
      <c r="E1766" s="28">
        <v>501</v>
      </c>
      <c r="F1766" s="2">
        <f t="shared" si="55"/>
        <v>1</v>
      </c>
    </row>
    <row r="1767" spans="1:6">
      <c r="A1767" s="28">
        <v>505</v>
      </c>
      <c r="B1767" s="28" t="s">
        <v>2006</v>
      </c>
      <c r="C1767" s="28" t="s">
        <v>2044</v>
      </c>
      <c r="D1767" s="2" t="str">
        <f t="shared" si="54"/>
        <v>熊本県多良木町</v>
      </c>
      <c r="E1767" s="28">
        <v>505</v>
      </c>
      <c r="F1767" s="2">
        <f t="shared" si="55"/>
        <v>1</v>
      </c>
    </row>
    <row r="1768" spans="1:6">
      <c r="A1768" s="28">
        <v>506</v>
      </c>
      <c r="B1768" s="28" t="s">
        <v>2006</v>
      </c>
      <c r="C1768" s="28" t="s">
        <v>2045</v>
      </c>
      <c r="D1768" s="2" t="str">
        <f t="shared" si="54"/>
        <v>熊本県湯前町</v>
      </c>
      <c r="E1768" s="28">
        <v>506</v>
      </c>
      <c r="F1768" s="2">
        <f t="shared" si="55"/>
        <v>1</v>
      </c>
    </row>
    <row r="1769" spans="1:6">
      <c r="A1769" s="28">
        <v>507</v>
      </c>
      <c r="B1769" s="28" t="s">
        <v>2006</v>
      </c>
      <c r="C1769" s="28" t="s">
        <v>2046</v>
      </c>
      <c r="D1769" s="2" t="str">
        <f t="shared" si="54"/>
        <v>熊本県水上村</v>
      </c>
      <c r="E1769" s="28">
        <v>507</v>
      </c>
      <c r="F1769" s="2">
        <f t="shared" si="55"/>
        <v>1</v>
      </c>
    </row>
    <row r="1770" spans="1:6">
      <c r="A1770" s="28">
        <v>510</v>
      </c>
      <c r="B1770" s="28" t="s">
        <v>2006</v>
      </c>
      <c r="C1770" s="28" t="s">
        <v>2047</v>
      </c>
      <c r="D1770" s="2" t="str">
        <f t="shared" si="54"/>
        <v>熊本県相良村</v>
      </c>
      <c r="E1770" s="28">
        <v>510</v>
      </c>
      <c r="F1770" s="2">
        <f t="shared" si="55"/>
        <v>1</v>
      </c>
    </row>
    <row r="1771" spans="1:6">
      <c r="A1771" s="28">
        <v>511</v>
      </c>
      <c r="B1771" s="28" t="s">
        <v>2006</v>
      </c>
      <c r="C1771" s="28" t="s">
        <v>2048</v>
      </c>
      <c r="D1771" s="2" t="str">
        <f t="shared" si="54"/>
        <v>熊本県五木村</v>
      </c>
      <c r="E1771" s="28">
        <v>511</v>
      </c>
      <c r="F1771" s="2">
        <f t="shared" si="55"/>
        <v>1</v>
      </c>
    </row>
    <row r="1772" spans="1:6">
      <c r="A1772" s="28">
        <v>512</v>
      </c>
      <c r="B1772" s="28" t="s">
        <v>2006</v>
      </c>
      <c r="C1772" s="28" t="s">
        <v>2049</v>
      </c>
      <c r="D1772" s="2" t="str">
        <f t="shared" si="54"/>
        <v>熊本県山江村</v>
      </c>
      <c r="E1772" s="28">
        <v>512</v>
      </c>
      <c r="F1772" s="2">
        <f t="shared" si="55"/>
        <v>1</v>
      </c>
    </row>
    <row r="1773" spans="1:6">
      <c r="A1773" s="28">
        <v>513</v>
      </c>
      <c r="B1773" s="28" t="s">
        <v>2006</v>
      </c>
      <c r="C1773" s="28" t="s">
        <v>2050</v>
      </c>
      <c r="D1773" s="2" t="str">
        <f t="shared" si="54"/>
        <v>熊本県球磨村</v>
      </c>
      <c r="E1773" s="28">
        <v>513</v>
      </c>
      <c r="F1773" s="2">
        <f t="shared" si="55"/>
        <v>1</v>
      </c>
    </row>
    <row r="1774" spans="1:6">
      <c r="A1774" s="28">
        <v>514</v>
      </c>
      <c r="B1774" s="28" t="s">
        <v>2006</v>
      </c>
      <c r="C1774" s="28" t="s">
        <v>2051</v>
      </c>
      <c r="D1774" s="2" t="str">
        <f t="shared" si="54"/>
        <v>熊本県あさぎり町</v>
      </c>
      <c r="E1774" s="28">
        <v>514</v>
      </c>
      <c r="F1774" s="2">
        <f t="shared" si="55"/>
        <v>1</v>
      </c>
    </row>
    <row r="1775" spans="1:6">
      <c r="A1775" s="28">
        <v>531</v>
      </c>
      <c r="B1775" s="28" t="s">
        <v>2006</v>
      </c>
      <c r="C1775" s="28" t="s">
        <v>2052</v>
      </c>
      <c r="D1775" s="2" t="str">
        <f t="shared" si="54"/>
        <v>熊本県苓北町</v>
      </c>
      <c r="E1775" s="28">
        <v>531</v>
      </c>
      <c r="F1775" s="2">
        <f t="shared" si="55"/>
        <v>1</v>
      </c>
    </row>
    <row r="1776" spans="1:6">
      <c r="A1776" s="28">
        <v>201</v>
      </c>
      <c r="B1776" s="28" t="s">
        <v>2053</v>
      </c>
      <c r="C1776" s="28" t="s">
        <v>2054</v>
      </c>
      <c r="D1776" s="2" t="str">
        <f t="shared" si="54"/>
        <v>大分県大分市</v>
      </c>
      <c r="E1776" s="28">
        <v>201</v>
      </c>
      <c r="F1776" s="2">
        <f t="shared" si="55"/>
        <v>1</v>
      </c>
    </row>
    <row r="1777" spans="1:6">
      <c r="A1777" s="28">
        <v>202</v>
      </c>
      <c r="B1777" s="28" t="s">
        <v>2053</v>
      </c>
      <c r="C1777" s="28" t="s">
        <v>2055</v>
      </c>
      <c r="D1777" s="2" t="str">
        <f t="shared" si="54"/>
        <v>大分県別府市</v>
      </c>
      <c r="E1777" s="28">
        <v>202</v>
      </c>
      <c r="F1777" s="2">
        <f t="shared" si="55"/>
        <v>1</v>
      </c>
    </row>
    <row r="1778" spans="1:6">
      <c r="A1778" s="28">
        <v>203</v>
      </c>
      <c r="B1778" s="28" t="s">
        <v>2053</v>
      </c>
      <c r="C1778" s="28" t="s">
        <v>2056</v>
      </c>
      <c r="D1778" s="2" t="str">
        <f t="shared" si="54"/>
        <v>大分県中津市</v>
      </c>
      <c r="E1778" s="28">
        <v>203</v>
      </c>
      <c r="F1778" s="2">
        <f t="shared" si="55"/>
        <v>1</v>
      </c>
    </row>
    <row r="1779" spans="1:6">
      <c r="A1779" s="28">
        <v>204</v>
      </c>
      <c r="B1779" s="28" t="s">
        <v>2053</v>
      </c>
      <c r="C1779" s="28" t="s">
        <v>2057</v>
      </c>
      <c r="D1779" s="2" t="str">
        <f t="shared" si="54"/>
        <v>大分県日田市</v>
      </c>
      <c r="E1779" s="28">
        <v>204</v>
      </c>
      <c r="F1779" s="2">
        <f t="shared" si="55"/>
        <v>1</v>
      </c>
    </row>
    <row r="1780" spans="1:6">
      <c r="A1780" s="28">
        <v>205</v>
      </c>
      <c r="B1780" s="28" t="s">
        <v>2053</v>
      </c>
      <c r="C1780" s="28" t="s">
        <v>2058</v>
      </c>
      <c r="D1780" s="2" t="str">
        <f t="shared" si="54"/>
        <v>大分県佐伯市</v>
      </c>
      <c r="E1780" s="28">
        <v>205</v>
      </c>
      <c r="F1780" s="2">
        <f t="shared" si="55"/>
        <v>1</v>
      </c>
    </row>
    <row r="1781" spans="1:6">
      <c r="A1781" s="28">
        <v>206</v>
      </c>
      <c r="B1781" s="28" t="s">
        <v>2053</v>
      </c>
      <c r="C1781" s="28" t="s">
        <v>2059</v>
      </c>
      <c r="D1781" s="2" t="str">
        <f t="shared" si="54"/>
        <v>大分県臼杵市</v>
      </c>
      <c r="E1781" s="28">
        <v>206</v>
      </c>
      <c r="F1781" s="2">
        <f t="shared" si="55"/>
        <v>1</v>
      </c>
    </row>
    <row r="1782" spans="1:6">
      <c r="A1782" s="28">
        <v>207</v>
      </c>
      <c r="B1782" s="28" t="s">
        <v>2053</v>
      </c>
      <c r="C1782" s="28" t="s">
        <v>2060</v>
      </c>
      <c r="D1782" s="2" t="str">
        <f t="shared" si="54"/>
        <v>大分県津久見市</v>
      </c>
      <c r="E1782" s="28">
        <v>207</v>
      </c>
      <c r="F1782" s="2">
        <f t="shared" si="55"/>
        <v>1</v>
      </c>
    </row>
    <row r="1783" spans="1:6">
      <c r="A1783" s="28">
        <v>208</v>
      </c>
      <c r="B1783" s="28" t="s">
        <v>2053</v>
      </c>
      <c r="C1783" s="28" t="s">
        <v>2061</v>
      </c>
      <c r="D1783" s="2" t="str">
        <f t="shared" si="54"/>
        <v>大分県竹田市</v>
      </c>
      <c r="E1783" s="28">
        <v>208</v>
      </c>
      <c r="F1783" s="2">
        <f t="shared" si="55"/>
        <v>1</v>
      </c>
    </row>
    <row r="1784" spans="1:6">
      <c r="A1784" s="28">
        <v>209</v>
      </c>
      <c r="B1784" s="28" t="s">
        <v>2053</v>
      </c>
      <c r="C1784" s="28" t="s">
        <v>2062</v>
      </c>
      <c r="D1784" s="2" t="str">
        <f t="shared" si="54"/>
        <v>大分県豊後高田市</v>
      </c>
      <c r="E1784" s="28">
        <v>209</v>
      </c>
      <c r="F1784" s="2">
        <f t="shared" si="55"/>
        <v>1</v>
      </c>
    </row>
    <row r="1785" spans="1:6">
      <c r="A1785" s="28">
        <v>210</v>
      </c>
      <c r="B1785" s="28" t="s">
        <v>2053</v>
      </c>
      <c r="C1785" s="28" t="s">
        <v>2063</v>
      </c>
      <c r="D1785" s="2" t="str">
        <f t="shared" si="54"/>
        <v>大分県杵築市</v>
      </c>
      <c r="E1785" s="28">
        <v>210</v>
      </c>
      <c r="F1785" s="2">
        <f t="shared" si="55"/>
        <v>1</v>
      </c>
    </row>
    <row r="1786" spans="1:6">
      <c r="A1786" s="28">
        <v>211</v>
      </c>
      <c r="B1786" s="28" t="s">
        <v>2053</v>
      </c>
      <c r="C1786" s="28" t="s">
        <v>2064</v>
      </c>
      <c r="D1786" s="2" t="str">
        <f t="shared" si="54"/>
        <v>大分県宇佐市</v>
      </c>
      <c r="E1786" s="28">
        <v>211</v>
      </c>
      <c r="F1786" s="2">
        <f t="shared" si="55"/>
        <v>1</v>
      </c>
    </row>
    <row r="1787" spans="1:6">
      <c r="A1787" s="28">
        <v>212</v>
      </c>
      <c r="B1787" s="28" t="s">
        <v>2053</v>
      </c>
      <c r="C1787" s="28" t="s">
        <v>2065</v>
      </c>
      <c r="D1787" s="2" t="str">
        <f t="shared" si="54"/>
        <v>大分県豊後大野市</v>
      </c>
      <c r="E1787" s="28">
        <v>212</v>
      </c>
      <c r="F1787" s="2">
        <f t="shared" si="55"/>
        <v>1</v>
      </c>
    </row>
    <row r="1788" spans="1:6">
      <c r="A1788" s="28">
        <v>213</v>
      </c>
      <c r="B1788" s="28" t="s">
        <v>2053</v>
      </c>
      <c r="C1788" s="28" t="s">
        <v>2066</v>
      </c>
      <c r="D1788" s="2" t="str">
        <f t="shared" si="54"/>
        <v>大分県由布市</v>
      </c>
      <c r="E1788" s="28">
        <v>213</v>
      </c>
      <c r="F1788" s="2">
        <f t="shared" si="55"/>
        <v>1</v>
      </c>
    </row>
    <row r="1789" spans="1:6">
      <c r="A1789" s="28">
        <v>214</v>
      </c>
      <c r="B1789" s="28" t="s">
        <v>2053</v>
      </c>
      <c r="C1789" s="28" t="s">
        <v>2067</v>
      </c>
      <c r="D1789" s="2" t="str">
        <f t="shared" si="54"/>
        <v>大分県国東市</v>
      </c>
      <c r="E1789" s="28">
        <v>214</v>
      </c>
      <c r="F1789" s="2">
        <f t="shared" si="55"/>
        <v>1</v>
      </c>
    </row>
    <row r="1790" spans="1:6">
      <c r="A1790" s="28">
        <v>322</v>
      </c>
      <c r="B1790" s="28" t="s">
        <v>2053</v>
      </c>
      <c r="C1790" s="28" t="s">
        <v>2068</v>
      </c>
      <c r="D1790" s="2" t="str">
        <f t="shared" si="54"/>
        <v>大分県姫島村</v>
      </c>
      <c r="E1790" s="28">
        <v>322</v>
      </c>
      <c r="F1790" s="2">
        <f t="shared" si="55"/>
        <v>1</v>
      </c>
    </row>
    <row r="1791" spans="1:6">
      <c r="A1791" s="28">
        <v>341</v>
      </c>
      <c r="B1791" s="28" t="s">
        <v>2053</v>
      </c>
      <c r="C1791" s="28" t="s">
        <v>2069</v>
      </c>
      <c r="D1791" s="2" t="str">
        <f t="shared" si="54"/>
        <v>大分県日出町</v>
      </c>
      <c r="E1791" s="28">
        <v>341</v>
      </c>
      <c r="F1791" s="2">
        <f t="shared" si="55"/>
        <v>1</v>
      </c>
    </row>
    <row r="1792" spans="1:6">
      <c r="A1792" s="28">
        <v>461</v>
      </c>
      <c r="B1792" s="28" t="s">
        <v>2053</v>
      </c>
      <c r="C1792" s="28" t="s">
        <v>2070</v>
      </c>
      <c r="D1792" s="2" t="str">
        <f t="shared" si="54"/>
        <v>大分県九重町</v>
      </c>
      <c r="E1792" s="28">
        <v>461</v>
      </c>
      <c r="F1792" s="2">
        <f t="shared" si="55"/>
        <v>1</v>
      </c>
    </row>
    <row r="1793" spans="1:6">
      <c r="A1793" s="28">
        <v>462</v>
      </c>
      <c r="B1793" s="28" t="s">
        <v>2053</v>
      </c>
      <c r="C1793" s="28" t="s">
        <v>2071</v>
      </c>
      <c r="D1793" s="2" t="str">
        <f t="shared" si="54"/>
        <v>大分県玖珠町</v>
      </c>
      <c r="E1793" s="28">
        <v>462</v>
      </c>
      <c r="F1793" s="2">
        <f t="shared" si="55"/>
        <v>1</v>
      </c>
    </row>
    <row r="1794" spans="1:6">
      <c r="A1794" s="28">
        <v>201</v>
      </c>
      <c r="B1794" s="28" t="s">
        <v>2072</v>
      </c>
      <c r="C1794" s="28" t="s">
        <v>2073</v>
      </c>
      <c r="D1794" s="2" t="str">
        <f t="shared" si="54"/>
        <v>宮崎県宮崎市</v>
      </c>
      <c r="E1794" s="28">
        <v>201</v>
      </c>
      <c r="F1794" s="2">
        <f t="shared" si="55"/>
        <v>1</v>
      </c>
    </row>
    <row r="1795" spans="1:6">
      <c r="A1795" s="28">
        <v>202</v>
      </c>
      <c r="B1795" s="28" t="s">
        <v>2072</v>
      </c>
      <c r="C1795" s="28" t="s">
        <v>2074</v>
      </c>
      <c r="D1795" s="2" t="str">
        <f t="shared" ref="D1795:D1858" si="56">B1795&amp;C1795</f>
        <v>宮崎県都城市</v>
      </c>
      <c r="E1795" s="28">
        <v>202</v>
      </c>
      <c r="F1795" s="2">
        <f t="shared" ref="F1795:F1858" si="57">COUNTIF(D:D,D1795)</f>
        <v>1</v>
      </c>
    </row>
    <row r="1796" spans="1:6">
      <c r="A1796" s="28">
        <v>203</v>
      </c>
      <c r="B1796" s="28" t="s">
        <v>2072</v>
      </c>
      <c r="C1796" s="28" t="s">
        <v>2075</v>
      </c>
      <c r="D1796" s="2" t="str">
        <f t="shared" si="56"/>
        <v>宮崎県延岡市</v>
      </c>
      <c r="E1796" s="28">
        <v>203</v>
      </c>
      <c r="F1796" s="2">
        <f t="shared" si="57"/>
        <v>1</v>
      </c>
    </row>
    <row r="1797" spans="1:6">
      <c r="A1797" s="28">
        <v>204</v>
      </c>
      <c r="B1797" s="28" t="s">
        <v>2072</v>
      </c>
      <c r="C1797" s="28" t="s">
        <v>2076</v>
      </c>
      <c r="D1797" s="2" t="str">
        <f t="shared" si="56"/>
        <v>宮崎県日南市</v>
      </c>
      <c r="E1797" s="28">
        <v>204</v>
      </c>
      <c r="F1797" s="2">
        <f t="shared" si="57"/>
        <v>1</v>
      </c>
    </row>
    <row r="1798" spans="1:6">
      <c r="A1798" s="28">
        <v>205</v>
      </c>
      <c r="B1798" s="28" t="s">
        <v>2072</v>
      </c>
      <c r="C1798" s="28" t="s">
        <v>2077</v>
      </c>
      <c r="D1798" s="2" t="str">
        <f t="shared" si="56"/>
        <v>宮崎県小林市</v>
      </c>
      <c r="E1798" s="28">
        <v>205</v>
      </c>
      <c r="F1798" s="2">
        <f t="shared" si="57"/>
        <v>1</v>
      </c>
    </row>
    <row r="1799" spans="1:6">
      <c r="A1799" s="28">
        <v>206</v>
      </c>
      <c r="B1799" s="28" t="s">
        <v>2072</v>
      </c>
      <c r="C1799" s="28" t="s">
        <v>2078</v>
      </c>
      <c r="D1799" s="2" t="str">
        <f t="shared" si="56"/>
        <v>宮崎県日向市</v>
      </c>
      <c r="E1799" s="28">
        <v>206</v>
      </c>
      <c r="F1799" s="2">
        <f t="shared" si="57"/>
        <v>1</v>
      </c>
    </row>
    <row r="1800" spans="1:6">
      <c r="A1800" s="28">
        <v>207</v>
      </c>
      <c r="B1800" s="28" t="s">
        <v>2072</v>
      </c>
      <c r="C1800" s="28" t="s">
        <v>2079</v>
      </c>
      <c r="D1800" s="2" t="str">
        <f t="shared" si="56"/>
        <v>宮崎県串間市</v>
      </c>
      <c r="E1800" s="28">
        <v>207</v>
      </c>
      <c r="F1800" s="2">
        <f t="shared" si="57"/>
        <v>1</v>
      </c>
    </row>
    <row r="1801" spans="1:6">
      <c r="A1801" s="28">
        <v>208</v>
      </c>
      <c r="B1801" s="28" t="s">
        <v>2072</v>
      </c>
      <c r="C1801" s="28" t="s">
        <v>2080</v>
      </c>
      <c r="D1801" s="2" t="str">
        <f t="shared" si="56"/>
        <v>宮崎県西都市</v>
      </c>
      <c r="E1801" s="28">
        <v>208</v>
      </c>
      <c r="F1801" s="2">
        <f t="shared" si="57"/>
        <v>1</v>
      </c>
    </row>
    <row r="1802" spans="1:6">
      <c r="A1802" s="28">
        <v>209</v>
      </c>
      <c r="B1802" s="28" t="s">
        <v>2072</v>
      </c>
      <c r="C1802" s="28" t="s">
        <v>2081</v>
      </c>
      <c r="D1802" s="2" t="str">
        <f t="shared" si="56"/>
        <v>宮崎県えびの市</v>
      </c>
      <c r="E1802" s="28">
        <v>209</v>
      </c>
      <c r="F1802" s="2">
        <f t="shared" si="57"/>
        <v>1</v>
      </c>
    </row>
    <row r="1803" spans="1:6">
      <c r="A1803" s="28">
        <v>341</v>
      </c>
      <c r="B1803" s="28" t="s">
        <v>2072</v>
      </c>
      <c r="C1803" s="28" t="s">
        <v>2082</v>
      </c>
      <c r="D1803" s="2" t="str">
        <f t="shared" si="56"/>
        <v>宮崎県三股町</v>
      </c>
      <c r="E1803" s="28">
        <v>341</v>
      </c>
      <c r="F1803" s="2">
        <f t="shared" si="57"/>
        <v>1</v>
      </c>
    </row>
    <row r="1804" spans="1:6">
      <c r="A1804" s="28">
        <v>361</v>
      </c>
      <c r="B1804" s="28" t="s">
        <v>2072</v>
      </c>
      <c r="C1804" s="28" t="s">
        <v>2083</v>
      </c>
      <c r="D1804" s="2" t="str">
        <f t="shared" si="56"/>
        <v>宮崎県高原町</v>
      </c>
      <c r="E1804" s="28">
        <v>361</v>
      </c>
      <c r="F1804" s="2">
        <f t="shared" si="57"/>
        <v>1</v>
      </c>
    </row>
    <row r="1805" spans="1:6">
      <c r="A1805" s="28">
        <v>382</v>
      </c>
      <c r="B1805" s="28" t="s">
        <v>2072</v>
      </c>
      <c r="C1805" s="28" t="s">
        <v>2084</v>
      </c>
      <c r="D1805" s="2" t="str">
        <f t="shared" si="56"/>
        <v>宮崎県国富町</v>
      </c>
      <c r="E1805" s="28">
        <v>382</v>
      </c>
      <c r="F1805" s="2">
        <f t="shared" si="57"/>
        <v>1</v>
      </c>
    </row>
    <row r="1806" spans="1:6">
      <c r="A1806" s="28">
        <v>383</v>
      </c>
      <c r="B1806" s="28" t="s">
        <v>2072</v>
      </c>
      <c r="C1806" s="28" t="s">
        <v>2085</v>
      </c>
      <c r="D1806" s="2" t="str">
        <f t="shared" si="56"/>
        <v>宮崎県綾町</v>
      </c>
      <c r="E1806" s="28">
        <v>383</v>
      </c>
      <c r="F1806" s="2">
        <f t="shared" si="57"/>
        <v>1</v>
      </c>
    </row>
    <row r="1807" spans="1:6">
      <c r="A1807" s="28">
        <v>401</v>
      </c>
      <c r="B1807" s="28" t="s">
        <v>2072</v>
      </c>
      <c r="C1807" s="28" t="s">
        <v>2086</v>
      </c>
      <c r="D1807" s="2" t="str">
        <f t="shared" si="56"/>
        <v>宮崎県高鍋町</v>
      </c>
      <c r="E1807" s="28">
        <v>401</v>
      </c>
      <c r="F1807" s="2">
        <f t="shared" si="57"/>
        <v>1</v>
      </c>
    </row>
    <row r="1808" spans="1:6">
      <c r="A1808" s="28">
        <v>402</v>
      </c>
      <c r="B1808" s="28" t="s">
        <v>2072</v>
      </c>
      <c r="C1808" s="28" t="s">
        <v>2087</v>
      </c>
      <c r="D1808" s="2" t="str">
        <f t="shared" si="56"/>
        <v>宮崎県新富町</v>
      </c>
      <c r="E1808" s="28">
        <v>402</v>
      </c>
      <c r="F1808" s="2">
        <f t="shared" si="57"/>
        <v>1</v>
      </c>
    </row>
    <row r="1809" spans="1:6">
      <c r="A1809" s="28">
        <v>403</v>
      </c>
      <c r="B1809" s="28" t="s">
        <v>2072</v>
      </c>
      <c r="C1809" s="28" t="s">
        <v>2088</v>
      </c>
      <c r="D1809" s="2" t="str">
        <f t="shared" si="56"/>
        <v>宮崎県西米良村</v>
      </c>
      <c r="E1809" s="28">
        <v>403</v>
      </c>
      <c r="F1809" s="2">
        <f t="shared" si="57"/>
        <v>1</v>
      </c>
    </row>
    <row r="1810" spans="1:6">
      <c r="A1810" s="28">
        <v>404</v>
      </c>
      <c r="B1810" s="28" t="s">
        <v>2072</v>
      </c>
      <c r="C1810" s="28" t="s">
        <v>2089</v>
      </c>
      <c r="D1810" s="2" t="str">
        <f t="shared" si="56"/>
        <v>宮崎県木城町</v>
      </c>
      <c r="E1810" s="28">
        <v>404</v>
      </c>
      <c r="F1810" s="2">
        <f t="shared" si="57"/>
        <v>1</v>
      </c>
    </row>
    <row r="1811" spans="1:6">
      <c r="A1811" s="28">
        <v>405</v>
      </c>
      <c r="B1811" s="28" t="s">
        <v>2072</v>
      </c>
      <c r="C1811" s="28" t="s">
        <v>2090</v>
      </c>
      <c r="D1811" s="2" t="str">
        <f t="shared" si="56"/>
        <v>宮崎県川南町</v>
      </c>
      <c r="E1811" s="28">
        <v>405</v>
      </c>
      <c r="F1811" s="2">
        <f t="shared" si="57"/>
        <v>1</v>
      </c>
    </row>
    <row r="1812" spans="1:6">
      <c r="A1812" s="28">
        <v>406</v>
      </c>
      <c r="B1812" s="28" t="s">
        <v>2072</v>
      </c>
      <c r="C1812" s="28" t="s">
        <v>2091</v>
      </c>
      <c r="D1812" s="2" t="str">
        <f t="shared" si="56"/>
        <v>宮崎県都農町</v>
      </c>
      <c r="E1812" s="28">
        <v>406</v>
      </c>
      <c r="F1812" s="2">
        <f t="shared" si="57"/>
        <v>1</v>
      </c>
    </row>
    <row r="1813" spans="1:6">
      <c r="A1813" s="28">
        <v>421</v>
      </c>
      <c r="B1813" s="28" t="s">
        <v>2072</v>
      </c>
      <c r="C1813" s="28" t="s">
        <v>2092</v>
      </c>
      <c r="D1813" s="2" t="str">
        <f t="shared" si="56"/>
        <v>宮崎県門川町</v>
      </c>
      <c r="E1813" s="28">
        <v>421</v>
      </c>
      <c r="F1813" s="2">
        <f t="shared" si="57"/>
        <v>1</v>
      </c>
    </row>
    <row r="1814" spans="1:6">
      <c r="A1814" s="28">
        <v>429</v>
      </c>
      <c r="B1814" s="28" t="s">
        <v>2072</v>
      </c>
      <c r="C1814" s="28" t="s">
        <v>2093</v>
      </c>
      <c r="D1814" s="2" t="str">
        <f t="shared" si="56"/>
        <v>宮崎県諸塚村</v>
      </c>
      <c r="E1814" s="28">
        <v>429</v>
      </c>
      <c r="F1814" s="2">
        <f t="shared" si="57"/>
        <v>1</v>
      </c>
    </row>
    <row r="1815" spans="1:6">
      <c r="A1815" s="28">
        <v>430</v>
      </c>
      <c r="B1815" s="28" t="s">
        <v>2072</v>
      </c>
      <c r="C1815" s="28" t="s">
        <v>2094</v>
      </c>
      <c r="D1815" s="2" t="str">
        <f t="shared" si="56"/>
        <v>宮崎県椎葉村</v>
      </c>
      <c r="E1815" s="28">
        <v>430</v>
      </c>
      <c r="F1815" s="2">
        <f t="shared" si="57"/>
        <v>1</v>
      </c>
    </row>
    <row r="1816" spans="1:6">
      <c r="A1816" s="28">
        <v>431</v>
      </c>
      <c r="B1816" s="28" t="s">
        <v>2072</v>
      </c>
      <c r="C1816" s="28" t="s">
        <v>600</v>
      </c>
      <c r="D1816" s="2" t="str">
        <f t="shared" si="56"/>
        <v>宮崎県美郷町</v>
      </c>
      <c r="E1816" s="28">
        <v>431</v>
      </c>
      <c r="F1816" s="2">
        <f t="shared" si="57"/>
        <v>1</v>
      </c>
    </row>
    <row r="1817" spans="1:6">
      <c r="A1817" s="28">
        <v>441</v>
      </c>
      <c r="B1817" s="28" t="s">
        <v>2072</v>
      </c>
      <c r="C1817" s="28" t="s">
        <v>2095</v>
      </c>
      <c r="D1817" s="2" t="str">
        <f t="shared" si="56"/>
        <v>宮崎県高千穂町</v>
      </c>
      <c r="E1817" s="28">
        <v>441</v>
      </c>
      <c r="F1817" s="2">
        <f t="shared" si="57"/>
        <v>1</v>
      </c>
    </row>
    <row r="1818" spans="1:6">
      <c r="A1818" s="28">
        <v>442</v>
      </c>
      <c r="B1818" s="28" t="s">
        <v>2072</v>
      </c>
      <c r="C1818" s="28" t="s">
        <v>2096</v>
      </c>
      <c r="D1818" s="2" t="str">
        <f t="shared" si="56"/>
        <v>宮崎県日之影町</v>
      </c>
      <c r="E1818" s="28">
        <v>442</v>
      </c>
      <c r="F1818" s="2">
        <f t="shared" si="57"/>
        <v>1</v>
      </c>
    </row>
    <row r="1819" spans="1:6">
      <c r="A1819" s="28">
        <v>443</v>
      </c>
      <c r="B1819" s="28" t="s">
        <v>2072</v>
      </c>
      <c r="C1819" s="28" t="s">
        <v>2097</v>
      </c>
      <c r="D1819" s="2" t="str">
        <f t="shared" si="56"/>
        <v>宮崎県五ヶ瀬町</v>
      </c>
      <c r="E1819" s="28">
        <v>443</v>
      </c>
      <c r="F1819" s="2">
        <f t="shared" si="57"/>
        <v>1</v>
      </c>
    </row>
    <row r="1820" spans="1:6">
      <c r="A1820" s="28">
        <v>201</v>
      </c>
      <c r="B1820" s="28" t="s">
        <v>2098</v>
      </c>
      <c r="C1820" s="28" t="s">
        <v>2099</v>
      </c>
      <c r="D1820" s="2" t="str">
        <f t="shared" si="56"/>
        <v>鹿児島県鹿児島市</v>
      </c>
      <c r="E1820" s="28">
        <v>201</v>
      </c>
      <c r="F1820" s="2">
        <f t="shared" si="57"/>
        <v>1</v>
      </c>
    </row>
    <row r="1821" spans="1:6">
      <c r="A1821" s="28">
        <v>203</v>
      </c>
      <c r="B1821" s="28" t="s">
        <v>2098</v>
      </c>
      <c r="C1821" s="28" t="s">
        <v>2100</v>
      </c>
      <c r="D1821" s="2" t="str">
        <f t="shared" si="56"/>
        <v>鹿児島県鹿屋市</v>
      </c>
      <c r="E1821" s="28">
        <v>203</v>
      </c>
      <c r="F1821" s="2">
        <f t="shared" si="57"/>
        <v>1</v>
      </c>
    </row>
    <row r="1822" spans="1:6">
      <c r="A1822" s="28">
        <v>204</v>
      </c>
      <c r="B1822" s="28" t="s">
        <v>2098</v>
      </c>
      <c r="C1822" s="28" t="s">
        <v>2101</v>
      </c>
      <c r="D1822" s="2" t="str">
        <f t="shared" si="56"/>
        <v>鹿児島県枕崎市</v>
      </c>
      <c r="E1822" s="28">
        <v>204</v>
      </c>
      <c r="F1822" s="2">
        <f t="shared" si="57"/>
        <v>1</v>
      </c>
    </row>
    <row r="1823" spans="1:6">
      <c r="A1823" s="28">
        <v>206</v>
      </c>
      <c r="B1823" s="28" t="s">
        <v>2098</v>
      </c>
      <c r="C1823" s="28" t="s">
        <v>2102</v>
      </c>
      <c r="D1823" s="2" t="str">
        <f t="shared" si="56"/>
        <v>鹿児島県阿久根市</v>
      </c>
      <c r="E1823" s="28">
        <v>206</v>
      </c>
      <c r="F1823" s="2">
        <f t="shared" si="57"/>
        <v>1</v>
      </c>
    </row>
    <row r="1824" spans="1:6">
      <c r="A1824" s="28">
        <v>208</v>
      </c>
      <c r="B1824" s="28" t="s">
        <v>2098</v>
      </c>
      <c r="C1824" s="28" t="s">
        <v>2103</v>
      </c>
      <c r="D1824" s="2" t="str">
        <f t="shared" si="56"/>
        <v>鹿児島県出水市</v>
      </c>
      <c r="E1824" s="28">
        <v>208</v>
      </c>
      <c r="F1824" s="2">
        <f t="shared" si="57"/>
        <v>1</v>
      </c>
    </row>
    <row r="1825" spans="1:6">
      <c r="A1825" s="28">
        <v>210</v>
      </c>
      <c r="B1825" s="28" t="s">
        <v>2098</v>
      </c>
      <c r="C1825" s="28" t="s">
        <v>2104</v>
      </c>
      <c r="D1825" s="2" t="str">
        <f t="shared" si="56"/>
        <v>鹿児島県指宿市</v>
      </c>
      <c r="E1825" s="28">
        <v>210</v>
      </c>
      <c r="F1825" s="2">
        <f t="shared" si="57"/>
        <v>1</v>
      </c>
    </row>
    <row r="1826" spans="1:6">
      <c r="A1826" s="28">
        <v>213</v>
      </c>
      <c r="B1826" s="28" t="s">
        <v>2098</v>
      </c>
      <c r="C1826" s="28" t="s">
        <v>2105</v>
      </c>
      <c r="D1826" s="2" t="str">
        <f t="shared" si="56"/>
        <v>鹿児島県西之表市</v>
      </c>
      <c r="E1826" s="28">
        <v>213</v>
      </c>
      <c r="F1826" s="2">
        <f t="shared" si="57"/>
        <v>1</v>
      </c>
    </row>
    <row r="1827" spans="1:6">
      <c r="A1827" s="28">
        <v>214</v>
      </c>
      <c r="B1827" s="28" t="s">
        <v>2098</v>
      </c>
      <c r="C1827" s="28" t="s">
        <v>2106</v>
      </c>
      <c r="D1827" s="2" t="str">
        <f t="shared" si="56"/>
        <v>鹿児島県垂水市</v>
      </c>
      <c r="E1827" s="28">
        <v>214</v>
      </c>
      <c r="F1827" s="2">
        <f t="shared" si="57"/>
        <v>1</v>
      </c>
    </row>
    <row r="1828" spans="1:6">
      <c r="A1828" s="28">
        <v>215</v>
      </c>
      <c r="B1828" s="28" t="s">
        <v>2098</v>
      </c>
      <c r="C1828" s="28" t="s">
        <v>2107</v>
      </c>
      <c r="D1828" s="2" t="str">
        <f t="shared" si="56"/>
        <v>鹿児島県薩摩川内市</v>
      </c>
      <c r="E1828" s="28">
        <v>215</v>
      </c>
      <c r="F1828" s="2">
        <f t="shared" si="57"/>
        <v>1</v>
      </c>
    </row>
    <row r="1829" spans="1:6">
      <c r="A1829" s="28">
        <v>216</v>
      </c>
      <c r="B1829" s="28" t="s">
        <v>2098</v>
      </c>
      <c r="C1829" s="28" t="s">
        <v>2108</v>
      </c>
      <c r="D1829" s="2" t="str">
        <f t="shared" si="56"/>
        <v>鹿児島県日置市</v>
      </c>
      <c r="E1829" s="28">
        <v>216</v>
      </c>
      <c r="F1829" s="2">
        <f t="shared" si="57"/>
        <v>1</v>
      </c>
    </row>
    <row r="1830" spans="1:6">
      <c r="A1830" s="28">
        <v>217</v>
      </c>
      <c r="B1830" s="28" t="s">
        <v>2098</v>
      </c>
      <c r="C1830" s="28" t="s">
        <v>2109</v>
      </c>
      <c r="D1830" s="2" t="str">
        <f t="shared" si="56"/>
        <v>鹿児島県曽於市</v>
      </c>
      <c r="E1830" s="28">
        <v>217</v>
      </c>
      <c r="F1830" s="2">
        <f t="shared" si="57"/>
        <v>1</v>
      </c>
    </row>
    <row r="1831" spans="1:6">
      <c r="A1831" s="28">
        <v>218</v>
      </c>
      <c r="B1831" s="28" t="s">
        <v>2098</v>
      </c>
      <c r="C1831" s="28" t="s">
        <v>2110</v>
      </c>
      <c r="D1831" s="2" t="str">
        <f t="shared" si="56"/>
        <v>鹿児島県霧島市</v>
      </c>
      <c r="E1831" s="28">
        <v>218</v>
      </c>
      <c r="F1831" s="2">
        <f t="shared" si="57"/>
        <v>1</v>
      </c>
    </row>
    <row r="1832" spans="1:6">
      <c r="A1832" s="28">
        <v>219</v>
      </c>
      <c r="B1832" s="28" t="s">
        <v>2098</v>
      </c>
      <c r="C1832" s="28" t="s">
        <v>2111</v>
      </c>
      <c r="D1832" s="2" t="str">
        <f t="shared" si="56"/>
        <v>鹿児島県いちき串木野市</v>
      </c>
      <c r="E1832" s="28">
        <v>219</v>
      </c>
      <c r="F1832" s="2">
        <f t="shared" si="57"/>
        <v>1</v>
      </c>
    </row>
    <row r="1833" spans="1:6">
      <c r="A1833" s="28">
        <v>220</v>
      </c>
      <c r="B1833" s="28" t="s">
        <v>2098</v>
      </c>
      <c r="C1833" s="28" t="s">
        <v>2112</v>
      </c>
      <c r="D1833" s="2" t="str">
        <f t="shared" si="56"/>
        <v>鹿児島県南さつま市</v>
      </c>
      <c r="E1833" s="28">
        <v>220</v>
      </c>
      <c r="F1833" s="2">
        <f t="shared" si="57"/>
        <v>1</v>
      </c>
    </row>
    <row r="1834" spans="1:6">
      <c r="A1834" s="28">
        <v>221</v>
      </c>
      <c r="B1834" s="28" t="s">
        <v>2098</v>
      </c>
      <c r="C1834" s="28" t="s">
        <v>2113</v>
      </c>
      <c r="D1834" s="2" t="str">
        <f t="shared" si="56"/>
        <v>鹿児島県志布志市</v>
      </c>
      <c r="E1834" s="28">
        <v>221</v>
      </c>
      <c r="F1834" s="2">
        <f t="shared" si="57"/>
        <v>1</v>
      </c>
    </row>
    <row r="1835" spans="1:6">
      <c r="A1835" s="28">
        <v>222</v>
      </c>
      <c r="B1835" s="28" t="s">
        <v>2098</v>
      </c>
      <c r="C1835" s="28" t="s">
        <v>2114</v>
      </c>
      <c r="D1835" s="2" t="str">
        <f t="shared" si="56"/>
        <v>鹿児島県奄美市</v>
      </c>
      <c r="E1835" s="28">
        <v>222</v>
      </c>
      <c r="F1835" s="2">
        <f t="shared" si="57"/>
        <v>1</v>
      </c>
    </row>
    <row r="1836" spans="1:6">
      <c r="A1836" s="28">
        <v>223</v>
      </c>
      <c r="B1836" s="28" t="s">
        <v>2098</v>
      </c>
      <c r="C1836" s="28" t="s">
        <v>2115</v>
      </c>
      <c r="D1836" s="2" t="str">
        <f t="shared" si="56"/>
        <v>鹿児島県南九州市</v>
      </c>
      <c r="E1836" s="28">
        <v>223</v>
      </c>
      <c r="F1836" s="2">
        <f t="shared" si="57"/>
        <v>1</v>
      </c>
    </row>
    <row r="1837" spans="1:6">
      <c r="A1837" s="28">
        <v>224</v>
      </c>
      <c r="B1837" s="28" t="s">
        <v>2098</v>
      </c>
      <c r="C1837" s="28" t="s">
        <v>2116</v>
      </c>
      <c r="D1837" s="2" t="str">
        <f t="shared" si="56"/>
        <v>鹿児島県伊佐市</v>
      </c>
      <c r="E1837" s="28">
        <v>224</v>
      </c>
      <c r="F1837" s="2">
        <f t="shared" si="57"/>
        <v>1</v>
      </c>
    </row>
    <row r="1838" spans="1:6">
      <c r="A1838" s="28">
        <v>225</v>
      </c>
      <c r="B1838" s="28" t="s">
        <v>2098</v>
      </c>
      <c r="C1838" s="28" t="s">
        <v>2117</v>
      </c>
      <c r="D1838" s="2" t="str">
        <f t="shared" si="56"/>
        <v>鹿児島県姶良市</v>
      </c>
      <c r="E1838" s="28">
        <v>225</v>
      </c>
      <c r="F1838" s="2">
        <f t="shared" si="57"/>
        <v>1</v>
      </c>
    </row>
    <row r="1839" spans="1:6">
      <c r="A1839" s="28">
        <v>303</v>
      </c>
      <c r="B1839" s="28" t="s">
        <v>2098</v>
      </c>
      <c r="C1839" s="28" t="s">
        <v>2118</v>
      </c>
      <c r="D1839" s="2" t="str">
        <f t="shared" si="56"/>
        <v>鹿児島県三島村</v>
      </c>
      <c r="E1839" s="28">
        <v>303</v>
      </c>
      <c r="F1839" s="2">
        <f t="shared" si="57"/>
        <v>1</v>
      </c>
    </row>
    <row r="1840" spans="1:6">
      <c r="A1840" s="28">
        <v>304</v>
      </c>
      <c r="B1840" s="28" t="s">
        <v>2098</v>
      </c>
      <c r="C1840" s="28" t="s">
        <v>2119</v>
      </c>
      <c r="D1840" s="2" t="str">
        <f t="shared" si="56"/>
        <v>鹿児島県十島村</v>
      </c>
      <c r="E1840" s="28">
        <v>304</v>
      </c>
      <c r="F1840" s="2">
        <f t="shared" si="57"/>
        <v>1</v>
      </c>
    </row>
    <row r="1841" spans="1:6">
      <c r="A1841" s="28">
        <v>392</v>
      </c>
      <c r="B1841" s="28" t="s">
        <v>2098</v>
      </c>
      <c r="C1841" s="28" t="s">
        <v>2120</v>
      </c>
      <c r="D1841" s="2" t="str">
        <f t="shared" si="56"/>
        <v>鹿児島県さつま町</v>
      </c>
      <c r="E1841" s="28">
        <v>392</v>
      </c>
      <c r="F1841" s="2">
        <f t="shared" si="57"/>
        <v>1</v>
      </c>
    </row>
    <row r="1842" spans="1:6">
      <c r="A1842" s="28">
        <v>404</v>
      </c>
      <c r="B1842" s="28" t="s">
        <v>2098</v>
      </c>
      <c r="C1842" s="28" t="s">
        <v>2121</v>
      </c>
      <c r="D1842" s="2" t="str">
        <f t="shared" si="56"/>
        <v>鹿児島県長島町</v>
      </c>
      <c r="E1842" s="28">
        <v>404</v>
      </c>
      <c r="F1842" s="2">
        <f t="shared" si="57"/>
        <v>1</v>
      </c>
    </row>
    <row r="1843" spans="1:6">
      <c r="A1843" s="28">
        <v>452</v>
      </c>
      <c r="B1843" s="28" t="s">
        <v>2098</v>
      </c>
      <c r="C1843" s="28" t="s">
        <v>2122</v>
      </c>
      <c r="D1843" s="2" t="str">
        <f t="shared" si="56"/>
        <v>鹿児島県湧水町</v>
      </c>
      <c r="E1843" s="28">
        <v>452</v>
      </c>
      <c r="F1843" s="2">
        <f t="shared" si="57"/>
        <v>1</v>
      </c>
    </row>
    <row r="1844" spans="1:6">
      <c r="A1844" s="28">
        <v>468</v>
      </c>
      <c r="B1844" s="28" t="s">
        <v>2098</v>
      </c>
      <c r="C1844" s="28" t="s">
        <v>2123</v>
      </c>
      <c r="D1844" s="2" t="str">
        <f t="shared" si="56"/>
        <v>鹿児島県大崎町</v>
      </c>
      <c r="E1844" s="28">
        <v>468</v>
      </c>
      <c r="F1844" s="2">
        <f t="shared" si="57"/>
        <v>1</v>
      </c>
    </row>
    <row r="1845" spans="1:6">
      <c r="A1845" s="28">
        <v>482</v>
      </c>
      <c r="B1845" s="28" t="s">
        <v>2098</v>
      </c>
      <c r="C1845" s="28" t="s">
        <v>2124</v>
      </c>
      <c r="D1845" s="2" t="str">
        <f t="shared" si="56"/>
        <v>鹿児島県東串良町</v>
      </c>
      <c r="E1845" s="28">
        <v>482</v>
      </c>
      <c r="F1845" s="2">
        <f t="shared" si="57"/>
        <v>1</v>
      </c>
    </row>
    <row r="1846" spans="1:6">
      <c r="A1846" s="28">
        <v>490</v>
      </c>
      <c r="B1846" s="28" t="s">
        <v>2098</v>
      </c>
      <c r="C1846" s="28" t="s">
        <v>2125</v>
      </c>
      <c r="D1846" s="2" t="str">
        <f t="shared" si="56"/>
        <v>鹿児島県錦江町</v>
      </c>
      <c r="E1846" s="28">
        <v>490</v>
      </c>
      <c r="F1846" s="2">
        <f t="shared" si="57"/>
        <v>1</v>
      </c>
    </row>
    <row r="1847" spans="1:6">
      <c r="A1847" s="28">
        <v>491</v>
      </c>
      <c r="B1847" s="28" t="s">
        <v>2098</v>
      </c>
      <c r="C1847" s="28" t="s">
        <v>2126</v>
      </c>
      <c r="D1847" s="2" t="str">
        <f t="shared" si="56"/>
        <v>鹿児島県南大隅町</v>
      </c>
      <c r="E1847" s="28">
        <v>491</v>
      </c>
      <c r="F1847" s="2">
        <f t="shared" si="57"/>
        <v>1</v>
      </c>
    </row>
    <row r="1848" spans="1:6">
      <c r="A1848" s="28">
        <v>492</v>
      </c>
      <c r="B1848" s="28" t="s">
        <v>2098</v>
      </c>
      <c r="C1848" s="28" t="s">
        <v>2127</v>
      </c>
      <c r="D1848" s="2" t="str">
        <f t="shared" si="56"/>
        <v>鹿児島県肝付町</v>
      </c>
      <c r="E1848" s="28">
        <v>492</v>
      </c>
      <c r="F1848" s="2">
        <f t="shared" si="57"/>
        <v>1</v>
      </c>
    </row>
    <row r="1849" spans="1:6">
      <c r="A1849" s="28">
        <v>501</v>
      </c>
      <c r="B1849" s="28" t="s">
        <v>2098</v>
      </c>
      <c r="C1849" s="28" t="s">
        <v>2128</v>
      </c>
      <c r="D1849" s="2" t="str">
        <f t="shared" si="56"/>
        <v>鹿児島県中種子町</v>
      </c>
      <c r="E1849" s="28">
        <v>501</v>
      </c>
      <c r="F1849" s="2">
        <f t="shared" si="57"/>
        <v>1</v>
      </c>
    </row>
    <row r="1850" spans="1:6">
      <c r="A1850" s="28">
        <v>502</v>
      </c>
      <c r="B1850" s="28" t="s">
        <v>2098</v>
      </c>
      <c r="C1850" s="28" t="s">
        <v>2129</v>
      </c>
      <c r="D1850" s="2" t="str">
        <f t="shared" si="56"/>
        <v>鹿児島県南種子町</v>
      </c>
      <c r="E1850" s="28">
        <v>502</v>
      </c>
      <c r="F1850" s="2">
        <f t="shared" si="57"/>
        <v>1</v>
      </c>
    </row>
    <row r="1851" spans="1:6">
      <c r="A1851" s="28">
        <v>505</v>
      </c>
      <c r="B1851" s="28" t="s">
        <v>2098</v>
      </c>
      <c r="C1851" s="28" t="s">
        <v>2130</v>
      </c>
      <c r="D1851" s="2" t="str">
        <f t="shared" si="56"/>
        <v>鹿児島県屋久島町</v>
      </c>
      <c r="E1851" s="28">
        <v>505</v>
      </c>
      <c r="F1851" s="2">
        <f t="shared" si="57"/>
        <v>1</v>
      </c>
    </row>
    <row r="1852" spans="1:6">
      <c r="A1852" s="28">
        <v>523</v>
      </c>
      <c r="B1852" s="28" t="s">
        <v>2098</v>
      </c>
      <c r="C1852" s="28" t="s">
        <v>2131</v>
      </c>
      <c r="D1852" s="2" t="str">
        <f t="shared" si="56"/>
        <v>鹿児島県大和村</v>
      </c>
      <c r="E1852" s="28">
        <v>523</v>
      </c>
      <c r="F1852" s="2">
        <f t="shared" si="57"/>
        <v>1</v>
      </c>
    </row>
    <row r="1853" spans="1:6">
      <c r="A1853" s="28">
        <v>524</v>
      </c>
      <c r="B1853" s="28" t="s">
        <v>2098</v>
      </c>
      <c r="C1853" s="28" t="s">
        <v>2132</v>
      </c>
      <c r="D1853" s="2" t="str">
        <f t="shared" si="56"/>
        <v>鹿児島県宇検村</v>
      </c>
      <c r="E1853" s="28">
        <v>524</v>
      </c>
      <c r="F1853" s="2">
        <f t="shared" si="57"/>
        <v>1</v>
      </c>
    </row>
    <row r="1854" spans="1:6">
      <c r="A1854" s="28">
        <v>525</v>
      </c>
      <c r="B1854" s="28" t="s">
        <v>2098</v>
      </c>
      <c r="C1854" s="28" t="s">
        <v>2133</v>
      </c>
      <c r="D1854" s="2" t="str">
        <f t="shared" si="56"/>
        <v>鹿児島県瀬戸内町</v>
      </c>
      <c r="E1854" s="28">
        <v>525</v>
      </c>
      <c r="F1854" s="2">
        <f t="shared" si="57"/>
        <v>1</v>
      </c>
    </row>
    <row r="1855" spans="1:6">
      <c r="A1855" s="28">
        <v>527</v>
      </c>
      <c r="B1855" s="28" t="s">
        <v>2098</v>
      </c>
      <c r="C1855" s="28" t="s">
        <v>2134</v>
      </c>
      <c r="D1855" s="2" t="str">
        <f t="shared" si="56"/>
        <v>鹿児島県龍郷町</v>
      </c>
      <c r="E1855" s="28">
        <v>527</v>
      </c>
      <c r="F1855" s="2">
        <f t="shared" si="57"/>
        <v>1</v>
      </c>
    </row>
    <row r="1856" spans="1:6">
      <c r="A1856" s="28">
        <v>529</v>
      </c>
      <c r="B1856" s="28" t="s">
        <v>2098</v>
      </c>
      <c r="C1856" s="28" t="s">
        <v>2135</v>
      </c>
      <c r="D1856" s="2" t="str">
        <f t="shared" si="56"/>
        <v>鹿児島県喜界町</v>
      </c>
      <c r="E1856" s="28">
        <v>529</v>
      </c>
      <c r="F1856" s="2">
        <f t="shared" si="57"/>
        <v>1</v>
      </c>
    </row>
    <row r="1857" spans="1:6">
      <c r="A1857" s="28">
        <v>530</v>
      </c>
      <c r="B1857" s="28" t="s">
        <v>2098</v>
      </c>
      <c r="C1857" s="28" t="s">
        <v>2136</v>
      </c>
      <c r="D1857" s="2" t="str">
        <f t="shared" si="56"/>
        <v>鹿児島県徳之島町</v>
      </c>
      <c r="E1857" s="28">
        <v>530</v>
      </c>
      <c r="F1857" s="2">
        <f t="shared" si="57"/>
        <v>1</v>
      </c>
    </row>
    <row r="1858" spans="1:6">
      <c r="A1858" s="28">
        <v>531</v>
      </c>
      <c r="B1858" s="28" t="s">
        <v>2098</v>
      </c>
      <c r="C1858" s="28" t="s">
        <v>2137</v>
      </c>
      <c r="D1858" s="2" t="str">
        <f t="shared" si="56"/>
        <v>鹿児島県天城町</v>
      </c>
      <c r="E1858" s="28">
        <v>531</v>
      </c>
      <c r="F1858" s="2">
        <f t="shared" si="57"/>
        <v>1</v>
      </c>
    </row>
    <row r="1859" spans="1:6">
      <c r="A1859" s="28">
        <v>532</v>
      </c>
      <c r="B1859" s="28" t="s">
        <v>2098</v>
      </c>
      <c r="C1859" s="28" t="s">
        <v>2138</v>
      </c>
      <c r="D1859" s="2" t="str">
        <f t="shared" ref="D1859:D1903" si="58">B1859&amp;C1859</f>
        <v>鹿児島県伊仙町</v>
      </c>
      <c r="E1859" s="28">
        <v>532</v>
      </c>
      <c r="F1859" s="2">
        <f t="shared" ref="F1859:F1903" si="59">COUNTIF(D:D,D1859)</f>
        <v>1</v>
      </c>
    </row>
    <row r="1860" spans="1:6">
      <c r="A1860" s="28">
        <v>533</v>
      </c>
      <c r="B1860" s="28" t="s">
        <v>2098</v>
      </c>
      <c r="C1860" s="28" t="s">
        <v>2139</v>
      </c>
      <c r="D1860" s="2" t="str">
        <f t="shared" si="58"/>
        <v>鹿児島県和泊町</v>
      </c>
      <c r="E1860" s="28">
        <v>533</v>
      </c>
      <c r="F1860" s="2">
        <f t="shared" si="59"/>
        <v>1</v>
      </c>
    </row>
    <row r="1861" spans="1:6">
      <c r="A1861" s="28">
        <v>534</v>
      </c>
      <c r="B1861" s="28" t="s">
        <v>2098</v>
      </c>
      <c r="C1861" s="28" t="s">
        <v>2140</v>
      </c>
      <c r="D1861" s="2" t="str">
        <f t="shared" si="58"/>
        <v>鹿児島県知名町</v>
      </c>
      <c r="E1861" s="28">
        <v>534</v>
      </c>
      <c r="F1861" s="2">
        <f t="shared" si="59"/>
        <v>1</v>
      </c>
    </row>
    <row r="1862" spans="1:6">
      <c r="A1862" s="28">
        <v>535</v>
      </c>
      <c r="B1862" s="28" t="s">
        <v>2098</v>
      </c>
      <c r="C1862" s="28" t="s">
        <v>2141</v>
      </c>
      <c r="D1862" s="2" t="str">
        <f t="shared" si="58"/>
        <v>鹿児島県与論町</v>
      </c>
      <c r="E1862" s="28">
        <v>535</v>
      </c>
      <c r="F1862" s="2">
        <f t="shared" si="59"/>
        <v>1</v>
      </c>
    </row>
    <row r="1863" spans="1:6">
      <c r="A1863" s="28">
        <v>201</v>
      </c>
      <c r="B1863" s="28" t="s">
        <v>2142</v>
      </c>
      <c r="C1863" s="28" t="s">
        <v>2143</v>
      </c>
      <c r="D1863" s="2" t="str">
        <f t="shared" si="58"/>
        <v>沖縄県那覇市</v>
      </c>
      <c r="E1863" s="28">
        <v>201</v>
      </c>
      <c r="F1863" s="2">
        <f t="shared" si="59"/>
        <v>1</v>
      </c>
    </row>
    <row r="1864" spans="1:6">
      <c r="A1864" s="28">
        <v>205</v>
      </c>
      <c r="B1864" s="28" t="s">
        <v>2142</v>
      </c>
      <c r="C1864" s="28" t="s">
        <v>2144</v>
      </c>
      <c r="D1864" s="2" t="str">
        <f t="shared" si="58"/>
        <v>沖縄県宜野湾市</v>
      </c>
      <c r="E1864" s="28">
        <v>205</v>
      </c>
      <c r="F1864" s="2">
        <f t="shared" si="59"/>
        <v>1</v>
      </c>
    </row>
    <row r="1865" spans="1:6">
      <c r="A1865" s="28">
        <v>207</v>
      </c>
      <c r="B1865" s="28" t="s">
        <v>2142</v>
      </c>
      <c r="C1865" s="28" t="s">
        <v>2145</v>
      </c>
      <c r="D1865" s="2" t="str">
        <f t="shared" si="58"/>
        <v>沖縄県石垣市</v>
      </c>
      <c r="E1865" s="28">
        <v>207</v>
      </c>
      <c r="F1865" s="2">
        <f t="shared" si="59"/>
        <v>1</v>
      </c>
    </row>
    <row r="1866" spans="1:6">
      <c r="A1866" s="28">
        <v>208</v>
      </c>
      <c r="B1866" s="28" t="s">
        <v>2142</v>
      </c>
      <c r="C1866" s="28" t="s">
        <v>2146</v>
      </c>
      <c r="D1866" s="2" t="str">
        <f t="shared" si="58"/>
        <v>沖縄県浦添市</v>
      </c>
      <c r="E1866" s="28">
        <v>208</v>
      </c>
      <c r="F1866" s="2">
        <f t="shared" si="59"/>
        <v>1</v>
      </c>
    </row>
    <row r="1867" spans="1:6">
      <c r="A1867" s="28">
        <v>209</v>
      </c>
      <c r="B1867" s="28" t="s">
        <v>2142</v>
      </c>
      <c r="C1867" s="28" t="s">
        <v>2147</v>
      </c>
      <c r="D1867" s="2" t="str">
        <f t="shared" si="58"/>
        <v>沖縄県名護市</v>
      </c>
      <c r="E1867" s="28">
        <v>209</v>
      </c>
      <c r="F1867" s="2">
        <f t="shared" si="59"/>
        <v>1</v>
      </c>
    </row>
    <row r="1868" spans="1:6">
      <c r="A1868" s="28">
        <v>210</v>
      </c>
      <c r="B1868" s="28" t="s">
        <v>2142</v>
      </c>
      <c r="C1868" s="28" t="s">
        <v>2148</v>
      </c>
      <c r="D1868" s="2" t="str">
        <f t="shared" si="58"/>
        <v>沖縄県糸満市</v>
      </c>
      <c r="E1868" s="28">
        <v>210</v>
      </c>
      <c r="F1868" s="2">
        <f t="shared" si="59"/>
        <v>1</v>
      </c>
    </row>
    <row r="1869" spans="1:6">
      <c r="A1869" s="28">
        <v>211</v>
      </c>
      <c r="B1869" s="28" t="s">
        <v>2142</v>
      </c>
      <c r="C1869" s="28" t="s">
        <v>2149</v>
      </c>
      <c r="D1869" s="2" t="str">
        <f t="shared" si="58"/>
        <v>沖縄県沖縄市</v>
      </c>
      <c r="E1869" s="28">
        <v>211</v>
      </c>
      <c r="F1869" s="2">
        <f t="shared" si="59"/>
        <v>1</v>
      </c>
    </row>
    <row r="1870" spans="1:6">
      <c r="A1870" s="28">
        <v>212</v>
      </c>
      <c r="B1870" s="28" t="s">
        <v>2142</v>
      </c>
      <c r="C1870" s="28" t="s">
        <v>2150</v>
      </c>
      <c r="D1870" s="2" t="str">
        <f t="shared" si="58"/>
        <v>沖縄県豊見城市</v>
      </c>
      <c r="E1870" s="28">
        <v>212</v>
      </c>
      <c r="F1870" s="2">
        <f t="shared" si="59"/>
        <v>1</v>
      </c>
    </row>
    <row r="1871" spans="1:6">
      <c r="A1871" s="28">
        <v>213</v>
      </c>
      <c r="B1871" s="28" t="s">
        <v>2142</v>
      </c>
      <c r="C1871" s="28" t="s">
        <v>2151</v>
      </c>
      <c r="D1871" s="2" t="str">
        <f t="shared" si="58"/>
        <v>沖縄県うるま市</v>
      </c>
      <c r="E1871" s="28">
        <v>213</v>
      </c>
      <c r="F1871" s="2">
        <f t="shared" si="59"/>
        <v>1</v>
      </c>
    </row>
    <row r="1872" spans="1:6">
      <c r="A1872" s="28">
        <v>214</v>
      </c>
      <c r="B1872" s="28" t="s">
        <v>2142</v>
      </c>
      <c r="C1872" s="28" t="s">
        <v>2152</v>
      </c>
      <c r="D1872" s="2" t="str">
        <f t="shared" si="58"/>
        <v>沖縄県宮古島市</v>
      </c>
      <c r="E1872" s="28">
        <v>214</v>
      </c>
      <c r="F1872" s="2">
        <f t="shared" si="59"/>
        <v>1</v>
      </c>
    </row>
    <row r="1873" spans="1:6">
      <c r="A1873" s="28">
        <v>215</v>
      </c>
      <c r="B1873" s="28" t="s">
        <v>2142</v>
      </c>
      <c r="C1873" s="28" t="s">
        <v>2153</v>
      </c>
      <c r="D1873" s="2" t="str">
        <f t="shared" si="58"/>
        <v>沖縄県南城市</v>
      </c>
      <c r="E1873" s="28">
        <v>215</v>
      </c>
      <c r="F1873" s="2">
        <f t="shared" si="59"/>
        <v>1</v>
      </c>
    </row>
    <row r="1874" spans="1:6">
      <c r="A1874" s="28">
        <v>301</v>
      </c>
      <c r="B1874" s="28" t="s">
        <v>2142</v>
      </c>
      <c r="C1874" s="28" t="s">
        <v>2154</v>
      </c>
      <c r="D1874" s="2" t="str">
        <f t="shared" si="58"/>
        <v>沖縄県国頭村</v>
      </c>
      <c r="E1874" s="28">
        <v>301</v>
      </c>
      <c r="F1874" s="2">
        <f t="shared" si="59"/>
        <v>1</v>
      </c>
    </row>
    <row r="1875" spans="1:6">
      <c r="A1875" s="28">
        <v>302</v>
      </c>
      <c r="B1875" s="28" t="s">
        <v>2142</v>
      </c>
      <c r="C1875" s="28" t="s">
        <v>2155</v>
      </c>
      <c r="D1875" s="2" t="str">
        <f t="shared" si="58"/>
        <v>沖縄県大宜味村</v>
      </c>
      <c r="E1875" s="28">
        <v>302</v>
      </c>
      <c r="F1875" s="2">
        <f t="shared" si="59"/>
        <v>1</v>
      </c>
    </row>
    <row r="1876" spans="1:6">
      <c r="A1876" s="28">
        <v>303</v>
      </c>
      <c r="B1876" s="28" t="s">
        <v>2142</v>
      </c>
      <c r="C1876" s="28" t="s">
        <v>2156</v>
      </c>
      <c r="D1876" s="2" t="str">
        <f t="shared" si="58"/>
        <v>沖縄県東村</v>
      </c>
      <c r="E1876" s="28">
        <v>303</v>
      </c>
      <c r="F1876" s="2">
        <f t="shared" si="59"/>
        <v>1</v>
      </c>
    </row>
    <row r="1877" spans="1:6">
      <c r="A1877" s="28">
        <v>306</v>
      </c>
      <c r="B1877" s="28" t="s">
        <v>2142</v>
      </c>
      <c r="C1877" s="28" t="s">
        <v>2157</v>
      </c>
      <c r="D1877" s="2" t="str">
        <f t="shared" si="58"/>
        <v>沖縄県今帰仁村</v>
      </c>
      <c r="E1877" s="28">
        <v>306</v>
      </c>
      <c r="F1877" s="2">
        <f t="shared" si="59"/>
        <v>1</v>
      </c>
    </row>
    <row r="1878" spans="1:6">
      <c r="A1878" s="28">
        <v>308</v>
      </c>
      <c r="B1878" s="28" t="s">
        <v>2142</v>
      </c>
      <c r="C1878" s="28" t="s">
        <v>2158</v>
      </c>
      <c r="D1878" s="2" t="str">
        <f t="shared" si="58"/>
        <v>沖縄県本部町</v>
      </c>
      <c r="E1878" s="28">
        <v>308</v>
      </c>
      <c r="F1878" s="2">
        <f t="shared" si="59"/>
        <v>1</v>
      </c>
    </row>
    <row r="1879" spans="1:6">
      <c r="A1879" s="28">
        <v>311</v>
      </c>
      <c r="B1879" s="28" t="s">
        <v>2142</v>
      </c>
      <c r="C1879" s="28" t="s">
        <v>2159</v>
      </c>
      <c r="D1879" s="2" t="str">
        <f t="shared" si="58"/>
        <v>沖縄県恩納村</v>
      </c>
      <c r="E1879" s="28">
        <v>311</v>
      </c>
      <c r="F1879" s="2">
        <f t="shared" si="59"/>
        <v>1</v>
      </c>
    </row>
    <row r="1880" spans="1:6">
      <c r="A1880" s="28">
        <v>313</v>
      </c>
      <c r="B1880" s="28" t="s">
        <v>2142</v>
      </c>
      <c r="C1880" s="28" t="s">
        <v>2160</v>
      </c>
      <c r="D1880" s="2" t="str">
        <f t="shared" si="58"/>
        <v>沖縄県宜野座村</v>
      </c>
      <c r="E1880" s="28">
        <v>313</v>
      </c>
      <c r="F1880" s="2">
        <f t="shared" si="59"/>
        <v>1</v>
      </c>
    </row>
    <row r="1881" spans="1:6">
      <c r="A1881" s="28">
        <v>314</v>
      </c>
      <c r="B1881" s="28" t="s">
        <v>2142</v>
      </c>
      <c r="C1881" s="28" t="s">
        <v>2161</v>
      </c>
      <c r="D1881" s="2" t="str">
        <f t="shared" si="58"/>
        <v>沖縄県金武町</v>
      </c>
      <c r="E1881" s="28">
        <v>314</v>
      </c>
      <c r="F1881" s="2">
        <f t="shared" si="59"/>
        <v>1</v>
      </c>
    </row>
    <row r="1882" spans="1:6">
      <c r="A1882" s="28">
        <v>315</v>
      </c>
      <c r="B1882" s="28" t="s">
        <v>2142</v>
      </c>
      <c r="C1882" s="28" t="s">
        <v>2162</v>
      </c>
      <c r="D1882" s="2" t="str">
        <f t="shared" si="58"/>
        <v>沖縄県伊江村</v>
      </c>
      <c r="E1882" s="28">
        <v>315</v>
      </c>
      <c r="F1882" s="2">
        <f t="shared" si="59"/>
        <v>1</v>
      </c>
    </row>
    <row r="1883" spans="1:6">
      <c r="A1883" s="28">
        <v>324</v>
      </c>
      <c r="B1883" s="28" t="s">
        <v>2142</v>
      </c>
      <c r="C1883" s="28" t="s">
        <v>2163</v>
      </c>
      <c r="D1883" s="2" t="str">
        <f t="shared" si="58"/>
        <v>沖縄県読谷村</v>
      </c>
      <c r="E1883" s="28">
        <v>324</v>
      </c>
      <c r="F1883" s="2">
        <f t="shared" si="59"/>
        <v>1</v>
      </c>
    </row>
    <row r="1884" spans="1:6">
      <c r="A1884" s="28">
        <v>325</v>
      </c>
      <c r="B1884" s="28" t="s">
        <v>2142</v>
      </c>
      <c r="C1884" s="28" t="s">
        <v>2164</v>
      </c>
      <c r="D1884" s="2" t="str">
        <f t="shared" si="58"/>
        <v>沖縄県嘉手納町</v>
      </c>
      <c r="E1884" s="28">
        <v>325</v>
      </c>
      <c r="F1884" s="2">
        <f t="shared" si="59"/>
        <v>1</v>
      </c>
    </row>
    <row r="1885" spans="1:6">
      <c r="A1885" s="28">
        <v>326</v>
      </c>
      <c r="B1885" s="28" t="s">
        <v>2142</v>
      </c>
      <c r="C1885" s="28" t="s">
        <v>2165</v>
      </c>
      <c r="D1885" s="2" t="str">
        <f t="shared" si="58"/>
        <v>沖縄県北谷町</v>
      </c>
      <c r="E1885" s="28">
        <v>326</v>
      </c>
      <c r="F1885" s="2">
        <f t="shared" si="59"/>
        <v>1</v>
      </c>
    </row>
    <row r="1886" spans="1:6">
      <c r="A1886" s="28">
        <v>327</v>
      </c>
      <c r="B1886" s="28" t="s">
        <v>2142</v>
      </c>
      <c r="C1886" s="28" t="s">
        <v>2166</v>
      </c>
      <c r="D1886" s="2" t="str">
        <f t="shared" si="58"/>
        <v>沖縄県北中城村</v>
      </c>
      <c r="E1886" s="28">
        <v>327</v>
      </c>
      <c r="F1886" s="2">
        <f t="shared" si="59"/>
        <v>1</v>
      </c>
    </row>
    <row r="1887" spans="1:6">
      <c r="A1887" s="28">
        <v>328</v>
      </c>
      <c r="B1887" s="28" t="s">
        <v>2142</v>
      </c>
      <c r="C1887" s="28" t="s">
        <v>2167</v>
      </c>
      <c r="D1887" s="2" t="str">
        <f t="shared" si="58"/>
        <v>沖縄県中城村</v>
      </c>
      <c r="E1887" s="28">
        <v>328</v>
      </c>
      <c r="F1887" s="2">
        <f t="shared" si="59"/>
        <v>1</v>
      </c>
    </row>
    <row r="1888" spans="1:6">
      <c r="A1888" s="28">
        <v>329</v>
      </c>
      <c r="B1888" s="28" t="s">
        <v>2142</v>
      </c>
      <c r="C1888" s="28" t="s">
        <v>2168</v>
      </c>
      <c r="D1888" s="2" t="str">
        <f t="shared" si="58"/>
        <v>沖縄県西原町</v>
      </c>
      <c r="E1888" s="28">
        <v>329</v>
      </c>
      <c r="F1888" s="2">
        <f t="shared" si="59"/>
        <v>1</v>
      </c>
    </row>
    <row r="1889" spans="1:6">
      <c r="A1889" s="28">
        <v>348</v>
      </c>
      <c r="B1889" s="28" t="s">
        <v>2142</v>
      </c>
      <c r="C1889" s="28" t="s">
        <v>2169</v>
      </c>
      <c r="D1889" s="2" t="str">
        <f t="shared" si="58"/>
        <v>沖縄県与那原町</v>
      </c>
      <c r="E1889" s="28">
        <v>348</v>
      </c>
      <c r="F1889" s="2">
        <f t="shared" si="59"/>
        <v>1</v>
      </c>
    </row>
    <row r="1890" spans="1:6">
      <c r="A1890" s="28">
        <v>350</v>
      </c>
      <c r="B1890" s="28" t="s">
        <v>2142</v>
      </c>
      <c r="C1890" s="28" t="s">
        <v>2170</v>
      </c>
      <c r="D1890" s="2" t="str">
        <f t="shared" si="58"/>
        <v>沖縄県南風原町</v>
      </c>
      <c r="E1890" s="28">
        <v>350</v>
      </c>
      <c r="F1890" s="2">
        <f t="shared" si="59"/>
        <v>1</v>
      </c>
    </row>
    <row r="1891" spans="1:6">
      <c r="A1891" s="28">
        <v>353</v>
      </c>
      <c r="B1891" s="28" t="s">
        <v>2142</v>
      </c>
      <c r="C1891" s="28" t="s">
        <v>2171</v>
      </c>
      <c r="D1891" s="2" t="str">
        <f t="shared" si="58"/>
        <v>沖縄県渡嘉敷村</v>
      </c>
      <c r="E1891" s="28">
        <v>353</v>
      </c>
      <c r="F1891" s="2">
        <f t="shared" si="59"/>
        <v>1</v>
      </c>
    </row>
    <row r="1892" spans="1:6">
      <c r="A1892" s="28">
        <v>354</v>
      </c>
      <c r="B1892" s="28" t="s">
        <v>2142</v>
      </c>
      <c r="C1892" s="28" t="s">
        <v>2172</v>
      </c>
      <c r="D1892" s="2" t="str">
        <f t="shared" si="58"/>
        <v>沖縄県座間味村</v>
      </c>
      <c r="E1892" s="28">
        <v>354</v>
      </c>
      <c r="F1892" s="2">
        <f t="shared" si="59"/>
        <v>1</v>
      </c>
    </row>
    <row r="1893" spans="1:6">
      <c r="A1893" s="28">
        <v>355</v>
      </c>
      <c r="B1893" s="28" t="s">
        <v>2142</v>
      </c>
      <c r="C1893" s="28" t="s">
        <v>2173</v>
      </c>
      <c r="D1893" s="2" t="str">
        <f t="shared" si="58"/>
        <v>沖縄県粟国村</v>
      </c>
      <c r="E1893" s="28">
        <v>355</v>
      </c>
      <c r="F1893" s="2">
        <f t="shared" si="59"/>
        <v>1</v>
      </c>
    </row>
    <row r="1894" spans="1:6">
      <c r="A1894" s="28">
        <v>356</v>
      </c>
      <c r="B1894" s="28" t="s">
        <v>2142</v>
      </c>
      <c r="C1894" s="28" t="s">
        <v>2174</v>
      </c>
      <c r="D1894" s="2" t="str">
        <f t="shared" si="58"/>
        <v>沖縄県渡名喜村</v>
      </c>
      <c r="E1894" s="28">
        <v>356</v>
      </c>
      <c r="F1894" s="2">
        <f t="shared" si="59"/>
        <v>1</v>
      </c>
    </row>
    <row r="1895" spans="1:6">
      <c r="A1895" s="28">
        <v>357</v>
      </c>
      <c r="B1895" s="28" t="s">
        <v>2142</v>
      </c>
      <c r="C1895" s="28" t="s">
        <v>2175</v>
      </c>
      <c r="D1895" s="2" t="str">
        <f t="shared" si="58"/>
        <v>沖縄県南大東村</v>
      </c>
      <c r="E1895" s="28">
        <v>357</v>
      </c>
      <c r="F1895" s="2">
        <f t="shared" si="59"/>
        <v>1</v>
      </c>
    </row>
    <row r="1896" spans="1:6">
      <c r="A1896" s="28">
        <v>358</v>
      </c>
      <c r="B1896" s="28" t="s">
        <v>2142</v>
      </c>
      <c r="C1896" s="28" t="s">
        <v>2176</v>
      </c>
      <c r="D1896" s="2" t="str">
        <f t="shared" si="58"/>
        <v>沖縄県北大東村</v>
      </c>
      <c r="E1896" s="28">
        <v>358</v>
      </c>
      <c r="F1896" s="2">
        <f t="shared" si="59"/>
        <v>1</v>
      </c>
    </row>
    <row r="1897" spans="1:6">
      <c r="A1897" s="28">
        <v>359</v>
      </c>
      <c r="B1897" s="28" t="s">
        <v>2142</v>
      </c>
      <c r="C1897" s="28" t="s">
        <v>2177</v>
      </c>
      <c r="D1897" s="2" t="str">
        <f t="shared" si="58"/>
        <v>沖縄県伊平屋村</v>
      </c>
      <c r="E1897" s="28">
        <v>359</v>
      </c>
      <c r="F1897" s="2">
        <f t="shared" si="59"/>
        <v>1</v>
      </c>
    </row>
    <row r="1898" spans="1:6">
      <c r="A1898" s="28">
        <v>360</v>
      </c>
      <c r="B1898" s="28" t="s">
        <v>2142</v>
      </c>
      <c r="C1898" s="28" t="s">
        <v>2178</v>
      </c>
      <c r="D1898" s="2" t="str">
        <f t="shared" si="58"/>
        <v>沖縄県伊是名村</v>
      </c>
      <c r="E1898" s="28">
        <v>360</v>
      </c>
      <c r="F1898" s="2">
        <f t="shared" si="59"/>
        <v>1</v>
      </c>
    </row>
    <row r="1899" spans="1:6">
      <c r="A1899" s="28">
        <v>361</v>
      </c>
      <c r="B1899" s="28" t="s">
        <v>2142</v>
      </c>
      <c r="C1899" s="28" t="s">
        <v>2179</v>
      </c>
      <c r="D1899" s="2" t="str">
        <f t="shared" si="58"/>
        <v>沖縄県久米島町</v>
      </c>
      <c r="E1899" s="28">
        <v>361</v>
      </c>
      <c r="F1899" s="2">
        <f t="shared" si="59"/>
        <v>1</v>
      </c>
    </row>
    <row r="1900" spans="1:6">
      <c r="A1900" s="28">
        <v>362</v>
      </c>
      <c r="B1900" s="28" t="s">
        <v>2142</v>
      </c>
      <c r="C1900" s="28" t="s">
        <v>2180</v>
      </c>
      <c r="D1900" s="2" t="str">
        <f t="shared" si="58"/>
        <v>沖縄県八重瀬町</v>
      </c>
      <c r="E1900" s="28">
        <v>362</v>
      </c>
      <c r="F1900" s="2">
        <f t="shared" si="59"/>
        <v>1</v>
      </c>
    </row>
    <row r="1901" spans="1:6">
      <c r="A1901" s="28">
        <v>375</v>
      </c>
      <c r="B1901" s="28" t="s">
        <v>2142</v>
      </c>
      <c r="C1901" s="28" t="s">
        <v>2181</v>
      </c>
      <c r="D1901" s="2" t="str">
        <f t="shared" si="58"/>
        <v>沖縄県多良間村</v>
      </c>
      <c r="E1901" s="28">
        <v>375</v>
      </c>
      <c r="F1901" s="2">
        <f t="shared" si="59"/>
        <v>1</v>
      </c>
    </row>
    <row r="1902" spans="1:6">
      <c r="A1902" s="28">
        <v>381</v>
      </c>
      <c r="B1902" s="28" t="s">
        <v>2142</v>
      </c>
      <c r="C1902" s="28" t="s">
        <v>2182</v>
      </c>
      <c r="D1902" s="2" t="str">
        <f t="shared" si="58"/>
        <v>沖縄県竹富町</v>
      </c>
      <c r="E1902" s="28">
        <v>381</v>
      </c>
      <c r="F1902" s="2">
        <f t="shared" si="59"/>
        <v>1</v>
      </c>
    </row>
    <row r="1903" spans="1:6">
      <c r="A1903" s="28">
        <v>382</v>
      </c>
      <c r="B1903" s="28" t="s">
        <v>2142</v>
      </c>
      <c r="C1903" s="28" t="s">
        <v>2183</v>
      </c>
      <c r="D1903" s="2" t="str">
        <f t="shared" si="58"/>
        <v>沖縄県与那国町</v>
      </c>
      <c r="E1903" s="28">
        <v>382</v>
      </c>
      <c r="F1903" s="2">
        <f t="shared" si="59"/>
        <v>1</v>
      </c>
    </row>
  </sheetData>
  <autoFilter ref="A1:F1903" xr:uid="{00000000-0009-0000-0000-000006000000}"/>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1:O79"/>
  <sheetViews>
    <sheetView topLeftCell="A3" zoomScale="70" zoomScaleNormal="70" workbookViewId="0">
      <selection activeCell="G20" sqref="G20:G24"/>
    </sheetView>
  </sheetViews>
  <sheetFormatPr defaultRowHeight="13.2"/>
  <cols>
    <col min="7" max="7" width="14.109375" customWidth="1"/>
    <col min="8" max="8" width="24.44140625" customWidth="1"/>
    <col min="10" max="10" width="24.44140625" customWidth="1"/>
    <col min="15" max="15" width="17.109375" customWidth="1"/>
  </cols>
  <sheetData>
    <row r="1" spans="3:15" ht="13.8" thickBot="1"/>
    <row r="2" spans="3:15" ht="159" thickBot="1">
      <c r="C2" s="33" t="s">
        <v>2296</v>
      </c>
    </row>
    <row r="3" spans="3:15" ht="13.8" thickBot="1">
      <c r="G3" s="9" t="s">
        <v>2202</v>
      </c>
    </row>
    <row r="4" spans="3:15" ht="43.8" thickBot="1">
      <c r="C4" s="33" t="s">
        <v>2186</v>
      </c>
      <c r="D4" s="34" t="s">
        <v>2187</v>
      </c>
      <c r="E4" s="35" t="s">
        <v>2188</v>
      </c>
      <c r="G4" s="42" t="s">
        <v>2189</v>
      </c>
      <c r="H4" s="66" t="s">
        <v>2277</v>
      </c>
      <c r="J4" s="66" t="s">
        <v>2278</v>
      </c>
      <c r="L4" s="33" t="s">
        <v>2186</v>
      </c>
      <c r="M4" s="34" t="s">
        <v>2187</v>
      </c>
      <c r="N4" s="35" t="s">
        <v>2188</v>
      </c>
      <c r="O4" s="42" t="s">
        <v>2201</v>
      </c>
    </row>
    <row r="5" spans="3:15" ht="15" thickBot="1">
      <c r="C5" s="36">
        <v>1</v>
      </c>
      <c r="D5" s="37">
        <v>1</v>
      </c>
      <c r="E5" s="38">
        <v>1</v>
      </c>
      <c r="G5" t="str">
        <f>C5&amp;D5&amp;E5</f>
        <v>111</v>
      </c>
      <c r="H5" s="3" t="str">
        <f>行政集計シート※記入不要です!I5&amp;行政集計シート※記入不要です!W5&amp;行政集計シート※記入不要です!AA6</f>
        <v/>
      </c>
      <c r="J5" t="str">
        <f>行政集計シート※記入不要です!I6&amp;行政集計シート※記入不要です!W6&amp;行政集計シート※記入不要です!AA6</f>
        <v/>
      </c>
      <c r="L5" t="str">
        <f>IF('建築工事届（別記第40号様式）'!AL72,1,IF('建築工事届（別記第40号様式）'!AM72,2,IF('建築工事届（別記第40号様式）'!AN72,3,IF('建築工事届（別記第40号様式）'!AL74,4,IF('建築工事届（別記第40号様式）'!AM74,5,IF('建築工事届（別記第40号様式）'!AN74,6,""))))))</f>
        <v/>
      </c>
      <c r="M5" t="str">
        <f>IF('建築工事届（別記第40号様式）'!AL130,1,IF('建築工事届（別記第40号様式）'!AM130,2,IF('建築工事届（別記第40号様式）'!AN130,3,IF('建築工事届（別記第40号様式）'!AL131,4,IF('建築工事届（別記第40号様式）'!AM131,5,"")))))</f>
        <v/>
      </c>
      <c r="N5" t="str">
        <f>IF('建築工事届（別記第40号様式）'!AL135,1,IF('建築工事届（別記第40号様式）'!AM135,2,IF('建築工事届（別記第40号様式）'!AN135,3,IF('建築工事届（別記第40号様式）'!AO135,4,""))))</f>
        <v/>
      </c>
      <c r="O5" t="str">
        <f>L5&amp;M5&amp;N5</f>
        <v/>
      </c>
    </row>
    <row r="6" spans="3:15" ht="15" thickBot="1">
      <c r="C6" s="36">
        <v>1</v>
      </c>
      <c r="D6" s="37">
        <v>1</v>
      </c>
      <c r="E6" s="38">
        <v>2</v>
      </c>
      <c r="G6" t="str">
        <f t="shared" ref="G6:G69" si="0">C6&amp;D6&amp;E6</f>
        <v>112</v>
      </c>
      <c r="H6" s="3" t="str">
        <f>行政集計シート※記入不要です!I6&amp;行政集計シート※記入不要です!W6&amp;行政集計シート※記入不要です!AA7</f>
        <v/>
      </c>
      <c r="J6" t="str">
        <f>行政集計シート※記入不要です!I6&amp;行政集計シート※記入不要です!W6&amp;行政集計シート※記入不要です!AA7</f>
        <v/>
      </c>
      <c r="L6" t="str">
        <f>IF('建築工事届（別記第40号様式）'!AL72,1,IF('建築工事届（別記第40号様式）'!AM72,2,IF('建築工事届（別記第40号様式）'!AN72,3,IF('建築工事届（別記第40号様式）'!AL74,4,IF('建築工事届（別記第40号様式）'!AM74,5,IF('建築工事届（別記第40号様式）'!AN74,6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 t="shared" ref="O6:O7" si="1">L6&amp;M6&amp;N6</f>
        <v>#REF!</v>
      </c>
    </row>
    <row r="7" spans="3:15" ht="15" thickBot="1">
      <c r="C7" s="36">
        <v>1</v>
      </c>
      <c r="D7" s="37">
        <v>1</v>
      </c>
      <c r="E7" s="38">
        <v>3</v>
      </c>
      <c r="G7" t="str">
        <f t="shared" si="0"/>
        <v>113</v>
      </c>
      <c r="H7" s="3" t="str">
        <f>行政集計シート※記入不要です!I6&amp;行政集計シート※記入不要です!W6&amp;行政集計シート※記入不要です!AA8</f>
        <v/>
      </c>
      <c r="J7" t="str">
        <f>行政集計シート※記入不要です!I6&amp;行政集計シート※記入不要です!W6&amp;行政集計シート※記入不要です!AA8</f>
        <v/>
      </c>
      <c r="L7" t="str">
        <f>IF('建築工事届（別記第40号様式）'!AL72,1,IF('建築工事届（別記第40号様式）'!AM72,2,IF('建築工事届（別記第40号様式）'!AN72,3,IF('建築工事届（別記第40号様式）'!AL74,4,IF('建築工事届（別記第40号様式）'!AM74,5,IF('建築工事届（別記第40号様式）'!AN74,6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 t="shared" si="1"/>
        <v>#REF!</v>
      </c>
    </row>
    <row r="8" spans="3:15" ht="15" thickBot="1">
      <c r="C8" s="36">
        <v>1</v>
      </c>
      <c r="D8" s="37">
        <v>1</v>
      </c>
      <c r="E8" s="38">
        <v>4</v>
      </c>
      <c r="G8" t="str">
        <f t="shared" si="0"/>
        <v>114</v>
      </c>
      <c r="H8" s="3" t="str">
        <f>行政集計シート※記入不要です!I6&amp;行政集計シート※記入不要です!W6&amp;行政集計シート※記入不要です!AA9</f>
        <v/>
      </c>
      <c r="J8" t="str">
        <f>行政集計シート※記入不要です!I6&amp;行政集計シート※記入不要です!W6&amp;行政集計シート※記入不要です!AA9</f>
        <v/>
      </c>
    </row>
    <row r="9" spans="3:15" ht="15" thickBot="1">
      <c r="C9" s="36">
        <v>1</v>
      </c>
      <c r="D9" s="37">
        <v>2</v>
      </c>
      <c r="E9" s="38">
        <v>1</v>
      </c>
      <c r="G9" t="str">
        <f t="shared" si="0"/>
        <v>121</v>
      </c>
      <c r="H9" s="3" t="str">
        <f>行政集計シート※記入不要です!I10&amp;行政集計シート※記入不要です!W10&amp;行政集計シート※記入不要です!AA10</f>
        <v/>
      </c>
      <c r="J9" t="str">
        <f>行政集計シート※記入不要です!I10&amp;行政集計シート※記入不要です!W10&amp;行政集計シート※記入不要です!AA10</f>
        <v/>
      </c>
    </row>
    <row r="10" spans="3:15" ht="15" thickBot="1">
      <c r="C10" s="36">
        <v>1</v>
      </c>
      <c r="D10" s="37">
        <v>2</v>
      </c>
      <c r="E10" s="38">
        <v>2</v>
      </c>
      <c r="G10" t="str">
        <f t="shared" si="0"/>
        <v>122</v>
      </c>
      <c r="H10" s="3" t="str">
        <f>行政集計シート※記入不要です!I10&amp;行政集計シート※記入不要です!W10&amp;行政集計シート※記入不要です!AA11</f>
        <v/>
      </c>
      <c r="J10" t="str">
        <f>行政集計シート※記入不要です!I10&amp;行政集計シート※記入不要です!W10&amp;行政集計シート※記入不要です!AA11</f>
        <v/>
      </c>
    </row>
    <row r="11" spans="3:15" ht="15" thickBot="1">
      <c r="C11" s="36">
        <v>1</v>
      </c>
      <c r="D11" s="37">
        <v>2</v>
      </c>
      <c r="E11" s="38">
        <v>3</v>
      </c>
      <c r="G11" t="str">
        <f t="shared" si="0"/>
        <v>123</v>
      </c>
      <c r="H11" s="3" t="str">
        <f>行政集計シート※記入不要です!I10&amp;行政集計シート※記入不要です!W10&amp;行政集計シート※記入不要です!AA12</f>
        <v/>
      </c>
      <c r="J11" t="str">
        <f>行政集計シート※記入不要です!I10&amp;行政集計シート※記入不要です!W10&amp;行政集計シート※記入不要です!AA12</f>
        <v/>
      </c>
    </row>
    <row r="12" spans="3:15" ht="15" thickBot="1">
      <c r="C12" s="36">
        <v>1</v>
      </c>
      <c r="D12" s="37">
        <v>2</v>
      </c>
      <c r="E12" s="38">
        <v>4</v>
      </c>
      <c r="G12" t="str">
        <f t="shared" si="0"/>
        <v>124</v>
      </c>
      <c r="H12" s="3" t="str">
        <f>行政集計シート※記入不要です!I10&amp;行政集計シート※記入不要です!W10&amp;行政集計シート※記入不要です!AA13</f>
        <v/>
      </c>
      <c r="J12" t="str">
        <f>行政集計シート※記入不要です!I10&amp;行政集計シート※記入不要です!W10&amp;行政集計シート※記入不要です!AA13</f>
        <v/>
      </c>
    </row>
    <row r="13" spans="3:15" ht="15" thickBot="1">
      <c r="C13" s="36">
        <v>1</v>
      </c>
      <c r="D13" s="37">
        <v>3</v>
      </c>
      <c r="E13" s="38">
        <v>1</v>
      </c>
      <c r="G13" t="str">
        <f t="shared" si="0"/>
        <v>131</v>
      </c>
      <c r="H13" s="3" t="str">
        <f>行政集計シート※記入不要です!I14&amp;行政集計シート※記入不要です!W14&amp;行政集計シート※記入不要です!AA14</f>
        <v/>
      </c>
      <c r="J13" t="str">
        <f>行政集計シート※記入不要です!I14&amp;行政集計シート※記入不要です!W14&amp;行政集計シート※記入不要です!AA14</f>
        <v/>
      </c>
    </row>
    <row r="14" spans="3:15" ht="15" thickBot="1">
      <c r="C14" s="36">
        <v>1</v>
      </c>
      <c r="D14" s="37">
        <v>3</v>
      </c>
      <c r="E14" s="38">
        <v>2</v>
      </c>
      <c r="G14" t="str">
        <f t="shared" si="0"/>
        <v>132</v>
      </c>
      <c r="H14" s="3" t="str">
        <f>行政集計シート※記入不要です!I14&amp;行政集計シート※記入不要です!W14&amp;行政集計シート※記入不要です!AA15</f>
        <v/>
      </c>
      <c r="J14" t="str">
        <f>行政集計シート※記入不要です!I14&amp;行政集計シート※記入不要です!W14&amp;行政集計シート※記入不要です!AA15</f>
        <v/>
      </c>
    </row>
    <row r="15" spans="3:15" ht="15" thickBot="1">
      <c r="C15" s="36">
        <v>1</v>
      </c>
      <c r="D15" s="37">
        <v>3</v>
      </c>
      <c r="E15" s="38">
        <v>3</v>
      </c>
      <c r="G15" t="str">
        <f t="shared" si="0"/>
        <v>133</v>
      </c>
      <c r="H15" s="3" t="str">
        <f>行政集計シート※記入不要です!I14&amp;行政集計シート※記入不要です!W14&amp;行政集計シート※記入不要です!AA16</f>
        <v/>
      </c>
      <c r="J15" t="str">
        <f>行政集計シート※記入不要です!I14&amp;行政集計シート※記入不要です!W14&amp;行政集計シート※記入不要です!AA16</f>
        <v/>
      </c>
    </row>
    <row r="16" spans="3:15" ht="15" thickBot="1">
      <c r="C16" s="36">
        <v>1</v>
      </c>
      <c r="D16" s="37">
        <v>3</v>
      </c>
      <c r="E16" s="38">
        <v>4</v>
      </c>
      <c r="G16" t="str">
        <f t="shared" si="0"/>
        <v>134</v>
      </c>
      <c r="H16" s="3" t="str">
        <f>行政集計シート※記入不要です!I14&amp;行政集計シート※記入不要です!W14&amp;行政集計シート※記入不要です!AA17</f>
        <v/>
      </c>
      <c r="J16" t="str">
        <f>行政集計シート※記入不要です!I14&amp;行政集計シート※記入不要です!W14&amp;行政集計シート※記入不要です!AA17</f>
        <v/>
      </c>
    </row>
    <row r="17" spans="3:7" ht="15" thickBot="1">
      <c r="C17" s="36">
        <v>1</v>
      </c>
      <c r="D17" s="37">
        <v>4</v>
      </c>
      <c r="E17" s="38">
        <v>1</v>
      </c>
      <c r="G17" t="str">
        <f t="shared" si="0"/>
        <v>141</v>
      </c>
    </row>
    <row r="18" spans="3:7" ht="15" thickBot="1">
      <c r="C18" s="36">
        <v>1</v>
      </c>
      <c r="D18" s="37">
        <v>4</v>
      </c>
      <c r="E18" s="38">
        <v>3</v>
      </c>
      <c r="G18" t="str">
        <f t="shared" si="0"/>
        <v>143</v>
      </c>
    </row>
    <row r="19" spans="3:7" ht="15" thickBot="1">
      <c r="C19" s="36">
        <v>1</v>
      </c>
      <c r="D19" s="37">
        <v>5</v>
      </c>
      <c r="E19" s="38">
        <v>1</v>
      </c>
      <c r="G19" t="str">
        <f t="shared" si="0"/>
        <v>151</v>
      </c>
    </row>
    <row r="20" spans="3:7" ht="15" thickBot="1">
      <c r="C20" s="36">
        <v>2</v>
      </c>
      <c r="D20" s="37">
        <v>1</v>
      </c>
      <c r="E20" s="38">
        <v>1</v>
      </c>
      <c r="G20" t="str">
        <f t="shared" si="0"/>
        <v>211</v>
      </c>
    </row>
    <row r="21" spans="3:7" ht="15" thickBot="1">
      <c r="C21" s="36">
        <v>2</v>
      </c>
      <c r="D21" s="37">
        <v>1</v>
      </c>
      <c r="E21" s="38">
        <v>2</v>
      </c>
      <c r="G21" t="str">
        <f t="shared" si="0"/>
        <v>212</v>
      </c>
    </row>
    <row r="22" spans="3:7" ht="15" thickBot="1">
      <c r="C22" s="36">
        <v>2</v>
      </c>
      <c r="D22" s="37">
        <v>1</v>
      </c>
      <c r="E22" s="38">
        <v>3</v>
      </c>
      <c r="G22" t="str">
        <f t="shared" si="0"/>
        <v>213</v>
      </c>
    </row>
    <row r="23" spans="3:7" ht="15" thickBot="1">
      <c r="C23" s="36">
        <v>2</v>
      </c>
      <c r="D23" s="37">
        <v>1</v>
      </c>
      <c r="E23" s="38">
        <v>4</v>
      </c>
      <c r="G23" t="str">
        <f t="shared" si="0"/>
        <v>214</v>
      </c>
    </row>
    <row r="24" spans="3:7" ht="15" thickBot="1">
      <c r="C24" s="36">
        <v>2</v>
      </c>
      <c r="D24" s="37">
        <v>2</v>
      </c>
      <c r="E24" s="38">
        <v>1</v>
      </c>
      <c r="G24" t="str">
        <f t="shared" si="0"/>
        <v>221</v>
      </c>
    </row>
    <row r="25" spans="3:7" ht="15" thickBot="1">
      <c r="C25" s="36">
        <v>2</v>
      </c>
      <c r="D25" s="37">
        <v>2</v>
      </c>
      <c r="E25" s="38">
        <v>3</v>
      </c>
      <c r="G25" t="str">
        <f t="shared" si="0"/>
        <v>223</v>
      </c>
    </row>
    <row r="26" spans="3:7" ht="15" thickBot="1">
      <c r="C26" s="36">
        <v>2</v>
      </c>
      <c r="D26" s="37">
        <v>2</v>
      </c>
      <c r="E26" s="38">
        <v>4</v>
      </c>
      <c r="G26" t="str">
        <f t="shared" si="0"/>
        <v>224</v>
      </c>
    </row>
    <row r="27" spans="3:7" ht="15" thickBot="1">
      <c r="C27" s="36">
        <v>2</v>
      </c>
      <c r="D27" s="37">
        <v>3</v>
      </c>
      <c r="E27" s="38">
        <v>1</v>
      </c>
      <c r="G27" t="str">
        <f t="shared" si="0"/>
        <v>231</v>
      </c>
    </row>
    <row r="28" spans="3:7" ht="9.75" customHeight="1" thickBot="1">
      <c r="C28" s="36">
        <v>2</v>
      </c>
      <c r="D28" s="37">
        <v>3</v>
      </c>
      <c r="E28" s="38">
        <v>3</v>
      </c>
      <c r="G28" t="str">
        <f t="shared" si="0"/>
        <v>233</v>
      </c>
    </row>
    <row r="29" spans="3:7" ht="15" thickBot="1">
      <c r="C29" s="36">
        <v>2</v>
      </c>
      <c r="D29" s="37">
        <v>4</v>
      </c>
      <c r="E29" s="38">
        <v>1</v>
      </c>
      <c r="G29" t="str">
        <f t="shared" si="0"/>
        <v>241</v>
      </c>
    </row>
    <row r="30" spans="3:7" ht="15" thickBot="1">
      <c r="C30" s="36">
        <v>2</v>
      </c>
      <c r="D30" s="37">
        <v>4</v>
      </c>
      <c r="E30" s="38">
        <v>2</v>
      </c>
      <c r="G30" t="str">
        <f t="shared" si="0"/>
        <v>242</v>
      </c>
    </row>
    <row r="31" spans="3:7" ht="15" thickBot="1">
      <c r="C31" s="36">
        <v>2</v>
      </c>
      <c r="D31" s="37">
        <v>4</v>
      </c>
      <c r="E31" s="38">
        <v>3</v>
      </c>
      <c r="G31" t="str">
        <f t="shared" si="0"/>
        <v>243</v>
      </c>
    </row>
    <row r="32" spans="3:7" ht="15" thickBot="1">
      <c r="C32" s="36">
        <v>2</v>
      </c>
      <c r="D32" s="37">
        <v>4</v>
      </c>
      <c r="E32" s="38">
        <v>4</v>
      </c>
      <c r="G32" t="str">
        <f t="shared" si="0"/>
        <v>244</v>
      </c>
    </row>
    <row r="33" spans="3:7" ht="15" thickBot="1">
      <c r="C33" s="36">
        <v>2</v>
      </c>
      <c r="D33" s="37">
        <v>5</v>
      </c>
      <c r="E33" s="38">
        <v>1</v>
      </c>
      <c r="G33" t="str">
        <f t="shared" si="0"/>
        <v>251</v>
      </c>
    </row>
    <row r="34" spans="3:7" ht="15" thickBot="1">
      <c r="C34" s="39">
        <v>3</v>
      </c>
      <c r="D34" s="37">
        <v>1</v>
      </c>
      <c r="E34" s="38">
        <v>1</v>
      </c>
      <c r="G34" t="str">
        <f t="shared" si="0"/>
        <v>311</v>
      </c>
    </row>
    <row r="35" spans="3:7" ht="15" thickBot="1">
      <c r="C35" s="39">
        <v>3</v>
      </c>
      <c r="D35" s="37">
        <v>1</v>
      </c>
      <c r="E35" s="38">
        <v>2</v>
      </c>
      <c r="G35" t="str">
        <f t="shared" si="0"/>
        <v>312</v>
      </c>
    </row>
    <row r="36" spans="3:7" ht="15" thickBot="1">
      <c r="C36" s="39">
        <v>3</v>
      </c>
      <c r="D36" s="37">
        <v>1</v>
      </c>
      <c r="E36" s="38">
        <v>3</v>
      </c>
      <c r="G36" t="str">
        <f t="shared" si="0"/>
        <v>313</v>
      </c>
    </row>
    <row r="37" spans="3:7" ht="15" thickBot="1">
      <c r="C37" s="39">
        <v>3</v>
      </c>
      <c r="D37" s="37">
        <v>1</v>
      </c>
      <c r="E37" s="38">
        <v>4</v>
      </c>
      <c r="G37" t="str">
        <f t="shared" si="0"/>
        <v>314</v>
      </c>
    </row>
    <row r="38" spans="3:7" ht="15" thickBot="1">
      <c r="C38" s="39">
        <v>3</v>
      </c>
      <c r="D38" s="37">
        <v>2</v>
      </c>
      <c r="E38" s="38">
        <v>1</v>
      </c>
      <c r="G38" t="str">
        <f t="shared" si="0"/>
        <v>321</v>
      </c>
    </row>
    <row r="39" spans="3:7" ht="15" thickBot="1">
      <c r="C39" s="39">
        <v>3</v>
      </c>
      <c r="D39" s="37">
        <v>2</v>
      </c>
      <c r="E39" s="38">
        <v>3</v>
      </c>
      <c r="G39" t="str">
        <f t="shared" si="0"/>
        <v>323</v>
      </c>
    </row>
    <row r="40" spans="3:7" ht="15" thickBot="1">
      <c r="C40" s="39">
        <v>3</v>
      </c>
      <c r="D40" s="37">
        <v>2</v>
      </c>
      <c r="E40" s="38">
        <v>4</v>
      </c>
      <c r="G40" t="str">
        <f t="shared" si="0"/>
        <v>324</v>
      </c>
    </row>
    <row r="41" spans="3:7" ht="15" thickBot="1">
      <c r="C41" s="39">
        <v>3</v>
      </c>
      <c r="D41" s="37">
        <v>3</v>
      </c>
      <c r="E41" s="38">
        <v>1</v>
      </c>
      <c r="G41" t="str">
        <f t="shared" si="0"/>
        <v>331</v>
      </c>
    </row>
    <row r="42" spans="3:7" ht="15" thickBot="1">
      <c r="C42" s="39">
        <v>3</v>
      </c>
      <c r="D42" s="37">
        <v>3</v>
      </c>
      <c r="E42" s="38">
        <v>3</v>
      </c>
      <c r="G42" t="str">
        <f t="shared" si="0"/>
        <v>333</v>
      </c>
    </row>
    <row r="43" spans="3:7" ht="15" thickBot="1">
      <c r="C43" s="39">
        <v>3</v>
      </c>
      <c r="D43" s="37">
        <v>4</v>
      </c>
      <c r="E43" s="38">
        <v>1</v>
      </c>
      <c r="G43" t="str">
        <f t="shared" si="0"/>
        <v>341</v>
      </c>
    </row>
    <row r="44" spans="3:7" ht="15" thickBot="1">
      <c r="C44" s="39">
        <v>3</v>
      </c>
      <c r="D44" s="37">
        <v>4</v>
      </c>
      <c r="E44" s="38">
        <v>2</v>
      </c>
      <c r="G44" t="str">
        <f t="shared" si="0"/>
        <v>342</v>
      </c>
    </row>
    <row r="45" spans="3:7" ht="15" thickBot="1">
      <c r="C45" s="39">
        <v>3</v>
      </c>
      <c r="D45" s="37">
        <v>4</v>
      </c>
      <c r="E45" s="38">
        <v>3</v>
      </c>
      <c r="G45" t="str">
        <f t="shared" si="0"/>
        <v>343</v>
      </c>
    </row>
    <row r="46" spans="3:7" ht="15" thickBot="1">
      <c r="C46" s="39">
        <v>3</v>
      </c>
      <c r="D46" s="37">
        <v>4</v>
      </c>
      <c r="E46" s="38">
        <v>4</v>
      </c>
      <c r="G46" t="str">
        <f t="shared" si="0"/>
        <v>344</v>
      </c>
    </row>
    <row r="47" spans="3:7" ht="15" thickBot="1">
      <c r="C47" s="39">
        <v>3</v>
      </c>
      <c r="D47" s="37">
        <v>5</v>
      </c>
      <c r="E47" s="38">
        <v>1</v>
      </c>
      <c r="G47" t="str">
        <f t="shared" si="0"/>
        <v>351</v>
      </c>
    </row>
    <row r="48" spans="3:7" ht="15" thickBot="1">
      <c r="C48" s="39">
        <v>4</v>
      </c>
      <c r="D48" s="37">
        <v>1</v>
      </c>
      <c r="E48" s="38">
        <v>1</v>
      </c>
      <c r="G48" t="str">
        <f t="shared" si="0"/>
        <v>411</v>
      </c>
    </row>
    <row r="49" spans="3:7" ht="15" thickBot="1">
      <c r="C49" s="39">
        <v>4</v>
      </c>
      <c r="D49" s="37">
        <v>2</v>
      </c>
      <c r="E49" s="38">
        <v>1</v>
      </c>
      <c r="G49" t="str">
        <f t="shared" si="0"/>
        <v>421</v>
      </c>
    </row>
    <row r="50" spans="3:7" ht="15" thickBot="1">
      <c r="C50" s="39">
        <v>4</v>
      </c>
      <c r="D50" s="37">
        <v>2</v>
      </c>
      <c r="E50" s="38">
        <v>2</v>
      </c>
      <c r="G50" t="str">
        <f t="shared" si="0"/>
        <v>422</v>
      </c>
    </row>
    <row r="51" spans="3:7" ht="15" thickBot="1">
      <c r="C51" s="39">
        <v>4</v>
      </c>
      <c r="D51" s="37">
        <v>2</v>
      </c>
      <c r="E51" s="38">
        <v>3</v>
      </c>
      <c r="G51" t="str">
        <f t="shared" si="0"/>
        <v>423</v>
      </c>
    </row>
    <row r="52" spans="3:7" ht="15" thickBot="1">
      <c r="C52" s="39">
        <v>4</v>
      </c>
      <c r="D52" s="37">
        <v>2</v>
      </c>
      <c r="E52" s="38">
        <v>4</v>
      </c>
      <c r="G52" t="str">
        <f t="shared" si="0"/>
        <v>424</v>
      </c>
    </row>
    <row r="53" spans="3:7" ht="15" thickBot="1">
      <c r="C53" s="39">
        <v>4</v>
      </c>
      <c r="D53" s="37">
        <v>3</v>
      </c>
      <c r="E53" s="38">
        <v>1</v>
      </c>
      <c r="G53" t="str">
        <f t="shared" si="0"/>
        <v>431</v>
      </c>
    </row>
    <row r="54" spans="3:7" ht="15" thickBot="1">
      <c r="C54" s="39">
        <v>4</v>
      </c>
      <c r="D54" s="37">
        <v>4</v>
      </c>
      <c r="E54" s="38">
        <v>1</v>
      </c>
      <c r="G54" t="str">
        <f t="shared" si="0"/>
        <v>441</v>
      </c>
    </row>
    <row r="55" spans="3:7" ht="15" thickBot="1">
      <c r="C55" s="39">
        <v>4</v>
      </c>
      <c r="D55" s="37">
        <v>4</v>
      </c>
      <c r="E55" s="38">
        <v>2</v>
      </c>
      <c r="G55" t="str">
        <f t="shared" si="0"/>
        <v>442</v>
      </c>
    </row>
    <row r="56" spans="3:7" ht="15" thickBot="1">
      <c r="C56" s="39">
        <v>4</v>
      </c>
      <c r="D56" s="37">
        <v>4</v>
      </c>
      <c r="E56" s="38">
        <v>3</v>
      </c>
      <c r="G56" t="str">
        <f t="shared" si="0"/>
        <v>443</v>
      </c>
    </row>
    <row r="57" spans="3:7" ht="15" thickBot="1">
      <c r="C57" s="39">
        <v>4</v>
      </c>
      <c r="D57" s="37">
        <v>4</v>
      </c>
      <c r="E57" s="38">
        <v>4</v>
      </c>
      <c r="G57" t="str">
        <f t="shared" si="0"/>
        <v>444</v>
      </c>
    </row>
    <row r="58" spans="3:7" ht="15" thickBot="1">
      <c r="C58" s="39">
        <v>4</v>
      </c>
      <c r="D58" s="37">
        <v>5</v>
      </c>
      <c r="E58" s="38">
        <v>1</v>
      </c>
      <c r="G58" t="str">
        <f t="shared" si="0"/>
        <v>451</v>
      </c>
    </row>
    <row r="59" spans="3:7" ht="15" thickBot="1">
      <c r="C59" s="39">
        <v>5</v>
      </c>
      <c r="D59" s="37">
        <v>1</v>
      </c>
      <c r="E59" s="38">
        <v>1</v>
      </c>
      <c r="G59" t="str">
        <f t="shared" si="0"/>
        <v>511</v>
      </c>
    </row>
    <row r="60" spans="3:7" ht="15" thickBot="1">
      <c r="C60" s="39">
        <v>5</v>
      </c>
      <c r="D60" s="37">
        <v>2</v>
      </c>
      <c r="E60" s="38">
        <v>1</v>
      </c>
      <c r="G60" t="str">
        <f t="shared" si="0"/>
        <v>521</v>
      </c>
    </row>
    <row r="61" spans="3:7" ht="15" thickBot="1">
      <c r="C61" s="39">
        <v>5</v>
      </c>
      <c r="D61" s="37">
        <v>2</v>
      </c>
      <c r="E61" s="38">
        <v>2</v>
      </c>
      <c r="G61" t="str">
        <f t="shared" si="0"/>
        <v>522</v>
      </c>
    </row>
    <row r="62" spans="3:7" ht="15" thickBot="1">
      <c r="C62" s="33">
        <v>5</v>
      </c>
      <c r="D62" s="40">
        <v>2</v>
      </c>
      <c r="E62" s="41">
        <v>3</v>
      </c>
      <c r="G62" t="str">
        <f t="shared" si="0"/>
        <v>523</v>
      </c>
    </row>
    <row r="63" spans="3:7" ht="15" thickBot="1">
      <c r="C63" s="39">
        <v>5</v>
      </c>
      <c r="D63" s="40">
        <v>2</v>
      </c>
      <c r="E63" s="41">
        <v>4</v>
      </c>
      <c r="G63" t="str">
        <f t="shared" si="0"/>
        <v>524</v>
      </c>
    </row>
    <row r="64" spans="3:7" ht="15" thickBot="1">
      <c r="C64" s="39">
        <v>5</v>
      </c>
      <c r="D64" s="37">
        <v>3</v>
      </c>
      <c r="E64" s="41">
        <v>1</v>
      </c>
      <c r="G64" t="str">
        <f t="shared" si="0"/>
        <v>531</v>
      </c>
    </row>
    <row r="65" spans="3:7" ht="15" thickBot="1">
      <c r="C65" s="39">
        <v>5</v>
      </c>
      <c r="D65" s="37">
        <v>4</v>
      </c>
      <c r="E65" s="41">
        <v>1</v>
      </c>
      <c r="G65" t="str">
        <f t="shared" si="0"/>
        <v>541</v>
      </c>
    </row>
    <row r="66" spans="3:7" ht="15" thickBot="1">
      <c r="C66" s="39">
        <v>5</v>
      </c>
      <c r="D66" s="37">
        <v>4</v>
      </c>
      <c r="E66" s="41">
        <v>2</v>
      </c>
      <c r="G66" t="str">
        <f t="shared" si="0"/>
        <v>542</v>
      </c>
    </row>
    <row r="67" spans="3:7" ht="15" thickBot="1">
      <c r="C67" s="39">
        <v>5</v>
      </c>
      <c r="D67" s="37">
        <v>4</v>
      </c>
      <c r="E67" s="41">
        <v>3</v>
      </c>
      <c r="G67" t="str">
        <f t="shared" si="0"/>
        <v>543</v>
      </c>
    </row>
    <row r="68" spans="3:7" ht="15" thickBot="1">
      <c r="C68" s="39">
        <v>5</v>
      </c>
      <c r="D68" s="37">
        <v>4</v>
      </c>
      <c r="E68" s="41">
        <v>4</v>
      </c>
      <c r="G68" t="str">
        <f t="shared" si="0"/>
        <v>544</v>
      </c>
    </row>
    <row r="69" spans="3:7" ht="15" thickBot="1">
      <c r="C69" s="39">
        <v>5</v>
      </c>
      <c r="D69" s="37">
        <v>5</v>
      </c>
      <c r="E69" s="41">
        <v>1</v>
      </c>
      <c r="G69" t="str">
        <f t="shared" si="0"/>
        <v>551</v>
      </c>
    </row>
    <row r="70" spans="3:7" ht="15" thickBot="1">
      <c r="C70" s="39">
        <v>6</v>
      </c>
      <c r="D70" s="37">
        <v>2</v>
      </c>
      <c r="E70" s="38">
        <v>1</v>
      </c>
      <c r="G70" t="str">
        <f t="shared" ref="G70:G79" si="2">C70&amp;D70&amp;E70</f>
        <v>621</v>
      </c>
    </row>
    <row r="71" spans="3:7" ht="15" thickBot="1">
      <c r="C71" s="39">
        <v>6</v>
      </c>
      <c r="D71" s="37">
        <v>2</v>
      </c>
      <c r="E71" s="38">
        <v>2</v>
      </c>
      <c r="G71" t="str">
        <f t="shared" si="2"/>
        <v>622</v>
      </c>
    </row>
    <row r="72" spans="3:7" ht="15" thickBot="1">
      <c r="C72" s="39">
        <v>6</v>
      </c>
      <c r="D72" s="37">
        <v>2</v>
      </c>
      <c r="E72" s="38">
        <v>3</v>
      </c>
      <c r="G72" t="str">
        <f t="shared" si="2"/>
        <v>623</v>
      </c>
    </row>
    <row r="73" spans="3:7" ht="15" thickBot="1">
      <c r="C73" s="39">
        <v>6</v>
      </c>
      <c r="D73" s="37">
        <v>2</v>
      </c>
      <c r="E73" s="38">
        <v>4</v>
      </c>
      <c r="G73" t="str">
        <f t="shared" si="2"/>
        <v>624</v>
      </c>
    </row>
    <row r="74" spans="3:7" ht="15" thickBot="1">
      <c r="C74" s="39">
        <v>6</v>
      </c>
      <c r="D74" s="37">
        <v>3</v>
      </c>
      <c r="E74" s="38">
        <v>4</v>
      </c>
      <c r="G74" t="str">
        <f t="shared" si="2"/>
        <v>634</v>
      </c>
    </row>
    <row r="75" spans="3:7" ht="15" thickBot="1">
      <c r="C75" s="39">
        <v>6</v>
      </c>
      <c r="D75" s="37">
        <v>4</v>
      </c>
      <c r="E75" s="38">
        <v>1</v>
      </c>
      <c r="G75" t="str">
        <f t="shared" si="2"/>
        <v>641</v>
      </c>
    </row>
    <row r="76" spans="3:7" ht="15" thickBot="1">
      <c r="C76" s="39">
        <v>6</v>
      </c>
      <c r="D76" s="37">
        <v>4</v>
      </c>
      <c r="E76" s="38">
        <v>2</v>
      </c>
      <c r="G76" t="str">
        <f t="shared" si="2"/>
        <v>642</v>
      </c>
    </row>
    <row r="77" spans="3:7" ht="15" thickBot="1">
      <c r="C77" s="39">
        <v>6</v>
      </c>
      <c r="D77" s="37">
        <v>4</v>
      </c>
      <c r="E77" s="38">
        <v>3</v>
      </c>
      <c r="G77" t="str">
        <f t="shared" si="2"/>
        <v>643</v>
      </c>
    </row>
    <row r="78" spans="3:7" ht="15" thickBot="1">
      <c r="C78" s="39">
        <v>6</v>
      </c>
      <c r="D78" s="37">
        <v>4</v>
      </c>
      <c r="E78" s="38">
        <v>4</v>
      </c>
      <c r="G78" t="str">
        <f t="shared" si="2"/>
        <v>644</v>
      </c>
    </row>
    <row r="79" spans="3:7" ht="15" thickBot="1">
      <c r="C79" s="39">
        <v>6</v>
      </c>
      <c r="D79" s="37">
        <v>5</v>
      </c>
      <c r="E79" s="38">
        <v>4</v>
      </c>
      <c r="G79" t="str">
        <f t="shared" si="2"/>
        <v>654</v>
      </c>
    </row>
  </sheetData>
  <phoneticPr fontId="1"/>
  <dataValidations disablePrompts="1" count="1">
    <dataValidation allowBlank="1" showErrorMessage="1" sqref="J4 H4:H16" xr:uid="{00000000-0002-0000-0700-000000000000}"/>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Q90"/>
  <sheetViews>
    <sheetView topLeftCell="A3" zoomScaleNormal="100" workbookViewId="0">
      <selection activeCell="G20" sqref="G20:G24"/>
    </sheetView>
  </sheetViews>
  <sheetFormatPr defaultRowHeight="13.2"/>
  <cols>
    <col min="13" max="13" width="9" style="44"/>
    <col min="14" max="14" width="9" style="103"/>
    <col min="15" max="15" width="9" style="44"/>
  </cols>
  <sheetData>
    <row r="2" spans="2:17">
      <c r="B2" s="359" t="s">
        <v>2203</v>
      </c>
      <c r="C2" s="360"/>
      <c r="D2" s="360"/>
    </row>
    <row r="3" spans="2:17">
      <c r="B3" s="360"/>
      <c r="C3" s="360"/>
      <c r="D3" s="360"/>
      <c r="L3" t="s">
        <v>2190</v>
      </c>
    </row>
    <row r="4" spans="2:17" ht="13.8" thickBot="1">
      <c r="C4" s="9"/>
      <c r="P4" s="9" t="s">
        <v>2200</v>
      </c>
    </row>
    <row r="5" spans="2:17" ht="14.4">
      <c r="B5" s="49">
        <v>1019</v>
      </c>
      <c r="C5" s="50">
        <v>1029</v>
      </c>
      <c r="D5" s="50">
        <v>1039</v>
      </c>
      <c r="E5" s="50">
        <v>1049</v>
      </c>
      <c r="F5" s="50">
        <v>1059</v>
      </c>
      <c r="G5" s="51">
        <v>2111</v>
      </c>
      <c r="H5" s="51">
        <v>2112</v>
      </c>
      <c r="I5" s="51">
        <v>2113</v>
      </c>
      <c r="J5" s="52">
        <v>2114</v>
      </c>
      <c r="L5" s="43" t="s">
        <v>2191</v>
      </c>
      <c r="M5" s="103" t="str">
        <f t="array" ref="M5">IF('建築工事届（別記第40号様式）'!R91:T91&lt;&gt;"", 1, "0")</f>
        <v>0</v>
      </c>
      <c r="N5" s="104" t="str">
        <f t="array" ref="N5">IF('建築工事届（別記第40号様式）'!R91:T91&lt;&gt;"", TEXT('建築工事届（別記第40号様式）'!R91:T91, "00"), "00")</f>
        <v>00</v>
      </c>
      <c r="O5" s="44">
        <f t="array" ref="O5">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5" s="48" t="str">
        <f t="shared" ref="P5:P13" si="0">M5&amp;N5&amp;O5</f>
        <v>0000</v>
      </c>
    </row>
    <row r="6" spans="2:17" ht="14.4">
      <c r="B6" s="53">
        <v>2119</v>
      </c>
      <c r="C6" s="54">
        <v>2121</v>
      </c>
      <c r="D6" s="54">
        <v>2122</v>
      </c>
      <c r="E6" s="54">
        <v>2123</v>
      </c>
      <c r="F6" s="54">
        <v>2124</v>
      </c>
      <c r="G6" s="54">
        <v>2129</v>
      </c>
      <c r="H6" s="54">
        <v>2131</v>
      </c>
      <c r="I6" s="54">
        <v>2132</v>
      </c>
      <c r="J6" s="55">
        <v>2133</v>
      </c>
      <c r="L6" s="43" t="s">
        <v>2192</v>
      </c>
      <c r="M6" s="103" t="str">
        <f t="array" ref="M6">IF('建築工事届（別記第40号様式）'!R91:T91&lt;&gt;"", 1, "0")</f>
        <v>0</v>
      </c>
      <c r="N6" s="104" t="str">
        <f t="array" ref="N6">IF('建築工事届（別記第40号様式）'!R91:T91&lt;&gt;"", TEXT('建築工事届（別記第40号様式）'!R91:T91, "00"), "00")</f>
        <v>00</v>
      </c>
      <c r="O6" s="104">
        <f>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6" s="48" t="str">
        <f t="shared" si="0"/>
        <v>0000</v>
      </c>
    </row>
    <row r="7" spans="2:17" ht="14.4">
      <c r="B7" s="53">
        <v>2134</v>
      </c>
      <c r="C7" s="54">
        <v>2139</v>
      </c>
      <c r="D7" s="54">
        <v>2141</v>
      </c>
      <c r="E7" s="54">
        <v>2142</v>
      </c>
      <c r="F7" s="54">
        <v>2143</v>
      </c>
      <c r="G7" s="54">
        <v>2144</v>
      </c>
      <c r="H7" s="54">
        <v>2149</v>
      </c>
      <c r="I7" s="54">
        <v>2151</v>
      </c>
      <c r="J7" s="55">
        <v>2152</v>
      </c>
      <c r="L7" s="43" t="s">
        <v>2193</v>
      </c>
      <c r="M7" s="103" t="str">
        <f t="array" ref="M7">IF('建築工事届（別記第40号様式）'!R91:T91&lt;&gt;"", 1, "0")</f>
        <v>0</v>
      </c>
      <c r="N7" s="44" t="str">
        <f t="array" ref="N7">IF('建築工事届（別記第40号様式）'!R91:T91&lt;&gt;"", TEXT('建築工事届（別記第40号様式）'!R91:T91, "00"), "00")</f>
        <v>00</v>
      </c>
      <c r="O7" s="44">
        <f>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7" s="48" t="str">
        <f t="shared" si="0"/>
        <v>0000</v>
      </c>
    </row>
    <row r="8" spans="2:17" ht="14.4">
      <c r="B8" s="53">
        <v>2153</v>
      </c>
      <c r="C8" s="54">
        <v>2154</v>
      </c>
      <c r="D8" s="54">
        <v>2159</v>
      </c>
      <c r="E8" s="54">
        <v>2161</v>
      </c>
      <c r="F8" s="54">
        <v>2162</v>
      </c>
      <c r="G8" s="54">
        <v>2163</v>
      </c>
      <c r="H8" s="54">
        <v>2164</v>
      </c>
      <c r="I8" s="54">
        <v>2169</v>
      </c>
      <c r="J8" s="55">
        <v>2171</v>
      </c>
      <c r="L8" s="43" t="s">
        <v>2194</v>
      </c>
      <c r="M8" s="103" t="str">
        <f t="array" ref="M8">IF('建築工事届（別記第40号様式）'!R92:T92&lt;&gt;"", 1, "0")</f>
        <v>0</v>
      </c>
      <c r="N8" s="44" t="str">
        <f t="array" ref="N8">IF('建築工事届（別記第40号様式）'!R92:T92&lt;&gt;"",'建築工事届（別記第40号様式）'!R92:T92,"00")</f>
        <v>00</v>
      </c>
      <c r="O8" s="44">
        <f>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8" s="48" t="str">
        <f t="shared" si="0"/>
        <v>0000</v>
      </c>
    </row>
    <row r="9" spans="2:17" ht="14.4">
      <c r="B9" s="53">
        <v>2172</v>
      </c>
      <c r="C9" s="54">
        <v>2173</v>
      </c>
      <c r="D9" s="54">
        <v>2174</v>
      </c>
      <c r="E9" s="54">
        <v>2179</v>
      </c>
      <c r="F9" s="54">
        <v>2181</v>
      </c>
      <c r="G9" s="54">
        <v>2182</v>
      </c>
      <c r="H9" s="54">
        <v>2183</v>
      </c>
      <c r="I9" s="54">
        <v>2184</v>
      </c>
      <c r="J9" s="55">
        <v>2189</v>
      </c>
      <c r="L9" s="43" t="s">
        <v>2195</v>
      </c>
      <c r="M9" s="103" t="str">
        <f t="array" ref="M9">IF('建築工事届（別記第40号様式）'!R92:T92&lt;&gt;"", 1, "0")</f>
        <v>0</v>
      </c>
      <c r="N9" s="44" t="str">
        <f t="array" ref="N9">IF('建築工事届（別記第40号様式）'!R92:T92&lt;&gt;"",'建築工事届（別記第40号様式）'!R92:T92,"00")</f>
        <v>00</v>
      </c>
      <c r="O9" s="44">
        <f t="array" ref="O9">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9" s="48" t="str">
        <f t="shared" si="0"/>
        <v>0000</v>
      </c>
      <c r="Q9" s="63"/>
    </row>
    <row r="10" spans="2:17" ht="14.4">
      <c r="B10" s="53">
        <v>2191</v>
      </c>
      <c r="C10" s="54">
        <v>2192</v>
      </c>
      <c r="D10" s="54">
        <v>2193</v>
      </c>
      <c r="E10" s="54">
        <v>2194</v>
      </c>
      <c r="F10" s="54">
        <v>2199</v>
      </c>
      <c r="G10" s="54">
        <v>2201</v>
      </c>
      <c r="H10" s="54">
        <v>2202</v>
      </c>
      <c r="I10" s="54">
        <v>2203</v>
      </c>
      <c r="J10" s="55">
        <v>2204</v>
      </c>
      <c r="L10" s="43" t="s">
        <v>2196</v>
      </c>
      <c r="M10" s="103" t="str">
        <f t="array" ref="M10">IF('建築工事届（別記第40号様式）'!R92:T92&lt;&gt;"", 1, "0")</f>
        <v>0</v>
      </c>
      <c r="N10" s="44" t="str">
        <f t="array" ref="N10">IF('建築工事届（別記第40号様式）'!R92:T92&lt;&gt;"",'建築工事届（別記第40号様式）'!R92:T92,"00")</f>
        <v>00</v>
      </c>
      <c r="O10" s="44">
        <f>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10" s="48" t="str">
        <f t="shared" si="0"/>
        <v>0000</v>
      </c>
    </row>
    <row r="11" spans="2:17" ht="14.4">
      <c r="B11" s="53">
        <v>2209</v>
      </c>
      <c r="C11" s="54">
        <v>2211</v>
      </c>
      <c r="D11" s="54">
        <v>2212</v>
      </c>
      <c r="E11" s="54">
        <v>2213</v>
      </c>
      <c r="F11" s="54">
        <v>2214</v>
      </c>
      <c r="G11" s="54">
        <v>2219</v>
      </c>
      <c r="H11" s="54">
        <v>2221</v>
      </c>
      <c r="I11" s="54">
        <v>2222</v>
      </c>
      <c r="J11" s="55">
        <v>2223</v>
      </c>
      <c r="L11" s="43" t="s">
        <v>2197</v>
      </c>
      <c r="M11" s="103" t="str">
        <f t="array" ref="M11">IF('建築工事届（別記第40号様式）'!R93:T93&lt;&gt;"", 1, "0")</f>
        <v>0</v>
      </c>
      <c r="N11" s="44" t="str">
        <f t="array" ref="N11">IF('建築工事届（別記第40号様式）'!R93:T93&lt;&gt;"",'建築工事届（別記第40号様式）'!R93:T93,"00")</f>
        <v>00</v>
      </c>
      <c r="O11" s="44">
        <f>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11" s="48" t="str">
        <f t="shared" si="0"/>
        <v>0000</v>
      </c>
    </row>
    <row r="12" spans="2:17" ht="14.4">
      <c r="B12" s="53">
        <v>2224</v>
      </c>
      <c r="C12" s="54">
        <v>2229</v>
      </c>
      <c r="D12" s="54">
        <v>2231</v>
      </c>
      <c r="E12" s="54">
        <v>2232</v>
      </c>
      <c r="F12" s="54">
        <v>2233</v>
      </c>
      <c r="G12" s="54">
        <v>2234</v>
      </c>
      <c r="H12" s="54">
        <v>2239</v>
      </c>
      <c r="I12" s="54">
        <v>2241</v>
      </c>
      <c r="J12" s="55">
        <v>2242</v>
      </c>
      <c r="L12" s="43" t="s">
        <v>2198</v>
      </c>
      <c r="M12" s="103" t="str">
        <f t="array" ref="M12">IF('建築工事届（別記第40号様式）'!R93:T93&lt;&gt;"", 1, "0")</f>
        <v>0</v>
      </c>
      <c r="N12" s="44" t="str">
        <f t="array" ref="N12">IF('建築工事届（別記第40号様式）'!R93:T93&lt;&gt;"",'建築工事届（別記第40号様式）'!R93:T93,"00")</f>
        <v>00</v>
      </c>
      <c r="O12" s="44">
        <f>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12" s="48" t="str">
        <f t="shared" si="0"/>
        <v>0000</v>
      </c>
    </row>
    <row r="13" spans="2:17" ht="14.4">
      <c r="B13" s="53">
        <v>2243</v>
      </c>
      <c r="C13" s="54">
        <v>2244</v>
      </c>
      <c r="D13" s="54">
        <v>2249</v>
      </c>
      <c r="E13" s="54">
        <v>2251</v>
      </c>
      <c r="F13" s="54">
        <v>2252</v>
      </c>
      <c r="G13" s="54">
        <v>2253</v>
      </c>
      <c r="H13" s="54">
        <v>2254</v>
      </c>
      <c r="I13" s="54">
        <v>2259</v>
      </c>
      <c r="J13" s="55">
        <v>2261</v>
      </c>
      <c r="L13" s="43" t="s">
        <v>2199</v>
      </c>
      <c r="M13" s="103" t="str">
        <f t="array" ref="M13">IF('建築工事届（別記第40号様式）'!R93:T93&lt;&gt;"", 1, "0")</f>
        <v>0</v>
      </c>
      <c r="N13" s="44" t="str">
        <f t="array" ref="N13">IF('建築工事届（別記第40号様式）'!R93:T93&lt;&gt;"",'建築工事届（別記第40号様式）'!R93:T93,"00")</f>
        <v>00</v>
      </c>
      <c r="O13" s="44">
        <f t="array" ref="O13">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13" s="48" t="str">
        <f t="shared" si="0"/>
        <v>0000</v>
      </c>
      <c r="Q13" s="63"/>
    </row>
    <row r="14" spans="2:17" ht="14.4">
      <c r="B14" s="53">
        <v>2262</v>
      </c>
      <c r="C14" s="54">
        <v>2263</v>
      </c>
      <c r="D14" s="54">
        <v>2264</v>
      </c>
      <c r="E14" s="54">
        <v>2269</v>
      </c>
      <c r="F14" s="54">
        <v>2271</v>
      </c>
      <c r="G14" s="54">
        <v>2272</v>
      </c>
      <c r="H14" s="54">
        <v>2273</v>
      </c>
      <c r="I14" s="54">
        <v>2274</v>
      </c>
      <c r="J14" s="55">
        <v>2279</v>
      </c>
      <c r="N14" s="44"/>
    </row>
    <row r="15" spans="2:17" ht="14.4">
      <c r="B15" s="53">
        <v>2281</v>
      </c>
      <c r="C15" s="54">
        <v>2282</v>
      </c>
      <c r="D15" s="54">
        <v>2283</v>
      </c>
      <c r="E15" s="54">
        <v>2284</v>
      </c>
      <c r="F15" s="54">
        <v>2289</v>
      </c>
      <c r="G15" s="54">
        <v>2291</v>
      </c>
      <c r="H15" s="54">
        <v>2292</v>
      </c>
      <c r="I15" s="54">
        <v>2293</v>
      </c>
      <c r="J15" s="55">
        <v>2294</v>
      </c>
    </row>
    <row r="16" spans="2:17" ht="14.4">
      <c r="B16" s="53">
        <v>2299</v>
      </c>
      <c r="C16" s="54">
        <v>2301</v>
      </c>
      <c r="D16" s="54">
        <v>2302</v>
      </c>
      <c r="E16" s="54">
        <v>2303</v>
      </c>
      <c r="F16" s="54">
        <v>2304</v>
      </c>
      <c r="G16" s="54">
        <v>2309</v>
      </c>
      <c r="H16" s="54">
        <v>2311</v>
      </c>
      <c r="I16" s="54">
        <v>2312</v>
      </c>
      <c r="J16" s="55">
        <v>2313</v>
      </c>
    </row>
    <row r="17" spans="2:10" ht="14.4">
      <c r="B17" s="53">
        <v>2314</v>
      </c>
      <c r="C17" s="54">
        <v>2319</v>
      </c>
      <c r="D17" s="54">
        <v>2321</v>
      </c>
      <c r="E17" s="54">
        <v>2322</v>
      </c>
      <c r="F17" s="54">
        <v>2323</v>
      </c>
      <c r="G17" s="54">
        <v>2324</v>
      </c>
      <c r="H17" s="54">
        <v>2329</v>
      </c>
      <c r="I17" s="54">
        <v>2331</v>
      </c>
      <c r="J17" s="55">
        <v>2332</v>
      </c>
    </row>
    <row r="18" spans="2:10" ht="14.4">
      <c r="B18" s="53">
        <v>2333</v>
      </c>
      <c r="C18" s="54">
        <v>2334</v>
      </c>
      <c r="D18" s="54">
        <v>2339</v>
      </c>
      <c r="E18" s="54">
        <v>2341</v>
      </c>
      <c r="F18" s="54">
        <v>2342</v>
      </c>
      <c r="G18" s="54">
        <v>2343</v>
      </c>
      <c r="H18" s="54">
        <v>2344</v>
      </c>
      <c r="I18" s="54">
        <v>2345</v>
      </c>
      <c r="J18" s="55">
        <v>2349</v>
      </c>
    </row>
    <row r="19" spans="2:10" ht="14.4">
      <c r="B19" s="53">
        <v>2351</v>
      </c>
      <c r="C19" s="54">
        <v>2352</v>
      </c>
      <c r="D19" s="54">
        <v>2353</v>
      </c>
      <c r="E19" s="54">
        <v>2354</v>
      </c>
      <c r="F19" s="54">
        <v>2359</v>
      </c>
      <c r="G19" s="54">
        <v>2361</v>
      </c>
      <c r="H19" s="54">
        <v>2362</v>
      </c>
      <c r="I19" s="54">
        <v>2363</v>
      </c>
      <c r="J19" s="55">
        <v>2364</v>
      </c>
    </row>
    <row r="20" spans="2:10" ht="14.4">
      <c r="B20" s="53">
        <v>2369</v>
      </c>
      <c r="C20" s="54">
        <v>2371</v>
      </c>
      <c r="D20" s="54">
        <v>2372</v>
      </c>
      <c r="E20" s="54">
        <v>2373</v>
      </c>
      <c r="F20" s="54">
        <v>2374</v>
      </c>
      <c r="G20" s="54">
        <v>2379</v>
      </c>
      <c r="H20" s="54">
        <v>2381</v>
      </c>
      <c r="I20" s="54">
        <v>2382</v>
      </c>
      <c r="J20" s="55">
        <v>2383</v>
      </c>
    </row>
    <row r="21" spans="2:10" ht="14.4">
      <c r="B21" s="53">
        <v>2384</v>
      </c>
      <c r="C21" s="54">
        <v>2386</v>
      </c>
      <c r="D21" s="54">
        <v>2389</v>
      </c>
      <c r="E21" s="54">
        <v>2391</v>
      </c>
      <c r="F21" s="54">
        <v>2392</v>
      </c>
      <c r="G21" s="54">
        <v>2393</v>
      </c>
      <c r="H21" s="54">
        <v>2394</v>
      </c>
      <c r="I21" s="54">
        <v>2399</v>
      </c>
      <c r="J21" s="55">
        <v>2401</v>
      </c>
    </row>
    <row r="22" spans="2:10" ht="14.4">
      <c r="B22" s="53">
        <v>2402</v>
      </c>
      <c r="C22" s="54">
        <v>2403</v>
      </c>
      <c r="D22" s="54">
        <v>2404</v>
      </c>
      <c r="E22" s="54">
        <v>2409</v>
      </c>
      <c r="F22" s="54">
        <v>2411</v>
      </c>
      <c r="G22" s="54">
        <v>2412</v>
      </c>
      <c r="H22" s="54">
        <v>2413</v>
      </c>
      <c r="I22" s="54">
        <v>2414</v>
      </c>
      <c r="J22" s="55">
        <v>2419</v>
      </c>
    </row>
    <row r="23" spans="2:10" ht="14.4">
      <c r="B23" s="53">
        <v>2421</v>
      </c>
      <c r="C23" s="54">
        <v>2422</v>
      </c>
      <c r="D23" s="54">
        <v>2423</v>
      </c>
      <c r="E23" s="54">
        <v>2424</v>
      </c>
      <c r="F23" s="54">
        <v>2429</v>
      </c>
      <c r="G23" s="54">
        <v>2431</v>
      </c>
      <c r="H23" s="54">
        <v>2432</v>
      </c>
      <c r="I23" s="54">
        <v>2433</v>
      </c>
      <c r="J23" s="55">
        <v>2434</v>
      </c>
    </row>
    <row r="24" spans="2:10" ht="14.4">
      <c r="B24" s="53">
        <v>2439</v>
      </c>
      <c r="C24" s="54">
        <v>2441</v>
      </c>
      <c r="D24" s="54">
        <v>2442</v>
      </c>
      <c r="E24" s="54">
        <v>2443</v>
      </c>
      <c r="F24" s="54">
        <v>2444</v>
      </c>
      <c r="G24" s="54">
        <v>2449</v>
      </c>
      <c r="H24" s="54">
        <v>2451</v>
      </c>
      <c r="I24" s="54">
        <v>2452</v>
      </c>
      <c r="J24" s="55">
        <v>2453</v>
      </c>
    </row>
    <row r="25" spans="2:10" ht="14.4">
      <c r="B25" s="53">
        <v>2454</v>
      </c>
      <c r="C25" s="54">
        <v>2459</v>
      </c>
      <c r="D25" s="54">
        <v>2461</v>
      </c>
      <c r="E25" s="54">
        <v>2462</v>
      </c>
      <c r="F25" s="54">
        <v>2463</v>
      </c>
      <c r="G25" s="54">
        <v>2464</v>
      </c>
      <c r="H25" s="54">
        <v>2469</v>
      </c>
      <c r="I25" s="54">
        <v>2999</v>
      </c>
      <c r="J25" s="55">
        <v>3111</v>
      </c>
    </row>
    <row r="26" spans="2:10" ht="14.4">
      <c r="B26" s="53">
        <v>3112</v>
      </c>
      <c r="C26" s="54">
        <v>3113</v>
      </c>
      <c r="D26" s="54">
        <v>3114</v>
      </c>
      <c r="E26" s="54">
        <v>3119</v>
      </c>
      <c r="F26" s="54">
        <v>3121</v>
      </c>
      <c r="G26" s="54">
        <v>3122</v>
      </c>
      <c r="H26" s="54">
        <v>3123</v>
      </c>
      <c r="I26" s="54">
        <v>3124</v>
      </c>
      <c r="J26" s="55">
        <v>3129</v>
      </c>
    </row>
    <row r="27" spans="2:10" ht="14.4">
      <c r="B27" s="53">
        <v>3131</v>
      </c>
      <c r="C27" s="54">
        <v>3132</v>
      </c>
      <c r="D27" s="54">
        <v>3133</v>
      </c>
      <c r="E27" s="54">
        <v>3134</v>
      </c>
      <c r="F27" s="54">
        <v>3139</v>
      </c>
      <c r="G27" s="54">
        <v>3141</v>
      </c>
      <c r="H27" s="54">
        <v>3142</v>
      </c>
      <c r="I27" s="54">
        <v>3143</v>
      </c>
      <c r="J27" s="55">
        <v>3144</v>
      </c>
    </row>
    <row r="28" spans="2:10" ht="14.4">
      <c r="B28" s="53">
        <v>3149</v>
      </c>
      <c r="C28" s="54">
        <v>3151</v>
      </c>
      <c r="D28" s="54">
        <v>3152</v>
      </c>
      <c r="E28" s="54">
        <v>3153</v>
      </c>
      <c r="F28" s="54">
        <v>3154</v>
      </c>
      <c r="G28" s="54">
        <v>3159</v>
      </c>
      <c r="H28" s="54">
        <v>3161</v>
      </c>
      <c r="I28" s="54">
        <v>3162</v>
      </c>
      <c r="J28" s="55">
        <v>3163</v>
      </c>
    </row>
    <row r="29" spans="2:10" ht="14.4">
      <c r="B29" s="53">
        <v>3164</v>
      </c>
      <c r="C29" s="54">
        <v>3169</v>
      </c>
      <c r="D29" s="54">
        <v>3171</v>
      </c>
      <c r="E29" s="54">
        <v>3172</v>
      </c>
      <c r="F29" s="54">
        <v>3173</v>
      </c>
      <c r="G29" s="54">
        <v>3174</v>
      </c>
      <c r="H29" s="54">
        <v>3179</v>
      </c>
      <c r="I29" s="54">
        <v>3181</v>
      </c>
      <c r="J29" s="55">
        <v>3182</v>
      </c>
    </row>
    <row r="30" spans="2:10" ht="14.4">
      <c r="B30" s="53">
        <v>3183</v>
      </c>
      <c r="C30" s="54">
        <v>3184</v>
      </c>
      <c r="D30" s="54">
        <v>3189</v>
      </c>
      <c r="E30" s="54">
        <v>3191</v>
      </c>
      <c r="F30" s="54">
        <v>3192</v>
      </c>
      <c r="G30" s="54">
        <v>3193</v>
      </c>
      <c r="H30" s="54">
        <v>3194</v>
      </c>
      <c r="I30" s="54">
        <v>3199</v>
      </c>
      <c r="J30" s="55">
        <v>3201</v>
      </c>
    </row>
    <row r="31" spans="2:10" ht="14.4">
      <c r="B31" s="53">
        <v>3202</v>
      </c>
      <c r="C31" s="54">
        <v>3203</v>
      </c>
      <c r="D31" s="54">
        <v>3204</v>
      </c>
      <c r="E31" s="54">
        <v>3209</v>
      </c>
      <c r="F31" s="54">
        <v>3211</v>
      </c>
      <c r="G31" s="54">
        <v>3212</v>
      </c>
      <c r="H31" s="54">
        <v>3213</v>
      </c>
      <c r="I31" s="54">
        <v>3214</v>
      </c>
      <c r="J31" s="55">
        <v>3219</v>
      </c>
    </row>
    <row r="32" spans="2:10" ht="14.4">
      <c r="B32" s="53">
        <v>3221</v>
      </c>
      <c r="C32" s="54">
        <v>3222</v>
      </c>
      <c r="D32" s="54">
        <v>3223</v>
      </c>
      <c r="E32" s="54">
        <v>3224</v>
      </c>
      <c r="F32" s="54">
        <v>3229</v>
      </c>
      <c r="G32" s="54">
        <v>3231</v>
      </c>
      <c r="H32" s="54">
        <v>3232</v>
      </c>
      <c r="I32" s="54">
        <v>3233</v>
      </c>
      <c r="J32" s="55">
        <v>3234</v>
      </c>
    </row>
    <row r="33" spans="2:10" ht="14.4">
      <c r="B33" s="53">
        <v>3239</v>
      </c>
      <c r="C33" s="54">
        <v>3241</v>
      </c>
      <c r="D33" s="54">
        <v>3242</v>
      </c>
      <c r="E33" s="54">
        <v>3243</v>
      </c>
      <c r="F33" s="54">
        <v>3244</v>
      </c>
      <c r="G33" s="54">
        <v>3249</v>
      </c>
      <c r="H33" s="54">
        <v>3251</v>
      </c>
      <c r="I33" s="54">
        <v>3252</v>
      </c>
      <c r="J33" s="55">
        <v>3253</v>
      </c>
    </row>
    <row r="34" spans="2:10" ht="14.4">
      <c r="B34" s="53">
        <v>3254</v>
      </c>
      <c r="C34" s="54">
        <v>3259</v>
      </c>
      <c r="D34" s="54">
        <v>3261</v>
      </c>
      <c r="E34" s="54">
        <v>3262</v>
      </c>
      <c r="F34" s="54">
        <v>3263</v>
      </c>
      <c r="G34" s="54">
        <v>3264</v>
      </c>
      <c r="H34" s="54">
        <v>3269</v>
      </c>
      <c r="I34" s="54">
        <v>3271</v>
      </c>
      <c r="J34" s="55">
        <v>3272</v>
      </c>
    </row>
    <row r="35" spans="2:10" ht="14.4">
      <c r="B35" s="53">
        <v>3273</v>
      </c>
      <c r="C35" s="54">
        <v>3274</v>
      </c>
      <c r="D35" s="54">
        <v>3279</v>
      </c>
      <c r="E35" s="54">
        <v>3281</v>
      </c>
      <c r="F35" s="54">
        <v>3282</v>
      </c>
      <c r="G35" s="54">
        <v>3283</v>
      </c>
      <c r="H35" s="54">
        <v>3284</v>
      </c>
      <c r="I35" s="54">
        <v>3289</v>
      </c>
      <c r="J35" s="55">
        <v>3291</v>
      </c>
    </row>
    <row r="36" spans="2:10" ht="14.4">
      <c r="B36" s="53">
        <v>3292</v>
      </c>
      <c r="C36" s="54">
        <v>3293</v>
      </c>
      <c r="D36" s="54">
        <v>3294</v>
      </c>
      <c r="E36" s="54">
        <v>3299</v>
      </c>
      <c r="F36" s="54">
        <v>3301</v>
      </c>
      <c r="G36" s="54">
        <v>3302</v>
      </c>
      <c r="H36" s="54">
        <v>3303</v>
      </c>
      <c r="I36" s="54">
        <v>3304</v>
      </c>
      <c r="J36" s="55">
        <v>3309</v>
      </c>
    </row>
    <row r="37" spans="2:10" ht="14.4">
      <c r="B37" s="53">
        <v>3311</v>
      </c>
      <c r="C37" s="54">
        <v>3312</v>
      </c>
      <c r="D37" s="54">
        <v>3313</v>
      </c>
      <c r="E37" s="54">
        <v>3314</v>
      </c>
      <c r="F37" s="54">
        <v>3319</v>
      </c>
      <c r="G37" s="54">
        <v>3321</v>
      </c>
      <c r="H37" s="54">
        <v>3322</v>
      </c>
      <c r="I37" s="54">
        <v>3323</v>
      </c>
      <c r="J37" s="55">
        <v>3324</v>
      </c>
    </row>
    <row r="38" spans="2:10" ht="14.4">
      <c r="B38" s="53">
        <v>3329</v>
      </c>
      <c r="C38" s="54">
        <v>3331</v>
      </c>
      <c r="D38" s="54">
        <v>3332</v>
      </c>
      <c r="E38" s="54">
        <v>3333</v>
      </c>
      <c r="F38" s="54">
        <v>3334</v>
      </c>
      <c r="G38" s="54">
        <v>3339</v>
      </c>
      <c r="H38" s="54">
        <v>3341</v>
      </c>
      <c r="I38" s="54">
        <v>3342</v>
      </c>
      <c r="J38" s="55">
        <v>3343</v>
      </c>
    </row>
    <row r="39" spans="2:10" ht="14.4">
      <c r="B39" s="53">
        <v>3344</v>
      </c>
      <c r="C39" s="54">
        <v>3345</v>
      </c>
      <c r="D39" s="54">
        <v>3349</v>
      </c>
      <c r="E39" s="54">
        <v>3351</v>
      </c>
      <c r="F39" s="54">
        <v>3352</v>
      </c>
      <c r="G39" s="54">
        <v>3353</v>
      </c>
      <c r="H39" s="54">
        <v>3354</v>
      </c>
      <c r="I39" s="54">
        <v>3359</v>
      </c>
      <c r="J39" s="55">
        <v>3361</v>
      </c>
    </row>
    <row r="40" spans="2:10" ht="14.4">
      <c r="B40" s="53">
        <v>3362</v>
      </c>
      <c r="C40" s="54">
        <v>3363</v>
      </c>
      <c r="D40" s="54">
        <v>3364</v>
      </c>
      <c r="E40" s="54">
        <v>3369</v>
      </c>
      <c r="F40" s="54">
        <v>3371</v>
      </c>
      <c r="G40" s="54">
        <v>3372</v>
      </c>
      <c r="H40" s="54">
        <v>3373</v>
      </c>
      <c r="I40" s="54">
        <v>3374</v>
      </c>
      <c r="J40" s="55">
        <v>3379</v>
      </c>
    </row>
    <row r="41" spans="2:10" ht="14.4">
      <c r="B41" s="53">
        <v>3381</v>
      </c>
      <c r="C41" s="54">
        <v>3382</v>
      </c>
      <c r="D41" s="54">
        <v>3383</v>
      </c>
      <c r="E41" s="54">
        <v>3384</v>
      </c>
      <c r="F41" s="54">
        <v>3386</v>
      </c>
      <c r="G41" s="54">
        <v>3389</v>
      </c>
      <c r="H41" s="54">
        <v>3391</v>
      </c>
      <c r="I41" s="54">
        <v>3392</v>
      </c>
      <c r="J41" s="55">
        <v>3393</v>
      </c>
    </row>
    <row r="42" spans="2:10" ht="14.4">
      <c r="B42" s="53">
        <v>3394</v>
      </c>
      <c r="C42" s="54">
        <v>3399</v>
      </c>
      <c r="D42" s="54">
        <v>3401</v>
      </c>
      <c r="E42" s="54">
        <v>3402</v>
      </c>
      <c r="F42" s="54">
        <v>3403</v>
      </c>
      <c r="G42" s="54">
        <v>3404</v>
      </c>
      <c r="H42" s="54">
        <v>3409</v>
      </c>
      <c r="I42" s="54">
        <v>3411</v>
      </c>
      <c r="J42" s="55">
        <v>3412</v>
      </c>
    </row>
    <row r="43" spans="2:10" ht="14.4">
      <c r="B43" s="53">
        <v>3413</v>
      </c>
      <c r="C43" s="54">
        <v>3414</v>
      </c>
      <c r="D43" s="54">
        <v>3419</v>
      </c>
      <c r="E43" s="54">
        <v>3421</v>
      </c>
      <c r="F43" s="54">
        <v>3422</v>
      </c>
      <c r="G43" s="54">
        <v>3423</v>
      </c>
      <c r="H43" s="54">
        <v>3424</v>
      </c>
      <c r="I43" s="54">
        <v>3429</v>
      </c>
      <c r="J43" s="55">
        <v>3431</v>
      </c>
    </row>
    <row r="44" spans="2:10" ht="14.4">
      <c r="B44" s="53">
        <v>3432</v>
      </c>
      <c r="C44" s="54">
        <v>3433</v>
      </c>
      <c r="D44" s="54">
        <v>3434</v>
      </c>
      <c r="E44" s="54">
        <v>3439</v>
      </c>
      <c r="F44" s="54">
        <v>3441</v>
      </c>
      <c r="G44" s="54">
        <v>3442</v>
      </c>
      <c r="H44" s="54">
        <v>3443</v>
      </c>
      <c r="I44" s="54">
        <v>3444</v>
      </c>
      <c r="J44" s="55">
        <v>3449</v>
      </c>
    </row>
    <row r="45" spans="2:10" ht="14.4">
      <c r="B45" s="53">
        <v>3451</v>
      </c>
      <c r="C45" s="56">
        <v>3452</v>
      </c>
      <c r="D45" s="57">
        <v>3453</v>
      </c>
      <c r="E45" s="57">
        <v>3454</v>
      </c>
      <c r="F45" s="57">
        <v>3459</v>
      </c>
      <c r="G45" s="57">
        <v>3461</v>
      </c>
      <c r="H45" s="57">
        <v>3462</v>
      </c>
      <c r="I45" s="57">
        <v>3463</v>
      </c>
      <c r="J45" s="58">
        <v>3464</v>
      </c>
    </row>
    <row r="46" spans="2:10" ht="15" thickBot="1">
      <c r="B46" s="59">
        <v>3469</v>
      </c>
      <c r="C46" s="60">
        <v>3999</v>
      </c>
      <c r="D46" s="60"/>
      <c r="E46" s="60"/>
      <c r="F46" s="60"/>
      <c r="G46" s="60"/>
      <c r="H46" s="60"/>
      <c r="I46" s="60"/>
      <c r="J46" s="61"/>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52</vt:i4>
      </vt:variant>
    </vt:vector>
  </HeadingPairs>
  <TitlesOfParts>
    <vt:vector size="61" baseType="lpstr">
      <vt:lpstr>建築工事届（別記第40号様式）</vt:lpstr>
      <vt:lpstr>中間シート</vt:lpstr>
      <vt:lpstr>中間シート (2)</vt:lpstr>
      <vt:lpstr>追加記入欄</vt:lpstr>
      <vt:lpstr>行政集計シート※記入不要です</vt:lpstr>
      <vt:lpstr>市町村コード</vt:lpstr>
      <vt:lpstr>市町村コード (2)</vt:lpstr>
      <vt:lpstr>エラー23シート</vt:lpstr>
      <vt:lpstr>エラー32シート</vt:lpstr>
      <vt:lpstr>'建築工事届（別記第40号様式）'!Print_Area</vt:lpstr>
      <vt:lpstr>行政集計シート※記入不要です!Print_Area</vt:lpstr>
      <vt:lpstr>中間シート!Print_Area</vt:lpstr>
      <vt:lpstr>'中間シート (2)'!Print_Area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2023-04-18T08:07:50Z</cp:lastPrinted>
  <dcterms:created xsi:type="dcterms:W3CDTF">2015-01-05T10:10:56Z</dcterms:created>
  <dcterms:modified xsi:type="dcterms:W3CDTF">2024-10-10T00:53:59Z</dcterms:modified>
</cp:coreProperties>
</file>